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comments11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3.wmf" ContentType="image/x-wmf"/>
  <Override PartName="/xl/media/image4.wmf" ContentType="image/x-wmf"/>
  <Override PartName="/xl/charts/chart15.xml" ContentType="application/vnd.openxmlformats-officedocument.drawingml.chart+xml"/>
  <Override PartName="/xl/charts/chart20.xml" ContentType="application/vnd.openxmlformats-officedocument.drawingml.chart+xml"/>
  <Override PartName="/xl/charts/chart16.xml" ContentType="application/vnd.openxmlformats-officedocument.drawingml.chart+xml"/>
  <Override PartName="/xl/charts/chart21.xml" ContentType="application/vnd.openxmlformats-officedocument.drawingml.chart+xml"/>
  <Override PartName="/xl/charts/chart17.xml" ContentType="application/vnd.openxmlformats-officedocument.drawingml.chart+xml"/>
  <Override PartName="/xl/charts/chart22.xml" ContentType="application/vnd.openxmlformats-officedocument.drawingml.chart+xml"/>
  <Override PartName="/xl/charts/chart18.xml" ContentType="application/vnd.openxmlformats-officedocument.drawingml.chart+xml"/>
  <Override PartName="/xl/charts/chart23.xml" ContentType="application/vnd.openxmlformats-officedocument.drawingml.chart+xml"/>
  <Override PartName="/xl/charts/chart19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GDP evolution by scenario" sheetId="1" state="visible" r:id="rId2"/>
    <sheet name="Central macro hypothesis" sheetId="2" state="visible" r:id="rId3"/>
    <sheet name="Central scenario" sheetId="3" state="visible" r:id="rId4"/>
    <sheet name="Pessimist macro hypothesis" sheetId="4" state="visible" r:id="rId5"/>
    <sheet name="Low scenario" sheetId="5" state="visible" r:id="rId6"/>
    <sheet name="Optimist macro hypothesis" sheetId="6" state="visible" r:id="rId7"/>
    <sheet name="High scenario" sheetId="7" state="visible" r:id="rId8"/>
    <sheet name="Graphiques déficit" sheetId="8" state="visible" r:id="rId9"/>
    <sheet name="Bismarckian Deficit" sheetId="9" state="visible" r:id="rId10"/>
    <sheet name="Economic result" sheetId="10" state="visible" r:id="rId11"/>
    <sheet name="High pensions" sheetId="11" state="visible" r:id="rId12"/>
    <sheet name="Low pensions" sheetId="12" state="visible" r:id="rId13"/>
    <sheet name="Central pensions" sheetId="13" state="visible" r:id="rId14"/>
    <sheet name="Central SIPA income" sheetId="14" state="visible" r:id="rId15"/>
    <sheet name="Low SIPA income" sheetId="15" state="visible" r:id="rId16"/>
    <sheet name="High SIPA income" sheetId="16" state="visible" r:id="rId17"/>
    <sheet name="workers_and_wage_central" sheetId="17" state="visible" r:id="rId18"/>
    <sheet name="workers_and_wage_high" sheetId="18" state="visible" r:id="rId19"/>
    <sheet name="workers_and_wage_low" sheetId="19" state="visible" r:id="rId20"/>
    <sheet name="central_v2_m" sheetId="20" state="visible" r:id="rId21"/>
    <sheet name="low_v2_m" sheetId="21" state="visible" r:id="rId22"/>
    <sheet name="high_v2_m" sheetId="22" state="visible" r:id="rId23"/>
    <sheet name="central_v5_m" sheetId="23" state="visible" r:id="rId24"/>
    <sheet name="low_v5_m" sheetId="24" state="visible" r:id="rId25"/>
    <sheet name="high_v5_m" sheetId="25" state="visible" r:id="rId26"/>
    <sheet name="central_SIPA_income" sheetId="26" state="visible" r:id="rId27"/>
    <sheet name="low_SIPA_income" sheetId="27" state="visible" r:id="rId28"/>
    <sheet name="high_SIPA_income" sheetId="28" state="visible" r:id="rId29"/>
    <sheet name="temporary_pension_bonus_central" sheetId="29" state="visible" r:id="rId30"/>
    <sheet name="temporary_pension_bonus_low" sheetId="30" state="visible" r:id="rId31"/>
    <sheet name="temporary_pension_bonus_high" sheetId="31" state="visible" r:id="rId32"/>
    <sheet name="IFE_cost_central" sheetId="32" state="visible" r:id="rId33"/>
    <sheet name="IFE_cost_low" sheetId="33" state="visible" r:id="rId34"/>
    <sheet name="IFE_cost_high" sheetId="34" state="visible" r:id="rId35"/>
  </sheets>
  <externalReferences>
    <externalReference r:id="rId36"/>
  </externalReferenc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sharedStrings.xml><?xml version="1.0" encoding="utf-8"?>
<sst xmlns="http://schemas.openxmlformats.org/spreadsheetml/2006/main" count="911" uniqueCount="281">
  <si>
    <t xml:space="preserve">Central scenario</t>
  </si>
  <si>
    <t xml:space="preserve">High Scenario</t>
  </si>
  <si>
    <t xml:space="preserve">Real GDP, base 2014 = 100</t>
  </si>
  <si>
    <t xml:space="preserve">Real GDP growth</t>
  </si>
  <si>
    <t xml:space="preserve">Wage share of GDP</t>
  </si>
  <si>
    <t xml:space="preserve">PIB en pesos constantes noviembre 2014</t>
  </si>
  <si>
    <t xml:space="preserve">PIB real, base 2014=100</t>
  </si>
  <si>
    <t xml:space="preserve">Crecimiento real del PIB</t>
  </si>
  <si>
    <t xml:space="preserve">Central</t>
  </si>
  <si>
    <t xml:space="preserve">High</t>
  </si>
  <si>
    <t xml:space="preserve">Low</t>
  </si>
  <si>
    <t xml:space="preserve">PIB real</t>
  </si>
  <si>
    <t xml:space="preserve">Crecimiento mensual real promedio</t>
  </si>
  <si>
    <t xml:space="preserve">IPC</t>
  </si>
  <si>
    <t xml:space="preserve">Inflación mensual promedio</t>
  </si>
  <si>
    <t xml:space="preserve">Salarios</t>
  </si>
  <si>
    <t xml:space="preserve">Aumento salarial mensual promedio</t>
  </si>
  <si>
    <t xml:space="preserve">I 17</t>
  </si>
  <si>
    <t xml:space="preserve">II</t>
  </si>
  <si>
    <t xml:space="preserve">II 17</t>
  </si>
  <si>
    <t xml:space="preserve">III</t>
  </si>
  <si>
    <t xml:space="preserve">III 17</t>
  </si>
  <si>
    <t xml:space="preserve">IPC (eje der.)</t>
  </si>
  <si>
    <t xml:space="preserve">Salarios reales</t>
  </si>
  <si>
    <t xml:space="preserve">IV</t>
  </si>
  <si>
    <t xml:space="preserve">IV 17</t>
  </si>
  <si>
    <t xml:space="preserve">I 18</t>
  </si>
  <si>
    <t xml:space="preserve">II 18</t>
  </si>
  <si>
    <t xml:space="preserve">III 18</t>
  </si>
  <si>
    <t xml:space="preserve">IV 18</t>
  </si>
  <si>
    <t xml:space="preserve">I 19</t>
  </si>
  <si>
    <t xml:space="preserve">II 19</t>
  </si>
  <si>
    <t xml:space="preserve">III 19</t>
  </si>
  <si>
    <t xml:space="preserve">IV 19</t>
  </si>
  <si>
    <t xml:space="preserve">I 20</t>
  </si>
  <si>
    <t xml:space="preserve">II 20</t>
  </si>
  <si>
    <t xml:space="preserve">III 20</t>
  </si>
  <si>
    <t xml:space="preserve">IV 20</t>
  </si>
  <si>
    <t xml:space="preserve">I 21</t>
  </si>
  <si>
    <t xml:space="preserve">II 21</t>
  </si>
  <si>
    <t xml:space="preserve">III 21</t>
  </si>
  <si>
    <t xml:space="preserve">IV 21</t>
  </si>
  <si>
    <t xml:space="preserve">I 22</t>
  </si>
  <si>
    <t xml:space="preserve">II 22</t>
  </si>
  <si>
    <t xml:space="preserve">III 22</t>
  </si>
  <si>
    <t xml:space="preserve">IV 22</t>
  </si>
  <si>
    <t xml:space="preserve">I 23</t>
  </si>
  <si>
    <t xml:space="preserve">II 23</t>
  </si>
  <si>
    <t xml:space="preserve">III 23</t>
  </si>
  <si>
    <t xml:space="preserve">IV 23</t>
  </si>
  <si>
    <t xml:space="preserve">I 24</t>
  </si>
  <si>
    <t xml:space="preserve">II 24</t>
  </si>
  <si>
    <t xml:space="preserve">III 24</t>
  </si>
  <si>
    <t xml:space="preserve">IV 24</t>
  </si>
  <si>
    <t xml:space="preserve">I 25</t>
  </si>
  <si>
    <t xml:space="preserve">Año</t>
  </si>
  <si>
    <t xml:space="preserve">PIB anual promedio</t>
  </si>
  <si>
    <t xml:space="preserve">Crecimiento PIB anual</t>
  </si>
  <si>
    <t xml:space="preserve">Crecimiento PIB IV Trim interanual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</si>
  <si>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</si>
  <si>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</si>
  <si>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</si>
  <si>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</si>
  <si>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</si>
  <si>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</si>
  <si>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</si>
  <si>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</si>
  <si>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</si>
  <si>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</si>
  <si>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</si>
  <si>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</si>
  <si>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</si>
  <si>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</si>
  <si>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</si>
  <si>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</si>
  <si>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</si>
  <si>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</si>
  <si>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</si>
  <si>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</si>
  <si>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</si>
  <si>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</si>
  <si>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</si>
  <si>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</si>
  <si>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</si>
  <si>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</si>
  <si>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</si>
  <si>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</si>
  <si>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</si>
  <si>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</si>
  <si>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</si>
  <si>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</si>
  <si>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</si>
  <si>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</si>
  <si>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</si>
  <si>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</si>
  <si>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</si>
  <si>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</si>
  <si>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</si>
  <si>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</si>
  <si>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</si>
  <si>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</si>
  <si>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</si>
  <si>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</si>
  <si>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</si>
  <si>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</si>
  <si>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</si>
  <si>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</si>
  <si>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Pessimistic</t>
  </si>
  <si>
    <t xml:space="preserve">II 25</t>
  </si>
  <si>
    <t xml:space="preserve">III 25</t>
  </si>
  <si>
    <t xml:space="preserve">IV 25</t>
  </si>
  <si>
    <t xml:space="preserve">Pesimista</t>
  </si>
  <si>
    <t xml:space="preserve">Pesimista, 20% menos que central</t>
  </si>
  <si>
    <t xml:space="preserve">Prestaciones seguridad social, harmonizadas</t>
  </si>
  <si>
    <t xml:space="preserve">Prestaciones seguridad social</t>
  </si>
  <si>
    <t xml:space="preserve">Optimista</t>
  </si>
  <si>
    <t xml:space="preserve">Optimista, 20% más que central, 10% más para 2020</t>
  </si>
  <si>
    <t xml:space="preserve">Déficit incluyendo el costo de la pensión universal</t>
  </si>
  <si>
    <t xml:space="preserve">197 vs 208!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</si>
  <si>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</si>
  <si>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</si>
  <si>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</si>
  <si>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</si>
  <si>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</si>
  <si>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</si>
  <si>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</si>
  <si>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</si>
  <si>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</si>
  <si>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</si>
  <si>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</si>
  <si>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</si>
  <si>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</si>
  <si>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</si>
  <si>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</si>
  <si>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Valores Históricos</t>
  </si>
  <si>
    <t xml:space="preserve">Escenario central</t>
  </si>
  <si>
    <t xml:space="preserve">Escenario pesimista</t>
  </si>
  <si>
    <t xml:space="preserve">Escenario optimista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</si>
  <si>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</si>
  <si>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</si>
  <si>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</si>
  <si>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</si>
  <si>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</si>
  <si>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</si>
  <si>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</si>
  <si>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</si>
  <si>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</si>
  <si>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Componente impositivo del monotributo a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</si>
  <si>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</si>
  <si>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</si>
  <si>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</si>
  <si>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</si>
  <si>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</si>
  <si>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Líquidos que van a ANSES</t>
  </si>
  <si>
    <t xml:space="preserve">Gastos operativos</t>
  </si>
  <si>
    <t xml:space="preserve">Comisiones por recaudación (fuente: ANSES transparencia ISSFinanciero)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</si>
  <si>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</si>
  <si>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</si>
  <si>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</si>
  <si>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</si>
  <si>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</si>
  <si>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</si>
  <si>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Average non-contributive income and expense</t>
  </si>
  <si>
    <t xml:space="preserve">New taxes: dollar tax and export tariffs increase</t>
  </si>
  <si>
    <t xml:space="preserve">Family benefits</t>
  </si>
  <si>
    <t xml:space="preserve">Pensions</t>
  </si>
  <si>
    <t xml:space="preserve">Social security contributions</t>
  </si>
  <si>
    <t xml:space="preserve">Fiscal income net of non-simulated expenses</t>
  </si>
  <si>
    <t xml:space="preserve">Economic result</t>
  </si>
  <si>
    <t xml:space="preserve">IFE cost</t>
  </si>
  <si>
    <t xml:space="preserve">Fiscal ANSES income, MECON hypothesis</t>
  </si>
  <si>
    <t xml:space="preserve">Jubilaciones y pensiones</t>
  </si>
  <si>
    <t xml:space="preserve">Aportes y contribuciones</t>
  </si>
  <si>
    <t xml:space="preserve">Ingresos fiscales netos de gastos (figurativos y no simulados)</t>
  </si>
  <si>
    <t xml:space="preserve">Resultado económico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</si>
  <si>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</si>
  <si>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</si>
  <si>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</si>
  <si>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</si>
  <si>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</si>
  <si>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</si>
  <si>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</si>
  <si>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</si>
  <si>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</si>
  <si>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</si>
  <si>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</si>
  <si>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</si>
  <si>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</si>
  <si>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</si>
  <si>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</si>
  <si>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</si>
  <si>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</si>
  <si>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</si>
  <si>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</si>
  <si>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</si>
  <si>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</si>
  <si>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</si>
  <si>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</si>
  <si>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</si>
  <si>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</si>
  <si>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</si>
  <si>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</si>
  <si>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</si>
  <si>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</si>
  <si>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</si>
  <si>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</si>
  <si>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</si>
  <si>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</si>
  <si>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Total IFE expenditure, simulated</t>
  </si>
  <si>
    <t xml:space="preserve">Total IFE expenditure, to scale</t>
  </si>
  <si>
    <t xml:space="preserve">Measured values (EPH)</t>
  </si>
  <si>
    <t xml:space="preserve">Extrapolation factor</t>
  </si>
  <si>
    <t xml:space="preserve">2020 I</t>
  </si>
  <si>
    <t xml:space="preserve">We consider benefits paid on March, April and May</t>
  </si>
  <si>
    <t xml:space="preserve">Here, those paid on June, July and August</t>
  </si>
  <si>
    <t xml:space="preserve">Average (2014-2015)</t>
  </si>
  <si>
    <t xml:space="preserve">And here, those paid on September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</si>
  <si>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</si>
  <si>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</si>
  <si>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</si>
  <si>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</si>
  <si>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</si>
  <si>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</si>
  <si>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</si>
  <si>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</si>
  <si>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</si>
  <si>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</si>
  <si>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</si>
  <si>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</si>
  <si>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</si>
  <si>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</si>
  <si>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</si>
  <si>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</si>
  <si>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</si>
  <si>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</si>
  <si>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</si>
  <si>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</si>
  <si>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</si>
  <si>
    <t xml:space="preserve">period</t>
  </si>
  <si>
    <t xml:space="preserve">Total_pensions_pre-2016_cost</t>
  </si>
  <si>
    <t xml:space="preserve">Total_net_pensions_pre-2016</t>
  </si>
  <si>
    <t xml:space="preserve">Total_pensions_post-2016_cost</t>
  </si>
  <si>
    <t xml:space="preserve">Total_net_pensions_post-2016</t>
  </si>
  <si>
    <t xml:space="preserve">Total_retirement_benefits_pre-2016</t>
  </si>
  <si>
    <t xml:space="preserve">Total_survivors_pensions_pre-2016</t>
  </si>
  <si>
    <t xml:space="preserve">Total_retirement_benefits_post-2016</t>
  </si>
  <si>
    <t xml:space="preserve">Total_survivors_pensions_post-2016</t>
  </si>
  <si>
    <t xml:space="preserve">Total_universal_pensions_cost</t>
  </si>
  <si>
    <t xml:space="preserve">Total_net_universal_pensions</t>
  </si>
  <si>
    <t xml:space="preserve">Total_thirteenth_month_of_pension_pre-2016_cost</t>
  </si>
  <si>
    <t xml:space="preserve">Total_net_thirteenth_month_of_pension_pre-2016</t>
  </si>
  <si>
    <t xml:space="preserve">Total_thirteenth_month_of_pension_post-2016_cost</t>
  </si>
  <si>
    <t xml:space="preserve">Total_net_thirteenth_month_of_pension_post-2016</t>
  </si>
  <si>
    <t xml:space="preserve">Total_thirteenth_month_of_universal_pension_cost</t>
  </si>
  <si>
    <t xml:space="preserve">Total_net_thirteenth_month_of_universal_pension</t>
  </si>
  <si>
    <t xml:space="preserve">Total_family_benefits</t>
  </si>
  <si>
    <t xml:space="preserve">Total_contributive_child_benefits</t>
  </si>
  <si>
    <t xml:space="preserve">Total_auh</t>
  </si>
  <si>
    <t xml:space="preserve">Total_spouse_benefit</t>
  </si>
  <si>
    <t xml:space="preserve">Total_school_aid</t>
  </si>
  <si>
    <t xml:space="preserve">Total_wedding_benefit</t>
  </si>
  <si>
    <t xml:space="preserve">Total_prenatal_benefit</t>
  </si>
  <si>
    <t xml:space="preserve">Total_pregnancy_benefit</t>
  </si>
  <si>
    <t xml:space="preserve">Total_birth_benefit</t>
  </si>
  <si>
    <t xml:space="preserve">Total_wage-earners_SIPA_contributions</t>
  </si>
  <si>
    <t xml:space="preserve">Total_taxable_income</t>
  </si>
  <si>
    <t xml:space="preserve">Total_gross_wages</t>
  </si>
  <si>
    <t xml:space="preserve">Total_SAC</t>
  </si>
  <si>
    <t xml:space="preserve">Total_autonomous_workers_SIPA_contributions</t>
  </si>
  <si>
    <t xml:space="preserve">Total_Monotributo_SIPA_contributions</t>
  </si>
  <si>
    <t xml:space="preserve">All_pensions</t>
  </si>
  <si>
    <t xml:space="preserve">Contributory_pensions</t>
  </si>
  <si>
    <t xml:space="preserve">Moratorium_and_PUAM</t>
  </si>
  <si>
    <t xml:space="preserve">Total_IFE_expenditure</t>
  </si>
  <si>
    <t xml:space="preserve">Total_pension_expenditure</t>
  </si>
  <si>
    <t xml:space="preserve">Total_labour_income</t>
  </si>
  <si>
    <t xml:space="preserve">Total_fam_benefits</t>
  </si>
  <si>
    <t xml:space="preserve">Total_IFE_coverage</t>
  </si>
  <si>
    <t xml:space="preserve">No_labour_or_pen_income_hh</t>
  </si>
  <si>
    <t xml:space="preserve">IFE_ben_18_65</t>
  </si>
  <si>
    <t xml:space="preserve">pop_18_65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</si>
</sst>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#,##0.00\ [$€-C0A];[RED]\-#,##0.00\ [$€-C0A]"/>
    <numFmt numFmtId="166" formatCode="#,##0"/>
    <numFmt numFmtId="167" formatCode="0.00%"/>
    <numFmt numFmtId="168" formatCode="0.00"/>
    <numFmt numFmtId="169" formatCode="0%"/>
    <numFmt numFmtId="170" formatCode="0"/>
    <numFmt numFmtId="171" formatCode="#,##0.00"/>
    <numFmt numFmtId="172" formatCode="General"/>
    <numFmt numFmtId="173" formatCode="0.00000"/>
    <numFmt numFmtId="174" formatCode="* #,##0.00&quot;    &quot;;\-* #,##0.00&quot;    &quot;;* \-#&quot;    &quot;;@\ "/>
    <numFmt numFmtId="175" formatCode="#,##0.000"/>
  </numFmts>
  <fonts count="2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8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name val="Arial"/>
      <family val="2"/>
      <charset val="1"/>
    </font>
    <font>
      <sz val="20"/>
      <color rgb="FF000000"/>
      <name val="Calibri"/>
      <family val="2"/>
    </font>
    <font>
      <sz val="16"/>
      <color rgb="FF333333"/>
      <name val="Arial"/>
      <family val="2"/>
    </font>
    <font>
      <sz val="16"/>
      <name val="Arial"/>
      <family val="2"/>
    </font>
    <font>
      <sz val="20"/>
      <color rgb="FF000000"/>
      <name val="Arial"/>
      <family val="2"/>
    </font>
    <font>
      <sz val="20"/>
      <name val="Arial"/>
      <family val="2"/>
    </font>
    <font>
      <b val="true"/>
      <i val="true"/>
      <sz val="10"/>
      <name val="Arial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D320"/>
        <bgColor rgb="FFFFFF00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66CCFF"/>
        <bgColor rgb="FF83CAFF"/>
      </patternFill>
    </fill>
    <fill>
      <patternFill patternType="solid">
        <fgColor rgb="FFF2F2F2"/>
        <bgColor rgb="FFEEEEEE"/>
      </patternFill>
    </fill>
    <fill>
      <patternFill patternType="solid">
        <fgColor rgb="FFEEEEEE"/>
        <bgColor rgb="FFF2F2F2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3465A4"/>
      </patternFill>
    </fill>
    <fill>
      <patternFill patternType="solid">
        <fgColor rgb="FFFF99FF"/>
        <bgColor rgb="FFFF9999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13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70" fontId="8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1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3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3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1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9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20" fillId="1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5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9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9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26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CLAS,REZONES Y SUS PARTES,DE FUNDICION,DE HIERRO O DE ACERO 2 2" xfId="20"/>
    <cellStyle name="Heading1" xfId="21"/>
    <cellStyle name="Normal 2" xfId="22"/>
    <cellStyle name="Result" xfId="23"/>
    <cellStyle name="Result2" xfId="24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99FFFF"/>
      <rgbColor rgb="FF7E0021"/>
      <rgbColor rgb="FF008000"/>
      <rgbColor rgb="FF000080"/>
      <rgbColor rgb="FF548235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66CCFF"/>
      <rgbColor rgb="FFCFE7F5"/>
      <rgbColor rgb="FFEEEEEE"/>
      <rgbColor rgb="FFF2F2F2"/>
      <rgbColor rgb="FF99CCFF"/>
      <rgbColor rgb="FFFF9999"/>
      <rgbColor rgb="FFFF99FF"/>
      <rgbColor rgb="FFCCCC99"/>
      <rgbColor rgb="FF3366FF"/>
      <rgbColor rgb="FF33CCCC"/>
      <rgbColor rgb="FF99FF33"/>
      <rgbColor rgb="FFFFD320"/>
      <rgbColor rgb="FFFF950E"/>
      <rgbColor rgb="FFFF420E"/>
      <rgbColor rgb="FF3465A4"/>
      <rgbColor rgb="FFDDDDDD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externalLink" Target="externalLinks/externalLink1.xml"/><Relationship Id="rId37" Type="http://schemas.openxmlformats.org/officeDocument/2006/relationships/sharedStrings" Target="sharedStrings.xml"/>
</Relationships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88.0547759009109</c:v>
                </c:pt>
                <c:pt idx="27">
                  <c:v>91.714108053359</c:v>
                </c:pt>
                <c:pt idx="28">
                  <c:v>93.5459387714709</c:v>
                </c:pt>
                <c:pt idx="29">
                  <c:v>94.1362260203656</c:v>
                </c:pt>
                <c:pt idx="30">
                  <c:v>95.9797057319932</c:v>
                </c:pt>
                <c:pt idx="31">
                  <c:v>96.9442647937857</c:v>
                </c:pt>
                <c:pt idx="32">
                  <c:v>98.2232357100446</c:v>
                </c:pt>
                <c:pt idx="33">
                  <c:v>99.7843995815874</c:v>
                </c:pt>
                <c:pt idx="34">
                  <c:v>100.778691018592</c:v>
                </c:pt>
                <c:pt idx="35">
                  <c:v>103.133752585177</c:v>
                </c:pt>
                <c:pt idx="36">
                  <c:v>103.134397495547</c:v>
                </c:pt>
                <c:pt idx="37">
                  <c:v>103.775775564851</c:v>
                </c:pt>
                <c:pt idx="38">
                  <c:v>104.809838659336</c:v>
                </c:pt>
                <c:pt idx="39">
                  <c:v>106.276870331484</c:v>
                </c:pt>
                <c:pt idx="40">
                  <c:v>107.259773395369</c:v>
                </c:pt>
                <c:pt idx="41">
                  <c:v>107.926806587445</c:v>
                </c:pt>
                <c:pt idx="42">
                  <c:v>108.478183012413</c:v>
                </c:pt>
                <c:pt idx="43">
                  <c:v>108.962009927784</c:v>
                </c:pt>
                <c:pt idx="44">
                  <c:v>110.477566597229</c:v>
                </c:pt>
                <c:pt idx="45">
                  <c:v>111.164610785068</c:v>
                </c:pt>
                <c:pt idx="46">
                  <c:v>111.732528502785</c:v>
                </c:pt>
                <c:pt idx="47">
                  <c:v>112.230870225617</c:v>
                </c:pt>
                <c:pt idx="48">
                  <c:v>113.089616140849</c:v>
                </c:pt>
                <c:pt idx="49">
                  <c:v>113.873437892731</c:v>
                </c:pt>
                <c:pt idx="50">
                  <c:v>115.000273414317</c:v>
                </c:pt>
                <c:pt idx="51">
                  <c:v>115.948650388264</c:v>
                </c:pt>
                <c:pt idx="52">
                  <c:v>116.578707783946</c:v>
                </c:pt>
                <c:pt idx="53">
                  <c:v>117.430160800637</c:v>
                </c:pt>
                <c:pt idx="54">
                  <c:v>118.987028041612</c:v>
                </c:pt>
                <c:pt idx="55">
                  <c:v>119.877502618448</c:v>
                </c:pt>
                <c:pt idx="56">
                  <c:v>120.940411530072</c:v>
                </c:pt>
                <c:pt idx="57">
                  <c:v>121.550593742922</c:v>
                </c:pt>
                <c:pt idx="58">
                  <c:v>122.593813466572</c:v>
                </c:pt>
                <c:pt idx="59">
                  <c:v>123.562240458212</c:v>
                </c:pt>
                <c:pt idx="60">
                  <c:v>123.922175034834</c:v>
                </c:pt>
                <c:pt idx="61">
                  <c:v>124.631080088528</c:v>
                </c:pt>
                <c:pt idx="62">
                  <c:v>125.367600399476</c:v>
                </c:pt>
                <c:pt idx="63">
                  <c:v>126.468371676782</c:v>
                </c:pt>
                <c:pt idx="64">
                  <c:v>127.306381258973</c:v>
                </c:pt>
                <c:pt idx="65">
                  <c:v>128.131832460089</c:v>
                </c:pt>
                <c:pt idx="66">
                  <c:v>128.428519900573</c:v>
                </c:pt>
                <c:pt idx="67">
                  <c:v>129.308404461928</c:v>
                </c:pt>
                <c:pt idx="68">
                  <c:v>129.668289817205</c:v>
                </c:pt>
                <c:pt idx="69">
                  <c:v>130.524282127663</c:v>
                </c:pt>
                <c:pt idx="70">
                  <c:v>130.823553375037</c:v>
                </c:pt>
                <c:pt idx="71">
                  <c:v>131.681157993479</c:v>
                </c:pt>
                <c:pt idx="72">
                  <c:v>132.378843120516</c:v>
                </c:pt>
                <c:pt idx="73">
                  <c:v>133.17149804784</c:v>
                </c:pt>
                <c:pt idx="74">
                  <c:v>133.400403412288</c:v>
                </c:pt>
                <c:pt idx="75">
                  <c:v>134.736398420977</c:v>
                </c:pt>
                <c:pt idx="76">
                  <c:v>135.099934340761</c:v>
                </c:pt>
                <c:pt idx="77">
                  <c:v>135.537710592303</c:v>
                </c:pt>
                <c:pt idx="78">
                  <c:v>136.03751016461</c:v>
                </c:pt>
                <c:pt idx="79">
                  <c:v>136.474652953507</c:v>
                </c:pt>
                <c:pt idx="80">
                  <c:v>137.547097976786</c:v>
                </c:pt>
                <c:pt idx="81">
                  <c:v>139.66228330538</c:v>
                </c:pt>
                <c:pt idx="82">
                  <c:v>139.667559379201</c:v>
                </c:pt>
                <c:pt idx="83">
                  <c:v>139.715111026683</c:v>
                </c:pt>
                <c:pt idx="84">
                  <c:v>140.879198162185</c:v>
                </c:pt>
                <c:pt idx="85">
                  <c:v>141.318822068014</c:v>
                </c:pt>
                <c:pt idx="86">
                  <c:v>141.890076748611</c:v>
                </c:pt>
                <c:pt idx="87">
                  <c:v>142.6697367629</c:v>
                </c:pt>
                <c:pt idx="88">
                  <c:v>143.627533781991</c:v>
                </c:pt>
                <c:pt idx="89">
                  <c:v>144.301093672235</c:v>
                </c:pt>
                <c:pt idx="90">
                  <c:v>144.8916336737</c:v>
                </c:pt>
                <c:pt idx="91">
                  <c:v>144.845611400957</c:v>
                </c:pt>
                <c:pt idx="92">
                  <c:v>145.146680916416</c:v>
                </c:pt>
                <c:pt idx="93">
                  <c:v>146.080519464122</c:v>
                </c:pt>
                <c:pt idx="94">
                  <c:v>146.953939480542</c:v>
                </c:pt>
                <c:pt idx="95">
                  <c:v>147.581223598493</c:v>
                </c:pt>
                <c:pt idx="96">
                  <c:v>148.710027669047</c:v>
                </c:pt>
                <c:pt idx="97">
                  <c:v>149.398572335327</c:v>
                </c:pt>
                <c:pt idx="98">
                  <c:v>149.51396500483</c:v>
                </c:pt>
                <c:pt idx="99">
                  <c:v>150.032110113479</c:v>
                </c:pt>
                <c:pt idx="100">
                  <c:v>151.426048583075</c:v>
                </c:pt>
                <c:pt idx="101">
                  <c:v>152.707816723157</c:v>
                </c:pt>
                <c:pt idx="102">
                  <c:v>152.728504945223</c:v>
                </c:pt>
                <c:pt idx="103">
                  <c:v>153.4513432309</c:v>
                </c:pt>
                <c:pt idx="104">
                  <c:v>153.309643656396</c:v>
                </c:pt>
                <c:pt idx="105">
                  <c:v>153.410123972772</c:v>
                </c:pt>
                <c:pt idx="106">
                  <c:v>154.34762652606</c:v>
                </c:pt>
                <c:pt idx="107">
                  <c:v>154.63462944123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7196341"/>
        <c:axId val="52429909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-0.108757605416629</c:v>
                </c:pt>
                <c:pt idx="30">
                  <c:v>0.0820000000000023</c:v>
                </c:pt>
                <c:pt idx="34">
                  <c:v>0.0559999999999969</c:v>
                </c:pt>
                <c:pt idx="38">
                  <c:v>0.040000000000002</c:v>
                </c:pt>
                <c:pt idx="42">
                  <c:v>0.0350000000000004</c:v>
                </c:pt>
                <c:pt idx="46">
                  <c:v>0.0299999999999976</c:v>
                </c:pt>
                <c:pt idx="50">
                  <c:v>0.0276172525327747</c:v>
                </c:pt>
                <c:pt idx="54">
                  <c:v>0.0326731383598677</c:v>
                </c:pt>
                <c:pt idx="58">
                  <c:v>0.0333570464702222</c:v>
                </c:pt>
                <c:pt idx="62">
                  <c:v>0.0240299573707035</c:v>
                </c:pt>
                <c:pt idx="66">
                  <c:v>0.0255519307509831</c:v>
                </c:pt>
                <c:pt idx="70">
                  <c:v>0.0185553518189086</c:v>
                </c:pt>
                <c:pt idx="74">
                  <c:v>0.0210252856463558</c:v>
                </c:pt>
                <c:pt idx="78">
                  <c:v>0.0177307345204889</c:v>
                </c:pt>
                <c:pt idx="82">
                  <c:v>0.024748685238609</c:v>
                </c:pt>
                <c:pt idx="86">
                  <c:v>0.0182643320594109</c:v>
                </c:pt>
                <c:pt idx="90">
                  <c:v>0.0192463837952763</c:v>
                </c:pt>
                <c:pt idx="94">
                  <c:v>0.0140158720044254</c:v>
                </c:pt>
                <c:pt idx="98">
                  <c:v>0.0203022802504285</c:v>
                </c:pt>
                <c:pt idx="102">
                  <c:v>0.0211811918932518</c:v>
                </c:pt>
                <c:pt idx="106">
                  <c:v>0.00882875477818978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8180901"/>
        <c:axId val="37163158"/>
      </c:lineChart>
      <c:catAx>
        <c:axId val="171963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2429909"/>
        <c:crosses val="autoZero"/>
        <c:auto val="1"/>
        <c:lblAlgn val="ctr"/>
        <c:lblOffset val="100"/>
      </c:catAx>
      <c:valAx>
        <c:axId val="52429909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7196341"/>
        <c:crossesAt val="1"/>
        <c:crossBetween val="midCat"/>
      </c:valAx>
      <c:catAx>
        <c:axId val="7818090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7163158"/>
        <c:auto val="1"/>
        <c:lblAlgn val="ctr"/>
        <c:lblOffset val="100"/>
      </c:catAx>
      <c:valAx>
        <c:axId val="3716315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8180901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88.8510294568169</c:v>
                </c:pt>
                <c:pt idx="27">
                  <c:v>92.367955048273</c:v>
                </c:pt>
                <c:pt idx="28">
                  <c:v>94.3792536538429</c:v>
                </c:pt>
                <c:pt idx="29">
                  <c:v>95.9616378808852</c:v>
                </c:pt>
                <c:pt idx="30">
                  <c:v>99.5131529916351</c:v>
                </c:pt>
                <c:pt idx="31">
                  <c:v>101.151394044577</c:v>
                </c:pt>
                <c:pt idx="32">
                  <c:v>102.40149021442</c:v>
                </c:pt>
                <c:pt idx="33">
                  <c:v>103.638568911356</c:v>
                </c:pt>
                <c:pt idx="34">
                  <c:v>104.986376406175</c:v>
                </c:pt>
                <c:pt idx="35">
                  <c:v>105.785361984672</c:v>
                </c:pt>
                <c:pt idx="36">
                  <c:v>107.009557274068</c:v>
                </c:pt>
                <c:pt idx="37">
                  <c:v>108.820497356924</c:v>
                </c:pt>
                <c:pt idx="38">
                  <c:v>109.185831462422</c:v>
                </c:pt>
                <c:pt idx="39">
                  <c:v>110.552442311456</c:v>
                </c:pt>
                <c:pt idx="40">
                  <c:v>111.824987351402</c:v>
                </c:pt>
                <c:pt idx="41">
                  <c:v>112.629214764416</c:v>
                </c:pt>
                <c:pt idx="42">
                  <c:v>113.553264720919</c:v>
                </c:pt>
                <c:pt idx="43">
                  <c:v>114.983594704329</c:v>
                </c:pt>
                <c:pt idx="44">
                  <c:v>115.738861908701</c:v>
                </c:pt>
                <c:pt idx="45">
                  <c:v>116.57123728117</c:v>
                </c:pt>
                <c:pt idx="46">
                  <c:v>117.527628986151</c:v>
                </c:pt>
                <c:pt idx="47">
                  <c:v>119.00802051898</c:v>
                </c:pt>
                <c:pt idx="48">
                  <c:v>120.103157035664</c:v>
                </c:pt>
                <c:pt idx="49">
                  <c:v>120.908924197489</c:v>
                </c:pt>
                <c:pt idx="50">
                  <c:v>121.905010071384</c:v>
                </c:pt>
                <c:pt idx="51">
                  <c:v>122.557884023041</c:v>
                </c:pt>
                <c:pt idx="52">
                  <c:v>123.782858231679</c:v>
                </c:pt>
                <c:pt idx="53">
                  <c:v>125.435094344902</c:v>
                </c:pt>
                <c:pt idx="54">
                  <c:v>126.028374182627</c:v>
                </c:pt>
                <c:pt idx="55">
                  <c:v>128.126464813386</c:v>
                </c:pt>
                <c:pt idx="56">
                  <c:v>128.724754043039</c:v>
                </c:pt>
                <c:pt idx="57">
                  <c:v>130.186360063731</c:v>
                </c:pt>
                <c:pt idx="58">
                  <c:v>132.2731067462</c:v>
                </c:pt>
                <c:pt idx="59">
                  <c:v>133.215586028645</c:v>
                </c:pt>
                <c:pt idx="60">
                  <c:v>133.577914166152</c:v>
                </c:pt>
                <c:pt idx="61">
                  <c:v>134.770379167905</c:v>
                </c:pt>
                <c:pt idx="62">
                  <c:v>135.470836544861</c:v>
                </c:pt>
                <c:pt idx="63">
                  <c:v>136.714479665062</c:v>
                </c:pt>
                <c:pt idx="64">
                  <c:v>138.368454709566</c:v>
                </c:pt>
                <c:pt idx="65">
                  <c:v>139.172786239589</c:v>
                </c:pt>
                <c:pt idx="66">
                  <c:v>139.744512844786</c:v>
                </c:pt>
                <c:pt idx="67">
                  <c:v>140.660320816792</c:v>
                </c:pt>
                <c:pt idx="68">
                  <c:v>141.469467725885</c:v>
                </c:pt>
                <c:pt idx="69">
                  <c:v>142.424290965524</c:v>
                </c:pt>
                <c:pt idx="70">
                  <c:v>142.598522699423</c:v>
                </c:pt>
                <c:pt idx="71">
                  <c:v>144.441547093326</c:v>
                </c:pt>
                <c:pt idx="72">
                  <c:v>145.73031476509</c:v>
                </c:pt>
                <c:pt idx="73">
                  <c:v>146.221407838422</c:v>
                </c:pt>
                <c:pt idx="74">
                  <c:v>147.036756703632</c:v>
                </c:pt>
                <c:pt idx="75">
                  <c:v>148.190136788316</c:v>
                </c:pt>
                <c:pt idx="76">
                  <c:v>149.031873532385</c:v>
                </c:pt>
                <c:pt idx="77">
                  <c:v>150.921736423459</c:v>
                </c:pt>
                <c:pt idx="78">
                  <c:v>152.237404251207</c:v>
                </c:pt>
                <c:pt idx="79">
                  <c:v>153.458328336551</c:v>
                </c:pt>
                <c:pt idx="80">
                  <c:v>153.811627113665</c:v>
                </c:pt>
                <c:pt idx="81">
                  <c:v>155.264260823671</c:v>
                </c:pt>
                <c:pt idx="82">
                  <c:v>156.782903442908</c:v>
                </c:pt>
                <c:pt idx="83">
                  <c:v>157.624903851569</c:v>
                </c:pt>
                <c:pt idx="84">
                  <c:v>158.446785485994</c:v>
                </c:pt>
                <c:pt idx="85">
                  <c:v>159.057054925748</c:v>
                </c:pt>
                <c:pt idx="86">
                  <c:v>160.494354013623</c:v>
                </c:pt>
                <c:pt idx="87">
                  <c:v>161.548603244319</c:v>
                </c:pt>
                <c:pt idx="88">
                  <c:v>162.174202774895</c:v>
                </c:pt>
                <c:pt idx="89">
                  <c:v>163.273672860677</c:v>
                </c:pt>
                <c:pt idx="90">
                  <c:v>164.413374780298</c:v>
                </c:pt>
                <c:pt idx="91">
                  <c:v>165.280533675791</c:v>
                </c:pt>
                <c:pt idx="92">
                  <c:v>166.318930852693</c:v>
                </c:pt>
                <c:pt idx="93">
                  <c:v>167.578139882362</c:v>
                </c:pt>
                <c:pt idx="94">
                  <c:v>169.086692314249</c:v>
                </c:pt>
                <c:pt idx="95">
                  <c:v>170.371904661189</c:v>
                </c:pt>
                <c:pt idx="96">
                  <c:v>171.329385411596</c:v>
                </c:pt>
                <c:pt idx="97">
                  <c:v>172.148394652149</c:v>
                </c:pt>
                <c:pt idx="98">
                  <c:v>173.227980153889</c:v>
                </c:pt>
                <c:pt idx="99">
                  <c:v>173.903085474578</c:v>
                </c:pt>
                <c:pt idx="100">
                  <c:v>174.783537792277</c:v>
                </c:pt>
                <c:pt idx="101">
                  <c:v>176.444530530068</c:v>
                </c:pt>
                <c:pt idx="102">
                  <c:v>177.143264981731</c:v>
                </c:pt>
                <c:pt idx="103">
                  <c:v>177.874915247519</c:v>
                </c:pt>
                <c:pt idx="104">
                  <c:v>178.781572791188</c:v>
                </c:pt>
                <c:pt idx="105">
                  <c:v>180.275870867171</c:v>
                </c:pt>
                <c:pt idx="106">
                  <c:v>181.249353188889</c:v>
                </c:pt>
                <c:pt idx="107">
                  <c:v>182.01429308729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5384894"/>
        <c:axId val="28679811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-0.10508355230319</c:v>
                </c:pt>
                <c:pt idx="30">
                  <c:v>0.107000000000001</c:v>
                </c:pt>
                <c:pt idx="34">
                  <c:v>0.066000000000001</c:v>
                </c:pt>
                <c:pt idx="38">
                  <c:v>0.0449999999999977</c:v>
                </c:pt>
                <c:pt idx="42">
                  <c:v>0.0400000000000018</c:v>
                </c:pt>
                <c:pt idx="46">
                  <c:v>0.0349999999999995</c:v>
                </c:pt>
                <c:pt idx="50">
                  <c:v>0.035468438561854</c:v>
                </c:pt>
                <c:pt idx="54">
                  <c:v>0.0368666093096552</c:v>
                </c:pt>
                <c:pt idx="58">
                  <c:v>0.0417722524162076</c:v>
                </c:pt>
                <c:pt idx="62">
                  <c:v>0.0307662254078724</c:v>
                </c:pt>
                <c:pt idx="66">
                  <c:v>0.0322134734257218</c:v>
                </c:pt>
                <c:pt idx="70">
                  <c:v>0.023277794153288</c:v>
                </c:pt>
                <c:pt idx="74">
                  <c:v>0.0284530129427298</c:v>
                </c:pt>
                <c:pt idx="78">
                  <c:v>0.0314567423639618</c:v>
                </c:pt>
                <c:pt idx="82">
                  <c:v>0.0294466639942355</c:v>
                </c:pt>
                <c:pt idx="86">
                  <c:v>0.0257634683323973</c:v>
                </c:pt>
                <c:pt idx="90">
                  <c:v>0.0243844336001682</c:v>
                </c:pt>
                <c:pt idx="94">
                  <c:v>0.0278014378888767</c:v>
                </c:pt>
                <c:pt idx="98">
                  <c:v>0.0256226817550709</c:v>
                </c:pt>
                <c:pt idx="102">
                  <c:v>0.0226429229178344</c:v>
                </c:pt>
                <c:pt idx="106">
                  <c:v>0.0227609582577029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5611594"/>
        <c:axId val="44512312"/>
      </c:lineChart>
      <c:catAx>
        <c:axId val="553848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8679811"/>
        <c:crosses val="autoZero"/>
        <c:auto val="1"/>
        <c:lblAlgn val="ctr"/>
        <c:lblOffset val="100"/>
      </c:catAx>
      <c:valAx>
        <c:axId val="28679811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5384894"/>
        <c:crossesAt val="1"/>
        <c:crossBetween val="midCat"/>
      </c:valAx>
      <c:catAx>
        <c:axId val="6561159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4512312"/>
        <c:auto val="1"/>
        <c:lblAlgn val="ctr"/>
        <c:lblOffset val="100"/>
      </c:catAx>
      <c:valAx>
        <c:axId val="4451231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5611594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87.1083906758409</c:v>
                </c:pt>
                <c:pt idx="27">
                  <c:v>91.2009012546005</c:v>
                </c:pt>
                <c:pt idx="28">
                  <c:v>90.7395606083266</c:v>
                </c:pt>
                <c:pt idx="29">
                  <c:v>92.5672889200262</c:v>
                </c:pt>
                <c:pt idx="30">
                  <c:v>93.2059780231497</c:v>
                </c:pt>
                <c:pt idx="31">
                  <c:v>93.7564770533571</c:v>
                </c:pt>
                <c:pt idx="32">
                  <c:v>94.3691430326601</c:v>
                </c:pt>
                <c:pt idx="33">
                  <c:v>96.2699804768268</c:v>
                </c:pt>
                <c:pt idx="34">
                  <c:v>97.8662769243073</c:v>
                </c:pt>
                <c:pt idx="35">
                  <c:v>98.7962921828893</c:v>
                </c:pt>
                <c:pt idx="36">
                  <c:v>99.0876001842927</c:v>
                </c:pt>
                <c:pt idx="37">
                  <c:v>100.1207796959</c:v>
                </c:pt>
                <c:pt idx="38">
                  <c:v>100.802265232036</c:v>
                </c:pt>
                <c:pt idx="39">
                  <c:v>100.846606746038</c:v>
                </c:pt>
                <c:pt idx="40">
                  <c:v>102.060228189822</c:v>
                </c:pt>
                <c:pt idx="41">
                  <c:v>103.124403086777</c:v>
                </c:pt>
                <c:pt idx="42">
                  <c:v>103.826333188997</c:v>
                </c:pt>
                <c:pt idx="43">
                  <c:v>103.872004948419</c:v>
                </c:pt>
                <c:pt idx="44">
                  <c:v>104.611733894567</c:v>
                </c:pt>
                <c:pt idx="45">
                  <c:v>105.186891148513</c:v>
                </c:pt>
                <c:pt idx="46">
                  <c:v>106.421991518723</c:v>
                </c:pt>
                <c:pt idx="47">
                  <c:v>106.984427087564</c:v>
                </c:pt>
                <c:pt idx="48">
                  <c:v>107.662590094165</c:v>
                </c:pt>
                <c:pt idx="49">
                  <c:v>108.069151564596</c:v>
                </c:pt>
                <c:pt idx="50">
                  <c:v>108.562297134514</c:v>
                </c:pt>
                <c:pt idx="51">
                  <c:v>108.986161043204</c:v>
                </c:pt>
                <c:pt idx="52">
                  <c:v>108.92764971774</c:v>
                </c:pt>
                <c:pt idx="53">
                  <c:v>109.571689001179</c:v>
                </c:pt>
                <c:pt idx="54">
                  <c:v>111.07684492024</c:v>
                </c:pt>
                <c:pt idx="55">
                  <c:v>111.722107438795</c:v>
                </c:pt>
                <c:pt idx="56">
                  <c:v>112.509818208395</c:v>
                </c:pt>
                <c:pt idx="57">
                  <c:v>113.19027517708</c:v>
                </c:pt>
                <c:pt idx="58">
                  <c:v>113.413722778531</c:v>
                </c:pt>
                <c:pt idx="59">
                  <c:v>113.935548049312</c:v>
                </c:pt>
                <c:pt idx="60">
                  <c:v>114.119290669784</c:v>
                </c:pt>
                <c:pt idx="61">
                  <c:v>115.335378527099</c:v>
                </c:pt>
                <c:pt idx="62">
                  <c:v>115.738539293152</c:v>
                </c:pt>
                <c:pt idx="63">
                  <c:v>116.36009450712</c:v>
                </c:pt>
                <c:pt idx="64">
                  <c:v>116.04179451518</c:v>
                </c:pt>
                <c:pt idx="65">
                  <c:v>116.450009780621</c:v>
                </c:pt>
                <c:pt idx="66">
                  <c:v>116.832842819171</c:v>
                </c:pt>
                <c:pt idx="67">
                  <c:v>117.547379318518</c:v>
                </c:pt>
                <c:pt idx="68">
                  <c:v>117.926332873347</c:v>
                </c:pt>
                <c:pt idx="69">
                  <c:v>117.997776835806</c:v>
                </c:pt>
                <c:pt idx="70">
                  <c:v>118.485805641611</c:v>
                </c:pt>
                <c:pt idx="71">
                  <c:v>119.020394108202</c:v>
                </c:pt>
                <c:pt idx="72">
                  <c:v>119.098205891265</c:v>
                </c:pt>
                <c:pt idx="73">
                  <c:v>119.668350207443</c:v>
                </c:pt>
                <c:pt idx="74">
                  <c:v>119.569398183264</c:v>
                </c:pt>
                <c:pt idx="75">
                  <c:v>120.559686826704</c:v>
                </c:pt>
                <c:pt idx="76">
                  <c:v>120.93520485775</c:v>
                </c:pt>
                <c:pt idx="77">
                  <c:v>121.772679223767</c:v>
                </c:pt>
                <c:pt idx="78">
                  <c:v>121.655449240467</c:v>
                </c:pt>
                <c:pt idx="79">
                  <c:v>122.338161774133</c:v>
                </c:pt>
                <c:pt idx="80">
                  <c:v>122.578199768613</c:v>
                </c:pt>
                <c:pt idx="81">
                  <c:v>122.739391785781</c:v>
                </c:pt>
                <c:pt idx="82">
                  <c:v>122.585718243217</c:v>
                </c:pt>
                <c:pt idx="83">
                  <c:v>123.096658537455</c:v>
                </c:pt>
                <c:pt idx="84">
                  <c:v>123.890214569298</c:v>
                </c:pt>
                <c:pt idx="85">
                  <c:v>124.176677127428</c:v>
                </c:pt>
                <c:pt idx="86">
                  <c:v>124.718811055034</c:v>
                </c:pt>
                <c:pt idx="87">
                  <c:v>124.982011526318</c:v>
                </c:pt>
                <c:pt idx="88">
                  <c:v>125.607873930987</c:v>
                </c:pt>
                <c:pt idx="89">
                  <c:v>125.513143643071</c:v>
                </c:pt>
                <c:pt idx="90">
                  <c:v>125.717963324988</c:v>
                </c:pt>
                <c:pt idx="91">
                  <c:v>125.731447651279</c:v>
                </c:pt>
                <c:pt idx="92">
                  <c:v>126.566358438767</c:v>
                </c:pt>
                <c:pt idx="93">
                  <c:v>127.026514775566</c:v>
                </c:pt>
                <c:pt idx="94">
                  <c:v>127.99416205395</c:v>
                </c:pt>
                <c:pt idx="95">
                  <c:v>127.955499600597</c:v>
                </c:pt>
                <c:pt idx="96">
                  <c:v>128.337997465124</c:v>
                </c:pt>
                <c:pt idx="97">
                  <c:v>128.486924524617</c:v>
                </c:pt>
                <c:pt idx="98">
                  <c:v>128.944741104557</c:v>
                </c:pt>
                <c:pt idx="99">
                  <c:v>129.580021424302</c:v>
                </c:pt>
                <c:pt idx="100">
                  <c:v>130.368610374814</c:v>
                </c:pt>
                <c:pt idx="101">
                  <c:v>129.928990748433</c:v>
                </c:pt>
                <c:pt idx="102">
                  <c:v>130.615683862609</c:v>
                </c:pt>
                <c:pt idx="103">
                  <c:v>131.035402303787</c:v>
                </c:pt>
                <c:pt idx="104">
                  <c:v>131.437492741072</c:v>
                </c:pt>
                <c:pt idx="105">
                  <c:v>132.228459978373</c:v>
                </c:pt>
                <c:pt idx="106">
                  <c:v>132.197253089974</c:v>
                </c:pt>
                <c:pt idx="107">
                  <c:v>132.55910599208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2659149"/>
        <c:axId val="19740909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-0.112455706638967</c:v>
                </c:pt>
                <c:pt idx="30">
                  <c:v>0.0569999999999999</c:v>
                </c:pt>
                <c:pt idx="34">
                  <c:v>0.0460000000000007</c:v>
                </c:pt>
                <c:pt idx="38">
                  <c:v>0.0350000000000008</c:v>
                </c:pt>
                <c:pt idx="42">
                  <c:v>0.0299999999999991</c:v>
                </c:pt>
                <c:pt idx="46">
                  <c:v>0.025000000000001</c:v>
                </c:pt>
                <c:pt idx="50">
                  <c:v>0.0238067961105419</c:v>
                </c:pt>
                <c:pt idx="54">
                  <c:v>0.0185055565532442</c:v>
                </c:pt>
                <c:pt idx="58">
                  <c:v>0.0266284129645267</c:v>
                </c:pt>
                <c:pt idx="62">
                  <c:v>0.0187704463477236</c:v>
                </c:pt>
                <c:pt idx="66">
                  <c:v>0.0115235302223993</c:v>
                </c:pt>
                <c:pt idx="70">
                  <c:v>0.0140472820262465</c:v>
                </c:pt>
                <c:pt idx="74">
                  <c:v>0.0115441101689402</c:v>
                </c:pt>
                <c:pt idx="78">
                  <c:v>0.0162996972980787</c:v>
                </c:pt>
                <c:pt idx="82">
                  <c:v>0.00883184720462027</c:v>
                </c:pt>
                <c:pt idx="86">
                  <c:v>0.0137835975141911</c:v>
                </c:pt>
                <c:pt idx="90">
                  <c:v>0.00964850498432313</c:v>
                </c:pt>
                <c:pt idx="94">
                  <c:v>0.0138728940711181</c:v>
                </c:pt>
                <c:pt idx="98">
                  <c:v>0.0113967907531278</c:v>
                </c:pt>
                <c:pt idx="102">
                  <c:v>0.0128049030964454</c:v>
                </c:pt>
                <c:pt idx="106">
                  <c:v>0.0124027987223658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9395823"/>
        <c:axId val="40571528"/>
      </c:lineChart>
      <c:catAx>
        <c:axId val="6265914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9740909"/>
        <c:crosses val="autoZero"/>
        <c:auto val="1"/>
        <c:lblAlgn val="ctr"/>
        <c:lblOffset val="100"/>
      </c:catAx>
      <c:valAx>
        <c:axId val="19740909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2659149"/>
        <c:crossesAt val="1"/>
        <c:crossBetween val="midCat"/>
      </c:valAx>
      <c:catAx>
        <c:axId val="5939582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0571528"/>
        <c:auto val="1"/>
        <c:lblAlgn val="ctr"/>
        <c:lblOffset val="100"/>
      </c:catAx>
      <c:valAx>
        <c:axId val="40571528"/>
        <c:scaling>
          <c:orientation val="minMax"/>
          <c:max val="0.15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9395823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'Central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94.1299826131685</c:v>
                </c:pt>
                <c:pt idx="12">
                  <c:v>98.041784878992</c:v>
                </c:pt>
                <c:pt idx="13">
                  <c:v>100</c:v>
                </c:pt>
                <c:pt idx="14">
                  <c:v>100.631013229058</c:v>
                </c:pt>
                <c:pt idx="15">
                  <c:v>102.601681048354</c:v>
                </c:pt>
                <c:pt idx="16">
                  <c:v>103.63278841064</c:v>
                </c:pt>
                <c:pt idx="17">
                  <c:v>105</c:v>
                </c:pt>
                <c:pt idx="18">
                  <c:v>106.668874022801</c:v>
                </c:pt>
                <c:pt idx="19">
                  <c:v>107.731765100771</c:v>
                </c:pt>
                <c:pt idx="20">
                  <c:v>110.24931059501</c:v>
                </c:pt>
                <c:pt idx="21">
                  <c:v>110.25</c:v>
                </c:pt>
                <c:pt idx="22">
                  <c:v>110.935628983714</c:v>
                </c:pt>
                <c:pt idx="23">
                  <c:v>112.041035704802</c:v>
                </c:pt>
                <c:pt idx="24">
                  <c:v>113.60928301881</c:v>
                </c:pt>
                <c:pt idx="25">
                  <c:v>114.66</c:v>
                </c:pt>
                <c:pt idx="26">
                  <c:v>115.373054143062</c:v>
                </c:pt>
                <c:pt idx="27">
                  <c:v>115.962471954471</c:v>
                </c:pt>
                <c:pt idx="28">
                  <c:v>116.47967977955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'Central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95.2410167323849</c:v>
                </c:pt>
                <c:pt idx="13">
                  <c:v>95.9571116150824</c:v>
                </c:pt>
                <c:pt idx="14">
                  <c:v>96.6785906473681</c:v>
                </c:pt>
                <c:pt idx="15">
                  <c:v>97.405494311401</c:v>
                </c:pt>
                <c:pt idx="16">
                  <c:v>98.1378633937157</c:v>
                </c:pt>
                <c:pt idx="17">
                  <c:v>98.4325714956249</c:v>
                </c:pt>
                <c:pt idx="18">
                  <c:v>98.7281646062588</c:v>
                </c:pt>
                <c:pt idx="19">
                  <c:v>99.0246453832994</c:v>
                </c:pt>
                <c:pt idx="20">
                  <c:v>99.32201649241</c:v>
                </c:pt>
                <c:pt idx="21">
                  <c:v>99.6956948989648</c:v>
                </c:pt>
                <c:pt idx="22">
                  <c:v>100.06937330552</c:v>
                </c:pt>
                <c:pt idx="23">
                  <c:v>100.443051712075</c:v>
                </c:pt>
                <c:pt idx="24">
                  <c:v>100.81673011863</c:v>
                </c:pt>
                <c:pt idx="25">
                  <c:v>101.190408525185</c:v>
                </c:pt>
                <c:pt idx="26">
                  <c:v>101.56408693174</c:v>
                </c:pt>
                <c:pt idx="27">
                  <c:v>101.937765338295</c:v>
                </c:pt>
                <c:pt idx="28">
                  <c:v>102.31144374485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1602617"/>
        <c:axId val="5021205"/>
      </c:lineChart>
      <c:lineChart>
        <c:grouping val="standard"/>
        <c:varyColors val="0"/>
        <c:ser>
          <c:idx val="2"/>
          <c:order val="2"/>
          <c:tx>
            <c:strRef>
              <c:f>'Central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123.666431231723</c:v>
                </c:pt>
                <c:pt idx="13">
                  <c:v>132.168498378904</c:v>
                </c:pt>
                <c:pt idx="14">
                  <c:v>140.670565526086</c:v>
                </c:pt>
                <c:pt idx="15">
                  <c:v>149.172632673267</c:v>
                </c:pt>
                <c:pt idx="16">
                  <c:v>157.674699820447</c:v>
                </c:pt>
                <c:pt idx="17">
                  <c:v>166.543901685348</c:v>
                </c:pt>
                <c:pt idx="18">
                  <c:v>175.413103550248</c:v>
                </c:pt>
                <c:pt idx="19">
                  <c:v>184.282305415148</c:v>
                </c:pt>
                <c:pt idx="20">
                  <c:v>193.151507280048</c:v>
                </c:pt>
                <c:pt idx="21">
                  <c:v>202.08476449175</c:v>
                </c:pt>
                <c:pt idx="22">
                  <c:v>211.018021703453</c:v>
                </c:pt>
                <c:pt idx="23">
                  <c:v>219.951278915155</c:v>
                </c:pt>
                <c:pt idx="24">
                  <c:v>228.884536126857</c:v>
                </c:pt>
                <c:pt idx="25">
                  <c:v>238.095883776116</c:v>
                </c:pt>
                <c:pt idx="26">
                  <c:v>247.307231425376</c:v>
                </c:pt>
                <c:pt idx="27">
                  <c:v>256.518579074636</c:v>
                </c:pt>
                <c:pt idx="28">
                  <c:v>265.729926723894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0419171"/>
        <c:axId val="56321362"/>
      </c:lineChart>
      <c:catAx>
        <c:axId val="6160261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021205"/>
        <c:crosses val="autoZero"/>
        <c:auto val="1"/>
        <c:lblAlgn val="ctr"/>
        <c:lblOffset val="100"/>
      </c:catAx>
      <c:valAx>
        <c:axId val="5021205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1602617"/>
        <c:crossesAt val="1"/>
        <c:crossBetween val="midCat"/>
      </c:valAx>
      <c:catAx>
        <c:axId val="6041917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6321362"/>
        <c:auto val="1"/>
        <c:lblAlgn val="ctr"/>
        <c:lblOffset val="100"/>
      </c:catAx>
      <c:valAx>
        <c:axId val="56321362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0419171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'Pessimist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hypothesis'!$J$7:$J$39</c:f>
              <c:numCache>
                <c:formatCode>General</c:formatCode>
                <c:ptCount val="33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93.1183029641118</c:v>
                </c:pt>
                <c:pt idx="12">
                  <c:v>97.4931701496957</c:v>
                </c:pt>
                <c:pt idx="13">
                  <c:v>96.9999999999998</c:v>
                </c:pt>
                <c:pt idx="14">
                  <c:v>98.9538296752405</c:v>
                </c:pt>
                <c:pt idx="15">
                  <c:v>99.6365841715996</c:v>
                </c:pt>
                <c:pt idx="16">
                  <c:v>100.225064053716</c:v>
                </c:pt>
                <c:pt idx="17">
                  <c:v>100.88</c:v>
                </c:pt>
                <c:pt idx="18">
                  <c:v>102.91198286225</c:v>
                </c:pt>
                <c:pt idx="19">
                  <c:v>104.61841338018</c:v>
                </c:pt>
                <c:pt idx="20">
                  <c:v>105.612593641553</c:v>
                </c:pt>
                <c:pt idx="21">
                  <c:v>105.924</c:v>
                </c:pt>
                <c:pt idx="22">
                  <c:v>107.02846217674</c:v>
                </c:pt>
                <c:pt idx="23">
                  <c:v>107.756965781585</c:v>
                </c:pt>
                <c:pt idx="24">
                  <c:v>107.804366571597</c:v>
                </c:pt>
                <c:pt idx="25">
                  <c:v>109.10172</c:v>
                </c:pt>
                <c:pt idx="26">
                  <c:v>110.239316042042</c:v>
                </c:pt>
                <c:pt idx="27">
                  <c:v>110.989674755033</c:v>
                </c:pt>
                <c:pt idx="28">
                  <c:v>111.038497568744</c:v>
                </c:pt>
                <c:pt idx="29">
                  <c:v>111.829263</c:v>
                </c:pt>
                <c:pt idx="30">
                  <c:v>112.444102362883</c:v>
                </c:pt>
                <c:pt idx="31">
                  <c:v>113.764416623908</c:v>
                </c:pt>
                <c:pt idx="32">
                  <c:v>114.365656588174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'Pessimist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hypothesis'!$L$7:$L$39</c:f>
              <c:numCache>
                <c:formatCode>General</c:formatCode>
                <c:ptCount val="33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93.1076208496943</c:v>
                </c:pt>
                <c:pt idx="13">
                  <c:v>93.6954287382331</c:v>
                </c:pt>
                <c:pt idx="14">
                  <c:v>94.3999027070492</c:v>
                </c:pt>
                <c:pt idx="15">
                  <c:v>95.1096734505266</c:v>
                </c:pt>
                <c:pt idx="16">
                  <c:v>95.8126929626364</c:v>
                </c:pt>
                <c:pt idx="17">
                  <c:v>95.8989502583165</c:v>
                </c:pt>
                <c:pt idx="18">
                  <c:v>96.0131152794127</c:v>
                </c:pt>
                <c:pt idx="19">
                  <c:v>96.1283771101877</c:v>
                </c:pt>
                <c:pt idx="20">
                  <c:v>96.271442138635</c:v>
                </c:pt>
                <c:pt idx="21">
                  <c:v>96.473752755779</c:v>
                </c:pt>
                <c:pt idx="22">
                  <c:v>96.7489639951192</c:v>
                </c:pt>
                <c:pt idx="23">
                  <c:v>97.0395012307451</c:v>
                </c:pt>
                <c:pt idx="24">
                  <c:v>97.3373967444457</c:v>
                </c:pt>
                <c:pt idx="25">
                  <c:v>97.4815232642426</c:v>
                </c:pt>
                <c:pt idx="26">
                  <c:v>97.569282957824</c:v>
                </c:pt>
                <c:pt idx="27">
                  <c:v>97.6571216588262</c:v>
                </c:pt>
                <c:pt idx="28">
                  <c:v>97.7463195576022</c:v>
                </c:pt>
                <c:pt idx="29">
                  <c:v>98.03985185298</c:v>
                </c:pt>
                <c:pt idx="30">
                  <c:v>98.3293538246549</c:v>
                </c:pt>
                <c:pt idx="31">
                  <c:v>98.5950820919932</c:v>
                </c:pt>
                <c:pt idx="32">
                  <c:v>98.8534213872972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2991982"/>
        <c:axId val="56206579"/>
      </c:lineChart>
      <c:lineChart>
        <c:grouping val="standard"/>
        <c:varyColors val="0"/>
        <c:ser>
          <c:idx val="2"/>
          <c:order val="2"/>
          <c:tx>
            <c:strRef>
              <c:f>'Pessimist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hypothesis'!$K$7:$K$39</c:f>
              <c:numCache>
                <c:formatCode>General</c:formatCode>
                <c:ptCount val="33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124.197861713944</c:v>
                </c:pt>
                <c:pt idx="13">
                  <c:v>133.202206688204</c:v>
                </c:pt>
                <c:pt idx="14">
                  <c:v>142.206551662466</c:v>
                </c:pt>
                <c:pt idx="15">
                  <c:v>151.210896636726</c:v>
                </c:pt>
                <c:pt idx="16">
                  <c:v>160.215241610987</c:v>
                </c:pt>
                <c:pt idx="17">
                  <c:v>169.828156107646</c:v>
                </c:pt>
                <c:pt idx="18">
                  <c:v>179.441070604305</c:v>
                </c:pt>
                <c:pt idx="19">
                  <c:v>189.053985100965</c:v>
                </c:pt>
                <c:pt idx="20">
                  <c:v>198.666899597623</c:v>
                </c:pt>
                <c:pt idx="21">
                  <c:v>208.600244577505</c:v>
                </c:pt>
                <c:pt idx="22">
                  <c:v>218.533589557386</c:v>
                </c:pt>
                <c:pt idx="23">
                  <c:v>228.466934537268</c:v>
                </c:pt>
                <c:pt idx="24">
                  <c:v>238.400279517149</c:v>
                </c:pt>
                <c:pt idx="25">
                  <c:v>248.25989415396</c:v>
                </c:pt>
                <c:pt idx="26">
                  <c:v>258.527276772351</c:v>
                </c:pt>
                <c:pt idx="27">
                  <c:v>269.219291593988</c:v>
                </c:pt>
                <c:pt idx="28">
                  <c:v>280.353500300825</c:v>
                </c:pt>
                <c:pt idx="29">
                  <c:v>290.998719830801</c:v>
                </c:pt>
                <c:pt idx="30">
                  <c:v>302.048145831251</c:v>
                </c:pt>
                <c:pt idx="31">
                  <c:v>313.517126306066</c:v>
                </c:pt>
                <c:pt idx="32">
                  <c:v>325.421592033637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6867339"/>
        <c:axId val="91802722"/>
      </c:lineChart>
      <c:catAx>
        <c:axId val="9299198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6206579"/>
        <c:crosses val="autoZero"/>
        <c:auto val="1"/>
        <c:lblAlgn val="ctr"/>
        <c:lblOffset val="100"/>
      </c:catAx>
      <c:valAx>
        <c:axId val="56206579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2991982"/>
        <c:crossesAt val="1"/>
        <c:crossBetween val="midCat"/>
      </c:valAx>
      <c:catAx>
        <c:axId val="7686733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1802722"/>
        <c:auto val="1"/>
        <c:lblAlgn val="ctr"/>
        <c:lblOffset val="100"/>
      </c:catAx>
      <c:valAx>
        <c:axId val="91802722"/>
        <c:scaling>
          <c:orientation val="minMax"/>
          <c:min val="4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6867339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'Optimist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hypothesis'!$J$7:$J$39</c:f>
              <c:numCache>
                <c:formatCode>General</c:formatCode>
                <c:ptCount val="33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94.9811724845441</c:v>
                </c:pt>
                <c:pt idx="12">
                  <c:v>98.7407430630679</c:v>
                </c:pt>
                <c:pt idx="13">
                  <c:v>100.890808188272</c:v>
                </c:pt>
                <c:pt idx="14">
                  <c:v>102.582366633057</c:v>
                </c:pt>
                <c:pt idx="15">
                  <c:v>106.37891318269</c:v>
                </c:pt>
                <c:pt idx="16">
                  <c:v>108.130182210995</c:v>
                </c:pt>
                <c:pt idx="17">
                  <c:v>109.466526884275</c:v>
                </c:pt>
                <c:pt idx="18">
                  <c:v>110.788955963701</c:v>
                </c:pt>
                <c:pt idx="19">
                  <c:v>112.229753407737</c:v>
                </c:pt>
                <c:pt idx="20">
                  <c:v>113.08386379349</c:v>
                </c:pt>
                <c:pt idx="21">
                  <c:v>114.392520594067</c:v>
                </c:pt>
                <c:pt idx="22">
                  <c:v>116.328403761886</c:v>
                </c:pt>
                <c:pt idx="23">
                  <c:v>116.718943544047</c:v>
                </c:pt>
                <c:pt idx="24">
                  <c:v>118.179841651417</c:v>
                </c:pt>
                <c:pt idx="25">
                  <c:v>119.540184020801</c:v>
                </c:pt>
                <c:pt idx="26">
                  <c:v>120.399897893552</c:v>
                </c:pt>
                <c:pt idx="27">
                  <c:v>121.387701285809</c:v>
                </c:pt>
                <c:pt idx="28">
                  <c:v>122.916714733313</c:v>
                </c:pt>
                <c:pt idx="29">
                  <c:v>123.724090461529</c:v>
                </c:pt>
                <c:pt idx="30">
                  <c:v>124.613894319826</c:v>
                </c:pt>
                <c:pt idx="31">
                  <c:v>125.636270830812</c:v>
                </c:pt>
                <c:pt idx="32">
                  <c:v>127.218799748979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'Optimist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hypothesis'!$L$7:$L$39</c:f>
              <c:numCache>
                <c:formatCode>General</c:formatCode>
                <c:ptCount val="33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96.6804033936021</c:v>
                </c:pt>
                <c:pt idx="13">
                  <c:v>98.1378725598109</c:v>
                </c:pt>
                <c:pt idx="14">
                  <c:v>100.362576860316</c:v>
                </c:pt>
                <c:pt idx="15">
                  <c:v>102.63771336498</c:v>
                </c:pt>
                <c:pt idx="16">
                  <c:v>104.964425330109</c:v>
                </c:pt>
                <c:pt idx="17">
                  <c:v>106.546777162513</c:v>
                </c:pt>
                <c:pt idx="18">
                  <c:v>108.152983146585</c:v>
                </c:pt>
                <c:pt idx="19">
                  <c:v>108.966160078509</c:v>
                </c:pt>
                <c:pt idx="20">
                  <c:v>109.785451097195</c:v>
                </c:pt>
                <c:pt idx="21">
                  <c:v>110.117316217086</c:v>
                </c:pt>
                <c:pt idx="22">
                  <c:v>110.449181336978</c:v>
                </c:pt>
                <c:pt idx="23">
                  <c:v>110.781046456868</c:v>
                </c:pt>
                <c:pt idx="24">
                  <c:v>111.11291157676</c:v>
                </c:pt>
                <c:pt idx="25">
                  <c:v>111.444776696651</c:v>
                </c:pt>
                <c:pt idx="26">
                  <c:v>111.776641816542</c:v>
                </c:pt>
                <c:pt idx="27">
                  <c:v>112.108506936433</c:v>
                </c:pt>
                <c:pt idx="28">
                  <c:v>112.440372056324</c:v>
                </c:pt>
                <c:pt idx="29">
                  <c:v>112.772237176216</c:v>
                </c:pt>
                <c:pt idx="30">
                  <c:v>113.104102296106</c:v>
                </c:pt>
                <c:pt idx="31">
                  <c:v>113.435967415997</c:v>
                </c:pt>
                <c:pt idx="32">
                  <c:v>113.767832535889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171059"/>
        <c:axId val="80163860"/>
      </c:lineChart>
      <c:lineChart>
        <c:grouping val="standard"/>
        <c:varyColors val="0"/>
        <c:ser>
          <c:idx val="2"/>
          <c:order val="2"/>
          <c:tx>
            <c:strRef>
              <c:f>'Optimist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hypothesis'!$K$7:$K$39</c:f>
              <c:numCache>
                <c:formatCode>General</c:formatCode>
                <c:ptCount val="33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120.594223886972</c:v>
                </c:pt>
                <c:pt idx="13">
                  <c:v>128.432848439625</c:v>
                </c:pt>
                <c:pt idx="14">
                  <c:v>136.271472992279</c:v>
                </c:pt>
                <c:pt idx="15">
                  <c:v>144.110097544932</c:v>
                </c:pt>
                <c:pt idx="16">
                  <c:v>151.948722097584</c:v>
                </c:pt>
                <c:pt idx="17">
                  <c:v>159.926030007708</c:v>
                </c:pt>
                <c:pt idx="18">
                  <c:v>167.903337917831</c:v>
                </c:pt>
                <c:pt idx="19">
                  <c:v>175.880645827954</c:v>
                </c:pt>
                <c:pt idx="20">
                  <c:v>183.857953738077</c:v>
                </c:pt>
                <c:pt idx="21">
                  <c:v>191.671916771946</c:v>
                </c:pt>
                <c:pt idx="22">
                  <c:v>199.485879805814</c:v>
                </c:pt>
                <c:pt idx="23">
                  <c:v>207.299842839682</c:v>
                </c:pt>
                <c:pt idx="24">
                  <c:v>215.113805873551</c:v>
                </c:pt>
                <c:pt idx="25">
                  <c:v>222.964280360351</c:v>
                </c:pt>
                <c:pt idx="26">
                  <c:v>230.814754847152</c:v>
                </c:pt>
                <c:pt idx="27">
                  <c:v>238.665229333953</c:v>
                </c:pt>
                <c:pt idx="28">
                  <c:v>246.515703820753</c:v>
                </c:pt>
                <c:pt idx="29">
                  <c:v>255.190253571363</c:v>
                </c:pt>
                <c:pt idx="30">
                  <c:v>263.864803321971</c:v>
                </c:pt>
                <c:pt idx="31">
                  <c:v>272.539353072581</c:v>
                </c:pt>
                <c:pt idx="32">
                  <c:v>281.213902823189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0069286"/>
        <c:axId val="32170768"/>
      </c:lineChart>
      <c:catAx>
        <c:axId val="117105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0163860"/>
        <c:crosses val="autoZero"/>
        <c:auto val="1"/>
        <c:lblAlgn val="ctr"/>
        <c:lblOffset val="100"/>
      </c:catAx>
      <c:valAx>
        <c:axId val="80163860"/>
        <c:scaling>
          <c:orientation val="minMax"/>
          <c:max val="13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171059"/>
        <c:crossesAt val="1"/>
        <c:crossBetween val="midCat"/>
      </c:valAx>
      <c:catAx>
        <c:axId val="1006928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2170768"/>
        <c:auto val="1"/>
        <c:lblAlgn val="ctr"/>
        <c:lblOffset val="100"/>
      </c:catAx>
      <c:valAx>
        <c:axId val="32170768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0069286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-0.0331565128262777</c:v>
                </c:pt>
                <c:pt idx="2">
                  <c:v>-0.0329868285603578</c:v>
                </c:pt>
                <c:pt idx="3">
                  <c:v>-0.0370007665353377</c:v>
                </c:pt>
                <c:pt idx="4">
                  <c:v>-0.0367947322869077</c:v>
                </c:pt>
                <c:pt idx="5">
                  <c:v>-0.0378732696610133</c:v>
                </c:pt>
                <c:pt idx="6">
                  <c:v>-0.046948452024631</c:v>
                </c:pt>
                <c:pt idx="7">
                  <c:v>-0.0381748905225078</c:v>
                </c:pt>
                <c:pt idx="8">
                  <c:v>-0.044872289274194</c:v>
                </c:pt>
                <c:pt idx="9">
                  <c:v>-0.0475604939169885</c:v>
                </c:pt>
                <c:pt idx="10">
                  <c:v>-0.0480936167193902</c:v>
                </c:pt>
                <c:pt idx="11">
                  <c:v>-0.0481986594252887</c:v>
                </c:pt>
                <c:pt idx="12">
                  <c:v>-0.0482581532541795</c:v>
                </c:pt>
                <c:pt idx="13">
                  <c:v>-0.0482360187566635</c:v>
                </c:pt>
                <c:pt idx="14">
                  <c:v>-0.047802169905226</c:v>
                </c:pt>
                <c:pt idx="15">
                  <c:v>-0.0462172038729181</c:v>
                </c:pt>
                <c:pt idx="16">
                  <c:v>-0.0440692909177102</c:v>
                </c:pt>
                <c:pt idx="17">
                  <c:v>-0.0432003388701275</c:v>
                </c:pt>
                <c:pt idx="18">
                  <c:v>-0.0419875809637458</c:v>
                </c:pt>
                <c:pt idx="19">
                  <c:v>-0.0410013518896781</c:v>
                </c:pt>
                <c:pt idx="20">
                  <c:v>-0.0391685954313888</c:v>
                </c:pt>
                <c:pt idx="21">
                  <c:v>-0.0378935461382623</c:v>
                </c:pt>
                <c:pt idx="22">
                  <c:v>-0.0362877913048238</c:v>
                </c:pt>
                <c:pt idx="23">
                  <c:v>-0.0349934130661185</c:v>
                </c:pt>
                <c:pt idx="24">
                  <c:v>-0.0328595187288696</c:v>
                </c:pt>
                <c:pt idx="25">
                  <c:v>-0.0304930985843125</c:v>
                </c:pt>
                <c:pt idx="26">
                  <c:v>-0.0294031315775825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-0.0331565128262777</c:v>
                </c:pt>
                <c:pt idx="2">
                  <c:v>-0.0330156807260289</c:v>
                </c:pt>
                <c:pt idx="3">
                  <c:v>-0.0374918592498506</c:v>
                </c:pt>
                <c:pt idx="4">
                  <c:v>-0.0377171435221433</c:v>
                </c:pt>
                <c:pt idx="5">
                  <c:v>-0.038718726224724</c:v>
                </c:pt>
                <c:pt idx="6">
                  <c:v>-0.048358257025801</c:v>
                </c:pt>
                <c:pt idx="7">
                  <c:v>-0.0398747019372227</c:v>
                </c:pt>
                <c:pt idx="8">
                  <c:v>-0.0470941414518265</c:v>
                </c:pt>
                <c:pt idx="9">
                  <c:v>-0.0500972048590892</c:v>
                </c:pt>
                <c:pt idx="10">
                  <c:v>-0.0510926581616807</c:v>
                </c:pt>
                <c:pt idx="11">
                  <c:v>-0.0523466726537212</c:v>
                </c:pt>
                <c:pt idx="12">
                  <c:v>-0.0538581083115854</c:v>
                </c:pt>
                <c:pt idx="13">
                  <c:v>-0.055189910897463</c:v>
                </c:pt>
                <c:pt idx="14">
                  <c:v>-0.0559927152344726</c:v>
                </c:pt>
                <c:pt idx="15">
                  <c:v>-0.0555040743714952</c:v>
                </c:pt>
                <c:pt idx="16">
                  <c:v>-0.0539342334178844</c:v>
                </c:pt>
                <c:pt idx="17">
                  <c:v>-0.0540242165282816</c:v>
                </c:pt>
                <c:pt idx="18">
                  <c:v>-0.0536884461887053</c:v>
                </c:pt>
                <c:pt idx="19">
                  <c:v>-0.0535718459214768</c:v>
                </c:pt>
                <c:pt idx="20">
                  <c:v>-0.052282465093389</c:v>
                </c:pt>
                <c:pt idx="21">
                  <c:v>-0.0519001340828115</c:v>
                </c:pt>
                <c:pt idx="22">
                  <c:v>-0.0512705837155395</c:v>
                </c:pt>
                <c:pt idx="23">
                  <c:v>-0.0510562522323354</c:v>
                </c:pt>
                <c:pt idx="24">
                  <c:v>-0.0499112160585561</c:v>
                </c:pt>
                <c:pt idx="25">
                  <c:v>-0.0487308039111323</c:v>
                </c:pt>
                <c:pt idx="26">
                  <c:v>-0.0487410325157903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-0.0331565128262777</c:v>
                </c:pt>
                <c:pt idx="2">
                  <c:v>-0.0329868285603578</c:v>
                </c:pt>
                <c:pt idx="3">
                  <c:v>-0.0370007665353377</c:v>
                </c:pt>
                <c:pt idx="4">
                  <c:v>-0.0367947322869077</c:v>
                </c:pt>
                <c:pt idx="5">
                  <c:v>-0.0379118871431977</c:v>
                </c:pt>
                <c:pt idx="6">
                  <c:v>-0.0474700882103966</c:v>
                </c:pt>
                <c:pt idx="7">
                  <c:v>-0.0380712101731421</c:v>
                </c:pt>
                <c:pt idx="8">
                  <c:v>-0.0438684280678777</c:v>
                </c:pt>
                <c:pt idx="9">
                  <c:v>-0.0471326624877753</c:v>
                </c:pt>
                <c:pt idx="10">
                  <c:v>-0.0490213465237817</c:v>
                </c:pt>
                <c:pt idx="11">
                  <c:v>-0.0508651063262742</c:v>
                </c:pt>
                <c:pt idx="12">
                  <c:v>-0.0517050851472563</c:v>
                </c:pt>
                <c:pt idx="13">
                  <c:v>-0.052939441951508</c:v>
                </c:pt>
                <c:pt idx="14">
                  <c:v>-0.0515403996680495</c:v>
                </c:pt>
                <c:pt idx="15">
                  <c:v>-0.0503418837296491</c:v>
                </c:pt>
                <c:pt idx="16">
                  <c:v>-0.0486809173322486</c:v>
                </c:pt>
                <c:pt idx="17">
                  <c:v>-0.0477373756252313</c:v>
                </c:pt>
                <c:pt idx="18">
                  <c:v>-0.0471989877189255</c:v>
                </c:pt>
                <c:pt idx="19">
                  <c:v>-0.0452400031152417</c:v>
                </c:pt>
                <c:pt idx="20">
                  <c:v>-0.0442512680344824</c:v>
                </c:pt>
                <c:pt idx="21">
                  <c:v>-0.0431119973601018</c:v>
                </c:pt>
                <c:pt idx="22">
                  <c:v>-0.042287035371453</c:v>
                </c:pt>
                <c:pt idx="23">
                  <c:v>-0.0404950983270127</c:v>
                </c:pt>
                <c:pt idx="24">
                  <c:v>-0.0403407515956119</c:v>
                </c:pt>
                <c:pt idx="25">
                  <c:v>-0.0389775321513515</c:v>
                </c:pt>
                <c:pt idx="26">
                  <c:v>-0.0381562375859828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-0.0331565128262777</c:v>
                </c:pt>
                <c:pt idx="2">
                  <c:v>-0.0330156807260289</c:v>
                </c:pt>
                <c:pt idx="3">
                  <c:v>-0.0374918592498506</c:v>
                </c:pt>
                <c:pt idx="4">
                  <c:v>-0.0377171435221433</c:v>
                </c:pt>
                <c:pt idx="5">
                  <c:v>-0.0387573437069084</c:v>
                </c:pt>
                <c:pt idx="6">
                  <c:v>-0.048886142708148</c:v>
                </c:pt>
                <c:pt idx="7">
                  <c:v>-0.039774074136275</c:v>
                </c:pt>
                <c:pt idx="8">
                  <c:v>-0.0460567370628349</c:v>
                </c:pt>
                <c:pt idx="9">
                  <c:v>-0.0496262545747524</c:v>
                </c:pt>
                <c:pt idx="10">
                  <c:v>-0.0520118270410873</c:v>
                </c:pt>
                <c:pt idx="11">
                  <c:v>-0.0549387165928761</c:v>
                </c:pt>
                <c:pt idx="12">
                  <c:v>-0.0571331204838032</c:v>
                </c:pt>
                <c:pt idx="13">
                  <c:v>-0.0595953738199969</c:v>
                </c:pt>
                <c:pt idx="14">
                  <c:v>-0.0594162940786802</c:v>
                </c:pt>
                <c:pt idx="15">
                  <c:v>-0.0593258658553978</c:v>
                </c:pt>
                <c:pt idx="16">
                  <c:v>-0.0582956919984412</c:v>
                </c:pt>
                <c:pt idx="17">
                  <c:v>-0.0584909716636933</c:v>
                </c:pt>
                <c:pt idx="18">
                  <c:v>-0.0589437326218447</c:v>
                </c:pt>
                <c:pt idx="19">
                  <c:v>-0.0578294065830508</c:v>
                </c:pt>
                <c:pt idx="20">
                  <c:v>-0.0576847398794185</c:v>
                </c:pt>
                <c:pt idx="21">
                  <c:v>-0.0573128912186495</c:v>
                </c:pt>
                <c:pt idx="22">
                  <c:v>-0.0573988967884011</c:v>
                </c:pt>
                <c:pt idx="23">
                  <c:v>-0.056517206703603</c:v>
                </c:pt>
                <c:pt idx="24">
                  <c:v>-0.0569746517298151</c:v>
                </c:pt>
                <c:pt idx="25">
                  <c:v>-0.0566192811216532</c:v>
                </c:pt>
                <c:pt idx="26">
                  <c:v>-0.056483000604268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-0.0331565128262777</c:v>
                </c:pt>
                <c:pt idx="2">
                  <c:v>-0.0329868285603578</c:v>
                </c:pt>
                <c:pt idx="3">
                  <c:v>-0.0370007665353377</c:v>
                </c:pt>
                <c:pt idx="4">
                  <c:v>-0.0367947322869077</c:v>
                </c:pt>
                <c:pt idx="5">
                  <c:v>-0.0378731307108714</c:v>
                </c:pt>
                <c:pt idx="6">
                  <c:v>-0.0466653167389182</c:v>
                </c:pt>
                <c:pt idx="7">
                  <c:v>-0.0361752718733807</c:v>
                </c:pt>
                <c:pt idx="8">
                  <c:v>-0.043868681258144</c:v>
                </c:pt>
                <c:pt idx="9">
                  <c:v>-0.0474987106192777</c:v>
                </c:pt>
                <c:pt idx="10">
                  <c:v>-0.0479285867002838</c:v>
                </c:pt>
                <c:pt idx="11">
                  <c:v>-0.0481980189223269</c:v>
                </c:pt>
                <c:pt idx="12">
                  <c:v>-0.0483389471064778</c:v>
                </c:pt>
                <c:pt idx="13">
                  <c:v>-0.0478619358251339</c:v>
                </c:pt>
                <c:pt idx="14">
                  <c:v>-0.0460575960748082</c:v>
                </c:pt>
                <c:pt idx="15">
                  <c:v>-0.0447316627864849</c:v>
                </c:pt>
                <c:pt idx="16">
                  <c:v>-0.0428638686773777</c:v>
                </c:pt>
                <c:pt idx="17">
                  <c:v>-0.0423456000843005</c:v>
                </c:pt>
                <c:pt idx="18">
                  <c:v>-0.0400235641831616</c:v>
                </c:pt>
                <c:pt idx="19">
                  <c:v>-0.0377797769940248</c:v>
                </c:pt>
                <c:pt idx="20">
                  <c:v>-0.0357859623987368</c:v>
                </c:pt>
                <c:pt idx="21">
                  <c:v>-0.0344695350683756</c:v>
                </c:pt>
                <c:pt idx="22">
                  <c:v>-0.0320426957575444</c:v>
                </c:pt>
                <c:pt idx="23">
                  <c:v>-0.030204842032128</c:v>
                </c:pt>
                <c:pt idx="24">
                  <c:v>-0.0281205157592526</c:v>
                </c:pt>
                <c:pt idx="25">
                  <c:v>-0.0266849860004967</c:v>
                </c:pt>
                <c:pt idx="26">
                  <c:v>-0.0256096416061599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-0.0331565128262777</c:v>
                </c:pt>
                <c:pt idx="2">
                  <c:v>-0.0330156807260289</c:v>
                </c:pt>
                <c:pt idx="3">
                  <c:v>-0.0374918592498506</c:v>
                </c:pt>
                <c:pt idx="4">
                  <c:v>-0.0377171435221433</c:v>
                </c:pt>
                <c:pt idx="5">
                  <c:v>-0.0387185872745821</c:v>
                </c:pt>
                <c:pt idx="6">
                  <c:v>-0.0480693338271861</c:v>
                </c:pt>
                <c:pt idx="7">
                  <c:v>-0.0378528193677705</c:v>
                </c:pt>
                <c:pt idx="8">
                  <c:v>-0.0461248459953538</c:v>
                </c:pt>
                <c:pt idx="9">
                  <c:v>-0.0501141236802414</c:v>
                </c:pt>
                <c:pt idx="10">
                  <c:v>-0.051045753159789</c:v>
                </c:pt>
                <c:pt idx="11">
                  <c:v>-0.0523887773731053</c:v>
                </c:pt>
                <c:pt idx="12">
                  <c:v>-0.0538888340959984</c:v>
                </c:pt>
                <c:pt idx="13">
                  <c:v>-0.0546368566773132</c:v>
                </c:pt>
                <c:pt idx="14">
                  <c:v>-0.0539427096205507</c:v>
                </c:pt>
                <c:pt idx="15">
                  <c:v>-0.0536262945775505</c:v>
                </c:pt>
                <c:pt idx="16">
                  <c:v>-0.0523463925471548</c:v>
                </c:pt>
                <c:pt idx="17">
                  <c:v>-0.0529163589232675</c:v>
                </c:pt>
                <c:pt idx="18">
                  <c:v>-0.0515628907399318</c:v>
                </c:pt>
                <c:pt idx="19">
                  <c:v>-0.0498828167716351</c:v>
                </c:pt>
                <c:pt idx="20">
                  <c:v>-0.0485999177590167</c:v>
                </c:pt>
                <c:pt idx="21">
                  <c:v>-0.0481380882345765</c:v>
                </c:pt>
                <c:pt idx="22">
                  <c:v>-0.046452308301652</c:v>
                </c:pt>
                <c:pt idx="23">
                  <c:v>-0.0454443875140789</c:v>
                </c:pt>
                <c:pt idx="24">
                  <c:v>-0.0438885558223638</c:v>
                </c:pt>
                <c:pt idx="25">
                  <c:v>-0.0435148434769295</c:v>
                </c:pt>
                <c:pt idx="26">
                  <c:v>-0.0433109379705335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0869691"/>
        <c:axId val="29503337"/>
      </c:lineChart>
      <c:catAx>
        <c:axId val="808696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9503337"/>
        <c:crosses val="autoZero"/>
        <c:auto val="1"/>
        <c:lblAlgn val="ctr"/>
        <c:lblOffset val="100"/>
      </c:catAx>
      <c:valAx>
        <c:axId val="29503337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8696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-0.0331565128262777</c:v>
                </c:pt>
                <c:pt idx="24">
                  <c:v>-0.0329868285603578</c:v>
                </c:pt>
                <c:pt idx="25">
                  <c:v>-0.0370007665353377</c:v>
                </c:pt>
                <c:pt idx="26">
                  <c:v>-0.0367947322869077</c:v>
                </c:pt>
                <c:pt idx="27">
                  <c:v>-0.0378732696610133</c:v>
                </c:pt>
                <c:pt idx="28">
                  <c:v>-0.046948452024631</c:v>
                </c:pt>
                <c:pt idx="29">
                  <c:v>-0.0381748905225078</c:v>
                </c:pt>
                <c:pt idx="30">
                  <c:v>-0.044872289274194</c:v>
                </c:pt>
                <c:pt idx="31">
                  <c:v>-0.0475604939169885</c:v>
                </c:pt>
                <c:pt idx="32">
                  <c:v>-0.0480936167193902</c:v>
                </c:pt>
                <c:pt idx="33">
                  <c:v>-0.0481986594252887</c:v>
                </c:pt>
                <c:pt idx="34">
                  <c:v>-0.0482581532541795</c:v>
                </c:pt>
                <c:pt idx="35">
                  <c:v>-0.0482360187566635</c:v>
                </c:pt>
                <c:pt idx="36">
                  <c:v>-0.047802169905226</c:v>
                </c:pt>
                <c:pt idx="37">
                  <c:v>-0.0462172038729181</c:v>
                </c:pt>
                <c:pt idx="38">
                  <c:v>-0.0440692909177102</c:v>
                </c:pt>
                <c:pt idx="39">
                  <c:v>-0.0432003388701275</c:v>
                </c:pt>
                <c:pt idx="40">
                  <c:v>-0.0419875809637458</c:v>
                </c:pt>
                <c:pt idx="41">
                  <c:v>-0.0410013518896781</c:v>
                </c:pt>
                <c:pt idx="42">
                  <c:v>-0.0391685954313888</c:v>
                </c:pt>
                <c:pt idx="43">
                  <c:v>-0.0378935461382623</c:v>
                </c:pt>
                <c:pt idx="44">
                  <c:v>-0.0362877913048238</c:v>
                </c:pt>
                <c:pt idx="45">
                  <c:v>-0.0349934130661185</c:v>
                </c:pt>
                <c:pt idx="46">
                  <c:v>-0.0328595187288696</c:v>
                </c:pt>
                <c:pt idx="47">
                  <c:v>-0.0304930985843125</c:v>
                </c:pt>
                <c:pt idx="48">
                  <c:v>-0.0294031315775825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-0.0330156807260289</c:v>
                </c:pt>
                <c:pt idx="25">
                  <c:v>-0.0374918592498506</c:v>
                </c:pt>
                <c:pt idx="26">
                  <c:v>-0.0377171435221433</c:v>
                </c:pt>
                <c:pt idx="27">
                  <c:v>-0.038718726224724</c:v>
                </c:pt>
                <c:pt idx="28">
                  <c:v>-0.048358257025801</c:v>
                </c:pt>
                <c:pt idx="29">
                  <c:v>-0.0398747019372227</c:v>
                </c:pt>
                <c:pt idx="30">
                  <c:v>-0.0470941414518265</c:v>
                </c:pt>
                <c:pt idx="31">
                  <c:v>-0.0500972048590892</c:v>
                </c:pt>
                <c:pt idx="32">
                  <c:v>-0.0510926581616807</c:v>
                </c:pt>
                <c:pt idx="33">
                  <c:v>-0.0523466726537212</c:v>
                </c:pt>
                <c:pt idx="34">
                  <c:v>-0.0538581083115854</c:v>
                </c:pt>
                <c:pt idx="35">
                  <c:v>-0.055189910897463</c:v>
                </c:pt>
                <c:pt idx="36">
                  <c:v>-0.0559927152344726</c:v>
                </c:pt>
                <c:pt idx="37">
                  <c:v>-0.0555040743714952</c:v>
                </c:pt>
                <c:pt idx="38">
                  <c:v>-0.0539342334178844</c:v>
                </c:pt>
                <c:pt idx="39">
                  <c:v>-0.0540242165282816</c:v>
                </c:pt>
                <c:pt idx="40">
                  <c:v>-0.0536884461887053</c:v>
                </c:pt>
                <c:pt idx="41">
                  <c:v>-0.0535718459214768</c:v>
                </c:pt>
                <c:pt idx="42">
                  <c:v>-0.052282465093389</c:v>
                </c:pt>
                <c:pt idx="43">
                  <c:v>-0.0519001340828115</c:v>
                </c:pt>
                <c:pt idx="44">
                  <c:v>-0.0512705837155395</c:v>
                </c:pt>
                <c:pt idx="45">
                  <c:v>-0.0510562522323354</c:v>
                </c:pt>
                <c:pt idx="46">
                  <c:v>-0.0499112160585561</c:v>
                </c:pt>
                <c:pt idx="47">
                  <c:v>-0.0487308039111323</c:v>
                </c:pt>
                <c:pt idx="48">
                  <c:v>-0.0487410325157903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-0.0370007665353377</c:v>
                </c:pt>
                <c:pt idx="26">
                  <c:v>-0.0367947322869077</c:v>
                </c:pt>
                <c:pt idx="27">
                  <c:v>-0.0379118871431977</c:v>
                </c:pt>
                <c:pt idx="28">
                  <c:v>-0.0474700882103966</c:v>
                </c:pt>
                <c:pt idx="29">
                  <c:v>-0.0380712101731421</c:v>
                </c:pt>
                <c:pt idx="30">
                  <c:v>-0.0438684280678777</c:v>
                </c:pt>
                <c:pt idx="31">
                  <c:v>-0.0471326624877753</c:v>
                </c:pt>
                <c:pt idx="32">
                  <c:v>-0.0490213465237817</c:v>
                </c:pt>
                <c:pt idx="33">
                  <c:v>-0.0508651063262742</c:v>
                </c:pt>
                <c:pt idx="34">
                  <c:v>-0.0517050851472563</c:v>
                </c:pt>
                <c:pt idx="35">
                  <c:v>-0.052939441951508</c:v>
                </c:pt>
                <c:pt idx="36">
                  <c:v>-0.0515403996680495</c:v>
                </c:pt>
                <c:pt idx="37">
                  <c:v>-0.0503418837296491</c:v>
                </c:pt>
                <c:pt idx="38">
                  <c:v>-0.0486809173322486</c:v>
                </c:pt>
                <c:pt idx="39">
                  <c:v>-0.0477373756252313</c:v>
                </c:pt>
                <c:pt idx="40">
                  <c:v>-0.0471989877189255</c:v>
                </c:pt>
                <c:pt idx="41">
                  <c:v>-0.0452400031152417</c:v>
                </c:pt>
                <c:pt idx="42">
                  <c:v>-0.0442512680344824</c:v>
                </c:pt>
                <c:pt idx="43">
                  <c:v>-0.0431119973601018</c:v>
                </c:pt>
                <c:pt idx="44">
                  <c:v>-0.042287035371453</c:v>
                </c:pt>
                <c:pt idx="45">
                  <c:v>-0.0404950983270127</c:v>
                </c:pt>
                <c:pt idx="46">
                  <c:v>-0.0403407515956119</c:v>
                </c:pt>
                <c:pt idx="47">
                  <c:v>-0.0389775321513515</c:v>
                </c:pt>
                <c:pt idx="48">
                  <c:v>-0.0381562375859828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-0.0374918592498506</c:v>
                </c:pt>
                <c:pt idx="26">
                  <c:v>-0.0377171435221433</c:v>
                </c:pt>
                <c:pt idx="27">
                  <c:v>-0.0387573437069084</c:v>
                </c:pt>
                <c:pt idx="28">
                  <c:v>-0.048886142708148</c:v>
                </c:pt>
                <c:pt idx="29">
                  <c:v>-0.039774074136275</c:v>
                </c:pt>
                <c:pt idx="30">
                  <c:v>-0.0460567370628349</c:v>
                </c:pt>
                <c:pt idx="31">
                  <c:v>-0.0496262545747524</c:v>
                </c:pt>
                <c:pt idx="32">
                  <c:v>-0.0520118270410873</c:v>
                </c:pt>
                <c:pt idx="33">
                  <c:v>-0.0549387165928761</c:v>
                </c:pt>
                <c:pt idx="34">
                  <c:v>-0.0571331204838032</c:v>
                </c:pt>
                <c:pt idx="35">
                  <c:v>-0.0595953738199969</c:v>
                </c:pt>
                <c:pt idx="36">
                  <c:v>-0.0594162940786802</c:v>
                </c:pt>
                <c:pt idx="37">
                  <c:v>-0.0593258658553978</c:v>
                </c:pt>
                <c:pt idx="38">
                  <c:v>-0.0582956919984412</c:v>
                </c:pt>
                <c:pt idx="39">
                  <c:v>-0.0584909716636933</c:v>
                </c:pt>
                <c:pt idx="40">
                  <c:v>-0.0589437326218447</c:v>
                </c:pt>
                <c:pt idx="41">
                  <c:v>-0.0578294065830508</c:v>
                </c:pt>
                <c:pt idx="42">
                  <c:v>-0.0576847398794185</c:v>
                </c:pt>
                <c:pt idx="43">
                  <c:v>-0.0573128912186495</c:v>
                </c:pt>
                <c:pt idx="44">
                  <c:v>-0.0573988967884011</c:v>
                </c:pt>
                <c:pt idx="45">
                  <c:v>-0.056517206703603</c:v>
                </c:pt>
                <c:pt idx="46">
                  <c:v>-0.0569746517298151</c:v>
                </c:pt>
                <c:pt idx="47">
                  <c:v>-0.0566192811216532</c:v>
                </c:pt>
                <c:pt idx="48">
                  <c:v>-0.056483000604268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-0.0370007665353377</c:v>
                </c:pt>
                <c:pt idx="26">
                  <c:v>-0.0367947322869077</c:v>
                </c:pt>
                <c:pt idx="27">
                  <c:v>-0.0378731307108714</c:v>
                </c:pt>
                <c:pt idx="28">
                  <c:v>-0.0466653167389182</c:v>
                </c:pt>
                <c:pt idx="29">
                  <c:v>-0.0361752718733807</c:v>
                </c:pt>
                <c:pt idx="30">
                  <c:v>-0.043868681258144</c:v>
                </c:pt>
                <c:pt idx="31">
                  <c:v>-0.0474987106192777</c:v>
                </c:pt>
                <c:pt idx="32">
                  <c:v>-0.0479285867002838</c:v>
                </c:pt>
                <c:pt idx="33">
                  <c:v>-0.0481980189223269</c:v>
                </c:pt>
                <c:pt idx="34">
                  <c:v>-0.0483389471064778</c:v>
                </c:pt>
                <c:pt idx="35">
                  <c:v>-0.0478619358251339</c:v>
                </c:pt>
                <c:pt idx="36">
                  <c:v>-0.0460575960748082</c:v>
                </c:pt>
                <c:pt idx="37">
                  <c:v>-0.0447316627864849</c:v>
                </c:pt>
                <c:pt idx="38">
                  <c:v>-0.0428638686773777</c:v>
                </c:pt>
                <c:pt idx="39">
                  <c:v>-0.0423456000843005</c:v>
                </c:pt>
                <c:pt idx="40">
                  <c:v>-0.0400235641831616</c:v>
                </c:pt>
                <c:pt idx="41">
                  <c:v>-0.0377797769940248</c:v>
                </c:pt>
                <c:pt idx="42">
                  <c:v>-0.0357859623987368</c:v>
                </c:pt>
                <c:pt idx="43">
                  <c:v>-0.0344695350683756</c:v>
                </c:pt>
                <c:pt idx="44">
                  <c:v>-0.0320426957575444</c:v>
                </c:pt>
                <c:pt idx="45">
                  <c:v>-0.030204842032128</c:v>
                </c:pt>
                <c:pt idx="46">
                  <c:v>-0.0281205157592526</c:v>
                </c:pt>
                <c:pt idx="47">
                  <c:v>-0.0266849860004967</c:v>
                </c:pt>
                <c:pt idx="48">
                  <c:v>-0.0256096416061599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-0.0374918592498506</c:v>
                </c:pt>
                <c:pt idx="26">
                  <c:v>-0.0377171435221433</c:v>
                </c:pt>
                <c:pt idx="27">
                  <c:v>-0.0387185872745821</c:v>
                </c:pt>
                <c:pt idx="28">
                  <c:v>-0.0480693338271861</c:v>
                </c:pt>
                <c:pt idx="29">
                  <c:v>-0.0378528193677705</c:v>
                </c:pt>
                <c:pt idx="30">
                  <c:v>-0.0461248459953538</c:v>
                </c:pt>
                <c:pt idx="31">
                  <c:v>-0.0501141236802414</c:v>
                </c:pt>
                <c:pt idx="32">
                  <c:v>-0.051045753159789</c:v>
                </c:pt>
                <c:pt idx="33">
                  <c:v>-0.0523887773731053</c:v>
                </c:pt>
                <c:pt idx="34">
                  <c:v>-0.0538888340959984</c:v>
                </c:pt>
                <c:pt idx="35">
                  <c:v>-0.0546368566773132</c:v>
                </c:pt>
                <c:pt idx="36">
                  <c:v>-0.0539427096205507</c:v>
                </c:pt>
                <c:pt idx="37">
                  <c:v>-0.0536262945775505</c:v>
                </c:pt>
                <c:pt idx="38">
                  <c:v>-0.0523463925471548</c:v>
                </c:pt>
                <c:pt idx="39">
                  <c:v>-0.0529163589232675</c:v>
                </c:pt>
                <c:pt idx="40">
                  <c:v>-0.0515628907399318</c:v>
                </c:pt>
                <c:pt idx="41">
                  <c:v>-0.0498828167716351</c:v>
                </c:pt>
                <c:pt idx="42">
                  <c:v>-0.0485999177590167</c:v>
                </c:pt>
                <c:pt idx="43">
                  <c:v>-0.0481380882345765</c:v>
                </c:pt>
                <c:pt idx="44">
                  <c:v>-0.046452308301652</c:v>
                </c:pt>
                <c:pt idx="45">
                  <c:v>-0.0454443875140789</c:v>
                </c:pt>
                <c:pt idx="46">
                  <c:v>-0.0438885558223638</c:v>
                </c:pt>
                <c:pt idx="47">
                  <c:v>-0.0435148434769295</c:v>
                </c:pt>
                <c:pt idx="48">
                  <c:v>-0.0433109379705335</c:v>
                </c:pt>
              </c:numCache>
            </c:numRef>
          </c:yVal>
          <c:smooth val="0"/>
        </c:ser>
        <c:axId val="87737370"/>
        <c:axId val="85902463"/>
      </c:scatterChart>
      <c:valAx>
        <c:axId val="8773737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5902463"/>
        <c:crosses val="autoZero"/>
        <c:crossBetween val="midCat"/>
      </c:valAx>
      <c:valAx>
        <c:axId val="859024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7737370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result'!$C$2:$C$50</c:f>
              <c:numCache>
                <c:formatCode>General</c:formatCode>
                <c:ptCount val="49"/>
                <c:pt idx="23">
                  <c:v>0.00115825366281495</c:v>
                </c:pt>
                <c:pt idx="24">
                  <c:v>-0.0119147510354156</c:v>
                </c:pt>
                <c:pt idx="25">
                  <c:v>-0.0155712919935585</c:v>
                </c:pt>
                <c:pt idx="26">
                  <c:v>-0.018618808162389</c:v>
                </c:pt>
                <c:pt idx="27">
                  <c:v>-0.00937147165887186</c:v>
                </c:pt>
                <c:pt idx="28">
                  <c:v>-0.0135421266646261</c:v>
                </c:pt>
                <c:pt idx="29">
                  <c:v>-0.0226173090282438</c:v>
                </c:pt>
                <c:pt idx="30">
                  <c:v>-0.0138437475261206</c:v>
                </c:pt>
                <c:pt idx="31">
                  <c:v>-0.0205411462778068</c:v>
                </c:pt>
                <c:pt idx="32">
                  <c:v>-0.0232293509206013</c:v>
                </c:pt>
                <c:pt idx="33">
                  <c:v>-0.023762473723003</c:v>
                </c:pt>
                <c:pt idx="34">
                  <c:v>-0.0238675164289015</c:v>
                </c:pt>
                <c:pt idx="35">
                  <c:v>-0.0239270102577923</c:v>
                </c:pt>
                <c:pt idx="36">
                  <c:v>-0.0239048757602764</c:v>
                </c:pt>
                <c:pt idx="37">
                  <c:v>-0.0234710269088388</c:v>
                </c:pt>
                <c:pt idx="38">
                  <c:v>-0.0218860608765309</c:v>
                </c:pt>
                <c:pt idx="39">
                  <c:v>-0.019738147921323</c:v>
                </c:pt>
                <c:pt idx="40">
                  <c:v>-0.0188691958737403</c:v>
                </c:pt>
                <c:pt idx="41">
                  <c:v>-0.0176564379673586</c:v>
                </c:pt>
                <c:pt idx="42">
                  <c:v>-0.0166702088932909</c:v>
                </c:pt>
                <c:pt idx="43">
                  <c:v>-0.0148374524350016</c:v>
                </c:pt>
                <c:pt idx="44">
                  <c:v>-0.0135624031418752</c:v>
                </c:pt>
                <c:pt idx="45">
                  <c:v>-0.0119566483084367</c:v>
                </c:pt>
                <c:pt idx="46">
                  <c:v>-0.0106622700697313</c:v>
                </c:pt>
                <c:pt idx="47">
                  <c:v>-0.00852837573248238</c:v>
                </c:pt>
                <c:pt idx="48">
                  <c:v>-0.00616195558792529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0.00115825366281495</c:v>
                </c:pt>
                <c:pt idx="24">
                  <c:v>-0.0119147510354156</c:v>
                </c:pt>
                <c:pt idx="25">
                  <c:v>-0.0194042217806141</c:v>
                </c:pt>
                <c:pt idx="26">
                  <c:v>-0.0264354011324795</c:v>
                </c:pt>
                <c:pt idx="27">
                  <c:v>-0.0218368767641793</c:v>
                </c:pt>
                <c:pt idx="28">
                  <c:v>-0.0262573391320808</c:v>
                </c:pt>
                <c:pt idx="29">
                  <c:v>-0.0340420154380901</c:v>
                </c:pt>
                <c:pt idx="30">
                  <c:v>-0.0257893402619851</c:v>
                </c:pt>
                <c:pt idx="31">
                  <c:v>-0.0327330217779388</c:v>
                </c:pt>
                <c:pt idx="32">
                  <c:v>-0.0354873740080905</c:v>
                </c:pt>
                <c:pt idx="33">
                  <c:v>-0.03635011268993</c:v>
                </c:pt>
                <c:pt idx="34">
                  <c:v>-0.0374979337189155</c:v>
                </c:pt>
                <c:pt idx="35">
                  <c:v>-0.037719492425804</c:v>
                </c:pt>
                <c:pt idx="36">
                  <c:v>-0.0390512950116816</c:v>
                </c:pt>
                <c:pt idx="37">
                  <c:v>-0.0398540993486912</c:v>
                </c:pt>
                <c:pt idx="38">
                  <c:v>-0.0393654584857138</c:v>
                </c:pt>
                <c:pt idx="39">
                  <c:v>-0.0377956175321031</c:v>
                </c:pt>
                <c:pt idx="40">
                  <c:v>-0.0378856006425003</c:v>
                </c:pt>
                <c:pt idx="41">
                  <c:v>-0.0375498303029239</c:v>
                </c:pt>
                <c:pt idx="42">
                  <c:v>-0.0374332300356954</c:v>
                </c:pt>
                <c:pt idx="43">
                  <c:v>-0.0361438492076076</c:v>
                </c:pt>
                <c:pt idx="44">
                  <c:v>-0.0357615181970301</c:v>
                </c:pt>
                <c:pt idx="45">
                  <c:v>-0.0351319678297581</c:v>
                </c:pt>
                <c:pt idx="46">
                  <c:v>-0.0349176363465541</c:v>
                </c:pt>
                <c:pt idx="47">
                  <c:v>-0.0337726001727747</c:v>
                </c:pt>
                <c:pt idx="48">
                  <c:v>-0.0325921880253509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result'!$E$2:$E$50</c:f>
              <c:numCache>
                <c:formatCode>General</c:formatCode>
                <c:ptCount val="49"/>
                <c:pt idx="29">
                  <c:v>-0.0231389452140095</c:v>
                </c:pt>
                <c:pt idx="30">
                  <c:v>-0.0137400671767549</c:v>
                </c:pt>
                <c:pt idx="31">
                  <c:v>-0.0195372850714906</c:v>
                </c:pt>
                <c:pt idx="32">
                  <c:v>-0.0228015194913882</c:v>
                </c:pt>
                <c:pt idx="33">
                  <c:v>-0.0246902035273945</c:v>
                </c:pt>
                <c:pt idx="34">
                  <c:v>-0.026533963329887</c:v>
                </c:pt>
                <c:pt idx="35">
                  <c:v>-0.0273739421508691</c:v>
                </c:pt>
                <c:pt idx="36">
                  <c:v>-0.0286082989551208</c:v>
                </c:pt>
                <c:pt idx="37">
                  <c:v>-0.0272092566716623</c:v>
                </c:pt>
                <c:pt idx="38">
                  <c:v>-0.0260107407332619</c:v>
                </c:pt>
                <c:pt idx="39">
                  <c:v>-0.0243497743358614</c:v>
                </c:pt>
                <c:pt idx="40">
                  <c:v>-0.0234062326288441</c:v>
                </c:pt>
                <c:pt idx="41">
                  <c:v>-0.0228678447225383</c:v>
                </c:pt>
                <c:pt idx="42">
                  <c:v>-0.0209088601188545</c:v>
                </c:pt>
                <c:pt idx="43">
                  <c:v>-0.0199201250380952</c:v>
                </c:pt>
                <c:pt idx="44">
                  <c:v>-0.0187808543637147</c:v>
                </c:pt>
                <c:pt idx="45">
                  <c:v>-0.0179558923750659</c:v>
                </c:pt>
                <c:pt idx="46">
                  <c:v>-0.0161639553306255</c:v>
                </c:pt>
                <c:pt idx="47">
                  <c:v>-0.0160096085992247</c:v>
                </c:pt>
                <c:pt idx="48">
                  <c:v>-0.0146463891549643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9">
                  <c:v>-0.0345699011204371</c:v>
                </c:pt>
                <c:pt idx="30">
                  <c:v>-0.0256887124610374</c:v>
                </c:pt>
                <c:pt idx="31">
                  <c:v>-0.0316956173889472</c:v>
                </c:pt>
                <c:pt idx="32">
                  <c:v>-0.0350164237237537</c:v>
                </c:pt>
                <c:pt idx="33">
                  <c:v>-0.0372692815693366</c:v>
                </c:pt>
                <c:pt idx="34">
                  <c:v>-0.0400899776580704</c:v>
                </c:pt>
                <c:pt idx="35">
                  <c:v>-0.0409945045980218</c:v>
                </c:pt>
                <c:pt idx="36">
                  <c:v>-0.0434567579342155</c:v>
                </c:pt>
                <c:pt idx="37">
                  <c:v>-0.0432776781928988</c:v>
                </c:pt>
                <c:pt idx="38">
                  <c:v>-0.0431872499696164</c:v>
                </c:pt>
                <c:pt idx="39">
                  <c:v>-0.0421570761126598</c:v>
                </c:pt>
                <c:pt idx="40">
                  <c:v>-0.0423523557779119</c:v>
                </c:pt>
                <c:pt idx="41">
                  <c:v>-0.0428051167360633</c:v>
                </c:pt>
                <c:pt idx="42">
                  <c:v>-0.0416907906972694</c:v>
                </c:pt>
                <c:pt idx="43">
                  <c:v>-0.0415461239936371</c:v>
                </c:pt>
                <c:pt idx="44">
                  <c:v>-0.0411742753328682</c:v>
                </c:pt>
                <c:pt idx="45">
                  <c:v>-0.0412602809026197</c:v>
                </c:pt>
                <c:pt idx="46">
                  <c:v>-0.0403785908178216</c:v>
                </c:pt>
                <c:pt idx="47">
                  <c:v>-0.0408360358440337</c:v>
                </c:pt>
                <c:pt idx="48">
                  <c:v>-0.0404806652358718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result'!$G$2:$G$50</c:f>
              <c:numCache>
                <c:formatCode>General</c:formatCode>
                <c:ptCount val="49"/>
                <c:pt idx="29">
                  <c:v>-0.022334173742531</c:v>
                </c:pt>
                <c:pt idx="30">
                  <c:v>-0.0118441288769935</c:v>
                </c:pt>
                <c:pt idx="31">
                  <c:v>-0.0195375382617569</c:v>
                </c:pt>
                <c:pt idx="32">
                  <c:v>-0.0231675676228906</c:v>
                </c:pt>
                <c:pt idx="33">
                  <c:v>-0.0235974437038966</c:v>
                </c:pt>
                <c:pt idx="34">
                  <c:v>-0.0238668759259397</c:v>
                </c:pt>
                <c:pt idx="35">
                  <c:v>-0.0240078041100906</c:v>
                </c:pt>
                <c:pt idx="36">
                  <c:v>-0.0235307928287467</c:v>
                </c:pt>
                <c:pt idx="37">
                  <c:v>-0.021726453078421</c:v>
                </c:pt>
                <c:pt idx="38">
                  <c:v>-0.0204005197900977</c:v>
                </c:pt>
                <c:pt idx="39">
                  <c:v>-0.0185327256809905</c:v>
                </c:pt>
                <c:pt idx="40">
                  <c:v>-0.0180144570879133</c:v>
                </c:pt>
                <c:pt idx="41">
                  <c:v>-0.0156924211867745</c:v>
                </c:pt>
                <c:pt idx="42">
                  <c:v>-0.0134486339976376</c:v>
                </c:pt>
                <c:pt idx="43">
                  <c:v>-0.0114548194023496</c:v>
                </c:pt>
                <c:pt idx="44">
                  <c:v>-0.0101383920719884</c:v>
                </c:pt>
                <c:pt idx="45">
                  <c:v>-0.00771155276115719</c:v>
                </c:pt>
                <c:pt idx="46">
                  <c:v>-0.00587369903574081</c:v>
                </c:pt>
                <c:pt idx="47">
                  <c:v>-0.00378937276286541</c:v>
                </c:pt>
                <c:pt idx="48">
                  <c:v>-0.00235384300410951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9">
                  <c:v>-0.0337530922394752</c:v>
                </c:pt>
                <c:pt idx="30">
                  <c:v>-0.0237674576925329</c:v>
                </c:pt>
                <c:pt idx="31">
                  <c:v>-0.0317637263214661</c:v>
                </c:pt>
                <c:pt idx="32">
                  <c:v>-0.0355042928292427</c:v>
                </c:pt>
                <c:pt idx="33">
                  <c:v>-0.0363032076880383</c:v>
                </c:pt>
                <c:pt idx="34">
                  <c:v>-0.0375400384382996</c:v>
                </c:pt>
                <c:pt idx="35">
                  <c:v>-0.037750218210217</c:v>
                </c:pt>
                <c:pt idx="36">
                  <c:v>-0.0384982407915318</c:v>
                </c:pt>
                <c:pt idx="37">
                  <c:v>-0.0378040937347693</c:v>
                </c:pt>
                <c:pt idx="38">
                  <c:v>-0.0374876786917692</c:v>
                </c:pt>
                <c:pt idx="39">
                  <c:v>-0.0362077766613734</c:v>
                </c:pt>
                <c:pt idx="40">
                  <c:v>-0.0367777430374861</c:v>
                </c:pt>
                <c:pt idx="41">
                  <c:v>-0.0354242748541504</c:v>
                </c:pt>
                <c:pt idx="42">
                  <c:v>-0.0337442008858537</c:v>
                </c:pt>
                <c:pt idx="43">
                  <c:v>-0.0324613018732353</c:v>
                </c:pt>
                <c:pt idx="44">
                  <c:v>-0.0319994723487951</c:v>
                </c:pt>
                <c:pt idx="45">
                  <c:v>-0.0303136924158706</c:v>
                </c:pt>
                <c:pt idx="46">
                  <c:v>-0.0293057716282975</c:v>
                </c:pt>
                <c:pt idx="47">
                  <c:v>-0.0277499399365824</c:v>
                </c:pt>
                <c:pt idx="48">
                  <c:v>-0.0273762275911481</c:v>
                </c:pt>
              </c:numCache>
            </c:numRef>
          </c:yVal>
          <c:smooth val="0"/>
        </c:ser>
        <c:axId val="75324726"/>
        <c:axId val="83659942"/>
      </c:scatterChart>
      <c:valAx>
        <c:axId val="7532472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3659942"/>
        <c:crosses val="autoZero"/>
        <c:crossBetween val="midCat"/>
      </c:valAx>
      <c:valAx>
        <c:axId val="836599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5324726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result'!$C$147</c:f>
              <c:strCache>
                <c:ptCount val="1"/>
                <c:pt idx="0">
                  <c:v>1.14%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result'!$C$148:$C$174</c:f>
              <c:numCache>
                <c:formatCode>General</c:formatCode>
                <c:ptCount val="27"/>
                <c:pt idx="1">
                  <c:v>-0.0100080003976103</c:v>
                </c:pt>
                <c:pt idx="2">
                  <c:v>-0.0108295290339839</c:v>
                </c:pt>
                <c:pt idx="3">
                  <c:v>-0.0120066425234995</c:v>
                </c:pt>
                <c:pt idx="4">
                  <c:v>-0.0154323264568133</c:v>
                </c:pt>
                <c:pt idx="5">
                  <c:v>-0.0142170624303096</c:v>
                </c:pt>
                <c:pt idx="6">
                  <c:v>-0.0135381023056581</c:v>
                </c:pt>
                <c:pt idx="7">
                  <c:v>-0.014463357517358</c:v>
                </c:pt>
                <c:pt idx="8">
                  <c:v>-0.0135107823780878</c:v>
                </c:pt>
                <c:pt idx="9">
                  <c:v>-0.0148674867833315</c:v>
                </c:pt>
                <c:pt idx="10">
                  <c:v>-0.0153079547303813</c:v>
                </c:pt>
                <c:pt idx="11">
                  <c:v>-0.0154457980257278</c:v>
                </c:pt>
                <c:pt idx="12">
                  <c:v>-0.0155339862431573</c:v>
                </c:pt>
                <c:pt idx="13">
                  <c:v>-0.0154536464638186</c:v>
                </c:pt>
                <c:pt idx="14">
                  <c:v>-0.0153725765425354</c:v>
                </c:pt>
                <c:pt idx="15">
                  <c:v>-0.0151627629009655</c:v>
                </c:pt>
                <c:pt idx="16">
                  <c:v>-0.0146633498058784</c:v>
                </c:pt>
                <c:pt idx="17">
                  <c:v>-0.0141405345755919</c:v>
                </c:pt>
                <c:pt idx="18">
                  <c:v>-0.0138003450796825</c:v>
                </c:pt>
                <c:pt idx="19">
                  <c:v>-0.0134203125453994</c:v>
                </c:pt>
                <c:pt idx="20">
                  <c:v>-0.0131022959931135</c:v>
                </c:pt>
                <c:pt idx="21">
                  <c:v>-0.0127556891994228</c:v>
                </c:pt>
                <c:pt idx="22">
                  <c:v>-0.0124506597673812</c:v>
                </c:pt>
                <c:pt idx="23">
                  <c:v>-0.0123662088399081</c:v>
                </c:pt>
                <c:pt idx="24">
                  <c:v>-0.0122557015559551</c:v>
                </c:pt>
                <c:pt idx="25">
                  <c:v>-0.0121187360418604</c:v>
                </c:pt>
                <c:pt idx="26">
                  <c:v>-0.0117608479714573</c:v>
                </c:pt>
              </c:numCache>
            </c:numRef>
          </c:val>
        </c:ser>
        <c:ser>
          <c:idx val="1"/>
          <c:order val="1"/>
          <c:tx>
            <c:strRef>
              <c:f>'Economic result'!$D$147</c:f>
              <c:strCache>
                <c:ptCount val="1"/>
                <c:pt idx="0">
                  <c:v>10.36%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result'!$D$148:$D$174</c:f>
              <c:numCache>
                <c:formatCode>General</c:formatCode>
                <c:ptCount val="27"/>
                <c:pt idx="1">
                  <c:v>-0.0636642641339578</c:v>
                </c:pt>
                <c:pt idx="2">
                  <c:v>-0.0830665025814917</c:v>
                </c:pt>
                <c:pt idx="3">
                  <c:v>-0.082141043339025</c:v>
                </c:pt>
                <c:pt idx="4">
                  <c:v>-0.084924466669661</c:v>
                </c:pt>
                <c:pt idx="5">
                  <c:v>-0.0822399373724801</c:v>
                </c:pt>
                <c:pt idx="6">
                  <c:v>-0.0767398432299661</c:v>
                </c:pt>
                <c:pt idx="7">
                  <c:v>-0.0924967832526068</c:v>
                </c:pt>
                <c:pt idx="8">
                  <c:v>-0.0843268398203328</c:v>
                </c:pt>
                <c:pt idx="9">
                  <c:v>-0.0905245036201987</c:v>
                </c:pt>
                <c:pt idx="10">
                  <c:v>-0.0935680754865355</c:v>
                </c:pt>
                <c:pt idx="11">
                  <c:v>-0.0957310118641845</c:v>
                </c:pt>
                <c:pt idx="12">
                  <c:v>-0.0983325922437746</c:v>
                </c:pt>
                <c:pt idx="13">
                  <c:v>-0.100915665747139</c:v>
                </c:pt>
                <c:pt idx="14">
                  <c:v>-0.102362507645914</c:v>
                </c:pt>
                <c:pt idx="15">
                  <c:v>-0.103727048947369</c:v>
                </c:pt>
                <c:pt idx="16">
                  <c:v>-0.104258176402711</c:v>
                </c:pt>
                <c:pt idx="17">
                  <c:v>-0.103703996766867</c:v>
                </c:pt>
                <c:pt idx="18">
                  <c:v>-0.104609060423245</c:v>
                </c:pt>
                <c:pt idx="19">
                  <c:v>-0.104720541437902</c:v>
                </c:pt>
                <c:pt idx="20">
                  <c:v>-0.10511349604695</c:v>
                </c:pt>
                <c:pt idx="21">
                  <c:v>-0.104342003015644</c:v>
                </c:pt>
                <c:pt idx="22">
                  <c:v>-0.104462681366512</c:v>
                </c:pt>
                <c:pt idx="23">
                  <c:v>-0.1041731790351</c:v>
                </c:pt>
                <c:pt idx="24">
                  <c:v>-0.104364964055126</c:v>
                </c:pt>
                <c:pt idx="25">
                  <c:v>-0.103756488410208</c:v>
                </c:pt>
                <c:pt idx="26">
                  <c:v>-0.102982427433337</c:v>
                </c:pt>
              </c:numCache>
            </c:numRef>
          </c:val>
        </c:ser>
        <c:ser>
          <c:idx val="2"/>
          <c:order val="2"/>
          <c:tx>
            <c:strRef>
              <c:f>'Economic result'!$E$147</c:f>
              <c:strCache>
                <c:ptCount val="1"/>
                <c:pt idx="0">
                  <c:v>6.62%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result'!$E$148:$E$174</c:f>
              <c:numCache>
                <c:formatCode>General</c:formatCode>
                <c:ptCount val="27"/>
                <c:pt idx="1">
                  <c:v>0.0539797598100557</c:v>
                </c:pt>
                <c:pt idx="2">
                  <c:v>0.0607395187891978</c:v>
                </c:pt>
                <c:pt idx="3">
                  <c:v>0.0611320051364955</c:v>
                </c:pt>
                <c:pt idx="4">
                  <c:v>0.0628649338766236</c:v>
                </c:pt>
                <c:pt idx="5">
                  <c:v>0.0587398562806465</c:v>
                </c:pt>
                <c:pt idx="6">
                  <c:v>0.0515592193109002</c:v>
                </c:pt>
                <c:pt idx="7">
                  <c:v>0.0586018837441637</c:v>
                </c:pt>
                <c:pt idx="8">
                  <c:v>0.0579629202611978</c:v>
                </c:pt>
                <c:pt idx="9">
                  <c:v>0.0582978489517037</c:v>
                </c:pt>
                <c:pt idx="10">
                  <c:v>0.0587788253578276</c:v>
                </c:pt>
                <c:pt idx="11">
                  <c:v>0.0600841517282316</c:v>
                </c:pt>
                <c:pt idx="12">
                  <c:v>0.0615199058332108</c:v>
                </c:pt>
                <c:pt idx="13">
                  <c:v>0.0625112038993719</c:v>
                </c:pt>
                <c:pt idx="14">
                  <c:v>0.0625451732909861</c:v>
                </c:pt>
                <c:pt idx="15">
                  <c:v>0.0628970966138616</c:v>
                </c:pt>
                <c:pt idx="16">
                  <c:v>0.0634174518370946</c:v>
                </c:pt>
                <c:pt idx="17">
                  <c:v>0.0639102979245745</c:v>
                </c:pt>
                <c:pt idx="18">
                  <c:v>0.0643851889746454</c:v>
                </c:pt>
                <c:pt idx="19">
                  <c:v>0.0644524077945962</c:v>
                </c:pt>
                <c:pt idx="20">
                  <c:v>0.0646439461185863</c:v>
                </c:pt>
                <c:pt idx="21">
                  <c:v>0.0648152271216775</c:v>
                </c:pt>
                <c:pt idx="22">
                  <c:v>0.0650132070510817</c:v>
                </c:pt>
                <c:pt idx="23">
                  <c:v>0.0652688041594687</c:v>
                </c:pt>
                <c:pt idx="24">
                  <c:v>0.0655644133787453</c:v>
                </c:pt>
                <c:pt idx="25">
                  <c:v>0.0659640083935124</c:v>
                </c:pt>
                <c:pt idx="26">
                  <c:v>0.0660124714936623</c:v>
                </c:pt>
              </c:numCache>
            </c:numRef>
          </c:val>
        </c:ser>
        <c:ser>
          <c:idx val="3"/>
          <c:order val="3"/>
          <c:tx>
            <c:strRef>
              <c:f>'Economic result'!$F$147</c:f>
              <c:strCache>
                <c:ptCount val="1"/>
                <c:pt idx="0">
                  <c:v>1.61%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result'!$F$148:$F$174</c:f>
              <c:numCache>
                <c:formatCode>General</c:formatCode>
                <c:ptCount val="27"/>
                <c:pt idx="1">
                  <c:v>0.0208507583843275</c:v>
                </c:pt>
                <c:pt idx="2">
                  <c:v>0.0212417617908622</c:v>
                </c:pt>
                <c:pt idx="3">
                  <c:v>0.0136114589454148</c:v>
                </c:pt>
                <c:pt idx="4">
                  <c:v>0.0110564581173711</c:v>
                </c:pt>
                <c:pt idx="5">
                  <c:v>0.015880266757964</c:v>
                </c:pt>
                <c:pt idx="6">
                  <c:v>0.0124613870926432</c:v>
                </c:pt>
                <c:pt idx="7">
                  <c:v>0.0143162415877109</c:v>
                </c:pt>
                <c:pt idx="8">
                  <c:v>0.0140853616752376</c:v>
                </c:pt>
                <c:pt idx="9">
                  <c:v>0.0143611196738877</c:v>
                </c:pt>
                <c:pt idx="10">
                  <c:v>0.0146098308509987</c:v>
                </c:pt>
                <c:pt idx="11">
                  <c:v>0.0147425454717507</c:v>
                </c:pt>
                <c:pt idx="12">
                  <c:v>0.0148487389348057</c:v>
                </c:pt>
                <c:pt idx="13">
                  <c:v>0.0161386158857814</c:v>
                </c:pt>
                <c:pt idx="14">
                  <c:v>0.0161386158857814</c:v>
                </c:pt>
                <c:pt idx="15">
                  <c:v>0.0161386158857814</c:v>
                </c:pt>
                <c:pt idx="16">
                  <c:v>0.0161386158857814</c:v>
                </c:pt>
                <c:pt idx="17">
                  <c:v>0.0161386158857814</c:v>
                </c:pt>
                <c:pt idx="18">
                  <c:v>0.0161386158857814</c:v>
                </c:pt>
                <c:pt idx="19">
                  <c:v>0.0161386158857814</c:v>
                </c:pt>
                <c:pt idx="20">
                  <c:v>0.0161386158857814</c:v>
                </c:pt>
                <c:pt idx="21">
                  <c:v>0.0161386158857814</c:v>
                </c:pt>
                <c:pt idx="22">
                  <c:v>0.0161386158857814</c:v>
                </c:pt>
                <c:pt idx="23">
                  <c:v>0.0161386158857814</c:v>
                </c:pt>
                <c:pt idx="24">
                  <c:v>0.0161386158857814</c:v>
                </c:pt>
                <c:pt idx="25">
                  <c:v>0.0161386158857814</c:v>
                </c:pt>
                <c:pt idx="26">
                  <c:v>0.0161386158857814</c:v>
                </c:pt>
              </c:numCache>
            </c:numRef>
          </c:val>
        </c:ser>
        <c:gapWidth val="100"/>
        <c:overlap val="100"/>
        <c:axId val="33668660"/>
        <c:axId val="29160376"/>
      </c:barChart>
      <c:lineChart>
        <c:grouping val="stacked"/>
        <c:varyColors val="0"/>
        <c:ser>
          <c:idx val="4"/>
          <c:order val="4"/>
          <c:tx>
            <c:strRef>
              <c:f>'Economic result'!$G$147</c:f>
              <c:strCache>
                <c:ptCount val="1"/>
                <c:pt idx="0">
                  <c:v>-3.26%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result'!$G$148:$G$174</c:f>
              <c:numCache>
                <c:formatCode>General</c:formatCode>
                <c:ptCount val="27"/>
                <c:pt idx="1">
                  <c:v>0.00115825366281494</c:v>
                </c:pt>
                <c:pt idx="2">
                  <c:v>-0.0119147510354155</c:v>
                </c:pt>
                <c:pt idx="3">
                  <c:v>-0.0194042217806141</c:v>
                </c:pt>
                <c:pt idx="4">
                  <c:v>-0.0264354011324795</c:v>
                </c:pt>
                <c:pt idx="5">
                  <c:v>-0.0218368767641793</c:v>
                </c:pt>
                <c:pt idx="6">
                  <c:v>-0.0262573391320808</c:v>
                </c:pt>
                <c:pt idx="7">
                  <c:v>-0.0340420154380901</c:v>
                </c:pt>
                <c:pt idx="8">
                  <c:v>-0.0257893402619851</c:v>
                </c:pt>
                <c:pt idx="9">
                  <c:v>-0.0327330217779388</c:v>
                </c:pt>
                <c:pt idx="10">
                  <c:v>-0.0354873740080905</c:v>
                </c:pt>
                <c:pt idx="11">
                  <c:v>-0.03635011268993</c:v>
                </c:pt>
                <c:pt idx="12">
                  <c:v>-0.0374979337189155</c:v>
                </c:pt>
                <c:pt idx="13">
                  <c:v>-0.037719492425804</c:v>
                </c:pt>
                <c:pt idx="14">
                  <c:v>-0.0390512950116816</c:v>
                </c:pt>
                <c:pt idx="15">
                  <c:v>-0.0398540993486912</c:v>
                </c:pt>
                <c:pt idx="16">
                  <c:v>-0.0393654584857137</c:v>
                </c:pt>
                <c:pt idx="17">
                  <c:v>-0.037795617532103</c:v>
                </c:pt>
                <c:pt idx="18">
                  <c:v>-0.0378856006425003</c:v>
                </c:pt>
                <c:pt idx="19">
                  <c:v>-0.0375498303029239</c:v>
                </c:pt>
                <c:pt idx="20">
                  <c:v>-0.0374332300356954</c:v>
                </c:pt>
                <c:pt idx="21">
                  <c:v>-0.0361438492076076</c:v>
                </c:pt>
                <c:pt idx="22">
                  <c:v>-0.0357615181970301</c:v>
                </c:pt>
                <c:pt idx="23">
                  <c:v>-0.0351319678297581</c:v>
                </c:pt>
                <c:pt idx="24">
                  <c:v>-0.034917636346554</c:v>
                </c:pt>
                <c:pt idx="25">
                  <c:v>-0.0337726001727747</c:v>
                </c:pt>
                <c:pt idx="26">
                  <c:v>-0.0325921880253509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3668660"/>
        <c:axId val="29160376"/>
      </c:lineChart>
      <c:catAx>
        <c:axId val="336686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9160376"/>
        <c:crosses val="autoZero"/>
        <c:auto val="1"/>
        <c:lblAlgn val="ctr"/>
        <c:lblOffset val="100"/>
      </c:catAx>
      <c:valAx>
        <c:axId val="291603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3668660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0.00115825366281495</c:v>
                </c:pt>
                <c:pt idx="24">
                  <c:v>-0.0119147510354156</c:v>
                </c:pt>
                <c:pt idx="25">
                  <c:v>-0.0194042217806141</c:v>
                </c:pt>
                <c:pt idx="26">
                  <c:v>-0.0264354011324795</c:v>
                </c:pt>
                <c:pt idx="27">
                  <c:v>-0.0218368767641793</c:v>
                </c:pt>
                <c:pt idx="28">
                  <c:v>-0.0262573391320808</c:v>
                </c:pt>
                <c:pt idx="29">
                  <c:v>-0.0340420154380901</c:v>
                </c:pt>
                <c:pt idx="30">
                  <c:v>-0.0257893402619851</c:v>
                </c:pt>
                <c:pt idx="31">
                  <c:v>-0.0327330217779388</c:v>
                </c:pt>
                <c:pt idx="32">
                  <c:v>-0.0354873740080905</c:v>
                </c:pt>
                <c:pt idx="33">
                  <c:v>-0.03635011268993</c:v>
                </c:pt>
                <c:pt idx="34">
                  <c:v>-0.0374979337189155</c:v>
                </c:pt>
                <c:pt idx="35">
                  <c:v>-0.037719492425804</c:v>
                </c:pt>
                <c:pt idx="36">
                  <c:v>-0.0390512950116816</c:v>
                </c:pt>
                <c:pt idx="37">
                  <c:v>-0.0398540993486912</c:v>
                </c:pt>
                <c:pt idx="38">
                  <c:v>-0.0393654584857138</c:v>
                </c:pt>
                <c:pt idx="39">
                  <c:v>-0.0377956175321031</c:v>
                </c:pt>
                <c:pt idx="40">
                  <c:v>-0.0378856006425003</c:v>
                </c:pt>
                <c:pt idx="41">
                  <c:v>-0.0375498303029239</c:v>
                </c:pt>
                <c:pt idx="42">
                  <c:v>-0.0374332300356954</c:v>
                </c:pt>
                <c:pt idx="43">
                  <c:v>-0.0361438492076076</c:v>
                </c:pt>
                <c:pt idx="44">
                  <c:v>-0.0357615181970301</c:v>
                </c:pt>
                <c:pt idx="45">
                  <c:v>-0.0351319678297581</c:v>
                </c:pt>
                <c:pt idx="46">
                  <c:v>-0.0349176363465541</c:v>
                </c:pt>
                <c:pt idx="47">
                  <c:v>-0.0337726001727747</c:v>
                </c:pt>
                <c:pt idx="48">
                  <c:v>-0.0325921880253509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9">
                  <c:v>-0.0345699011204371</c:v>
                </c:pt>
                <c:pt idx="30">
                  <c:v>-0.0256887124610374</c:v>
                </c:pt>
                <c:pt idx="31">
                  <c:v>-0.0316956173889472</c:v>
                </c:pt>
                <c:pt idx="32">
                  <c:v>-0.0350164237237537</c:v>
                </c:pt>
                <c:pt idx="33">
                  <c:v>-0.0372692815693366</c:v>
                </c:pt>
                <c:pt idx="34">
                  <c:v>-0.0400899776580704</c:v>
                </c:pt>
                <c:pt idx="35">
                  <c:v>-0.0409945045980218</c:v>
                </c:pt>
                <c:pt idx="36">
                  <c:v>-0.0434567579342155</c:v>
                </c:pt>
                <c:pt idx="37">
                  <c:v>-0.0432776781928988</c:v>
                </c:pt>
                <c:pt idx="38">
                  <c:v>-0.0431872499696164</c:v>
                </c:pt>
                <c:pt idx="39">
                  <c:v>-0.0421570761126598</c:v>
                </c:pt>
                <c:pt idx="40">
                  <c:v>-0.0423523557779119</c:v>
                </c:pt>
                <c:pt idx="41">
                  <c:v>-0.0428051167360633</c:v>
                </c:pt>
                <c:pt idx="42">
                  <c:v>-0.0416907906972694</c:v>
                </c:pt>
                <c:pt idx="43">
                  <c:v>-0.0415461239936371</c:v>
                </c:pt>
                <c:pt idx="44">
                  <c:v>-0.0411742753328682</c:v>
                </c:pt>
                <c:pt idx="45">
                  <c:v>-0.0412602809026197</c:v>
                </c:pt>
                <c:pt idx="46">
                  <c:v>-0.0403785908178216</c:v>
                </c:pt>
                <c:pt idx="47">
                  <c:v>-0.0408360358440337</c:v>
                </c:pt>
                <c:pt idx="48">
                  <c:v>-0.0404806652358718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9">
                  <c:v>-0.0337530922394752</c:v>
                </c:pt>
                <c:pt idx="30">
                  <c:v>-0.0237674576925329</c:v>
                </c:pt>
                <c:pt idx="31">
                  <c:v>-0.0317637263214661</c:v>
                </c:pt>
                <c:pt idx="32">
                  <c:v>-0.0355042928292427</c:v>
                </c:pt>
                <c:pt idx="33">
                  <c:v>-0.0363032076880383</c:v>
                </c:pt>
                <c:pt idx="34">
                  <c:v>-0.0375400384382996</c:v>
                </c:pt>
                <c:pt idx="35">
                  <c:v>-0.037750218210217</c:v>
                </c:pt>
                <c:pt idx="36">
                  <c:v>-0.0384982407915318</c:v>
                </c:pt>
                <c:pt idx="37">
                  <c:v>-0.0378040937347693</c:v>
                </c:pt>
                <c:pt idx="38">
                  <c:v>-0.0374876786917692</c:v>
                </c:pt>
                <c:pt idx="39">
                  <c:v>-0.0362077766613734</c:v>
                </c:pt>
                <c:pt idx="40">
                  <c:v>-0.0367777430374861</c:v>
                </c:pt>
                <c:pt idx="41">
                  <c:v>-0.0354242748541504</c:v>
                </c:pt>
                <c:pt idx="42">
                  <c:v>-0.0337442008858537</c:v>
                </c:pt>
                <c:pt idx="43">
                  <c:v>-0.0324613018732353</c:v>
                </c:pt>
                <c:pt idx="44">
                  <c:v>-0.0319994723487951</c:v>
                </c:pt>
                <c:pt idx="45">
                  <c:v>-0.0303136924158706</c:v>
                </c:pt>
                <c:pt idx="46">
                  <c:v>-0.0293057716282975</c:v>
                </c:pt>
                <c:pt idx="47">
                  <c:v>-0.0277499399365824</c:v>
                </c:pt>
                <c:pt idx="48">
                  <c:v>-0.0273762275911481</c:v>
                </c:pt>
              </c:numCache>
            </c:numRef>
          </c:yVal>
          <c:smooth val="0"/>
        </c:ser>
        <c:axId val="53857512"/>
        <c:axId val="50485266"/>
      </c:scatterChart>
      <c:valAx>
        <c:axId val="53857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0485266"/>
        <c:crosses val="autoZero"/>
        <c:crossBetween val="midCat"/>
      </c:valAx>
      <c:valAx>
        <c:axId val="504852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3857512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result'!$C$148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result'!$C$149:$C$175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-0.0108295290339839</c:v>
                </c:pt>
                <c:pt idx="2">
                  <c:v>-0.0120066425234995</c:v>
                </c:pt>
                <c:pt idx="3">
                  <c:v>-0.0154323264568133</c:v>
                </c:pt>
                <c:pt idx="4">
                  <c:v>-0.0142170624303096</c:v>
                </c:pt>
                <c:pt idx="5">
                  <c:v>-0.0135381023056581</c:v>
                </c:pt>
                <c:pt idx="6">
                  <c:v>-0.014463357517358</c:v>
                </c:pt>
                <c:pt idx="7">
                  <c:v>-0.0135107823780878</c:v>
                </c:pt>
                <c:pt idx="8">
                  <c:v>-0.0148674867833315</c:v>
                </c:pt>
                <c:pt idx="9">
                  <c:v>-0.0153079547303813</c:v>
                </c:pt>
                <c:pt idx="10">
                  <c:v>-0.0154457980257278</c:v>
                </c:pt>
                <c:pt idx="11">
                  <c:v>-0.0155339862431573</c:v>
                </c:pt>
                <c:pt idx="12">
                  <c:v>-0.0154536464638186</c:v>
                </c:pt>
                <c:pt idx="13">
                  <c:v>-0.0153725765425354</c:v>
                </c:pt>
                <c:pt idx="14">
                  <c:v>-0.0151627629009655</c:v>
                </c:pt>
                <c:pt idx="15">
                  <c:v>-0.0146633498058784</c:v>
                </c:pt>
                <c:pt idx="16">
                  <c:v>-0.0141405345755919</c:v>
                </c:pt>
                <c:pt idx="17">
                  <c:v>-0.0138003450796825</c:v>
                </c:pt>
                <c:pt idx="18">
                  <c:v>-0.0134203125453994</c:v>
                </c:pt>
                <c:pt idx="19">
                  <c:v>-0.0131022959931135</c:v>
                </c:pt>
                <c:pt idx="20">
                  <c:v>-0.0127556891994228</c:v>
                </c:pt>
                <c:pt idx="21">
                  <c:v>-0.0124506597673812</c:v>
                </c:pt>
                <c:pt idx="22">
                  <c:v>-0.0123662088399081</c:v>
                </c:pt>
                <c:pt idx="23">
                  <c:v>-0.0122557015559551</c:v>
                </c:pt>
                <c:pt idx="24">
                  <c:v>-0.0121187360418604</c:v>
                </c:pt>
                <c:pt idx="25">
                  <c:v>-0.0117608479714573</c:v>
                </c:pt>
                <c:pt idx="26">
                  <c:v>-0.0113510005329196</c:v>
                </c:pt>
              </c:numCache>
            </c:numRef>
          </c:val>
        </c:ser>
        <c:ser>
          <c:idx val="1"/>
          <c:order val="1"/>
          <c:tx>
            <c:strRef>
              <c:f>'Economic result'!$D$148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result'!$D$149:$D$175</c:f>
              <c:numCache>
                <c:formatCode>General</c:formatCode>
                <c:ptCount val="27"/>
                <c:pt idx="0">
                  <c:v>-0.0636642641339578</c:v>
                </c:pt>
                <c:pt idx="1">
                  <c:v>-0.0830665025814917</c:v>
                </c:pt>
                <c:pt idx="2">
                  <c:v>-0.082141043339025</c:v>
                </c:pt>
                <c:pt idx="3">
                  <c:v>-0.084924466669661</c:v>
                </c:pt>
                <c:pt idx="4">
                  <c:v>-0.0822399373724801</c:v>
                </c:pt>
                <c:pt idx="5">
                  <c:v>-0.0767398432299661</c:v>
                </c:pt>
                <c:pt idx="6">
                  <c:v>-0.0924967832526068</c:v>
                </c:pt>
                <c:pt idx="7">
                  <c:v>-0.0843268398203328</c:v>
                </c:pt>
                <c:pt idx="8">
                  <c:v>-0.0905245036201987</c:v>
                </c:pt>
                <c:pt idx="9">
                  <c:v>-0.0935680754865355</c:v>
                </c:pt>
                <c:pt idx="10">
                  <c:v>-0.0957310118641845</c:v>
                </c:pt>
                <c:pt idx="11">
                  <c:v>-0.0983325922437746</c:v>
                </c:pt>
                <c:pt idx="12">
                  <c:v>-0.100915665747139</c:v>
                </c:pt>
                <c:pt idx="13">
                  <c:v>-0.102362507645914</c:v>
                </c:pt>
                <c:pt idx="14">
                  <c:v>-0.103727048947369</c:v>
                </c:pt>
                <c:pt idx="15">
                  <c:v>-0.104258176402711</c:v>
                </c:pt>
                <c:pt idx="16">
                  <c:v>-0.103703996766867</c:v>
                </c:pt>
                <c:pt idx="17">
                  <c:v>-0.104609060423245</c:v>
                </c:pt>
                <c:pt idx="18">
                  <c:v>-0.104720541437902</c:v>
                </c:pt>
                <c:pt idx="19">
                  <c:v>-0.10511349604695</c:v>
                </c:pt>
                <c:pt idx="20">
                  <c:v>-0.104342003015644</c:v>
                </c:pt>
                <c:pt idx="21">
                  <c:v>-0.104462681366512</c:v>
                </c:pt>
                <c:pt idx="22">
                  <c:v>-0.1041731790351</c:v>
                </c:pt>
                <c:pt idx="23">
                  <c:v>-0.104364964055126</c:v>
                </c:pt>
                <c:pt idx="24">
                  <c:v>-0.103756488410208</c:v>
                </c:pt>
                <c:pt idx="25">
                  <c:v>-0.102982427433337</c:v>
                </c:pt>
                <c:pt idx="26">
                  <c:v>-0.103556379252192</c:v>
                </c:pt>
              </c:numCache>
            </c:numRef>
          </c:val>
        </c:ser>
        <c:ser>
          <c:idx val="2"/>
          <c:order val="2"/>
          <c:tx>
            <c:strRef>
              <c:f>'Economic result'!$E$148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result'!$E$149:$E$175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0.0607395187891978</c:v>
                </c:pt>
                <c:pt idx="2">
                  <c:v>0.0611320051364955</c:v>
                </c:pt>
                <c:pt idx="3">
                  <c:v>0.0628649338766236</c:v>
                </c:pt>
                <c:pt idx="4">
                  <c:v>0.0587398562806465</c:v>
                </c:pt>
                <c:pt idx="5">
                  <c:v>0.0515592193109002</c:v>
                </c:pt>
                <c:pt idx="6">
                  <c:v>0.0586018837441637</c:v>
                </c:pt>
                <c:pt idx="7">
                  <c:v>0.0579629202611978</c:v>
                </c:pt>
                <c:pt idx="8">
                  <c:v>0.0582978489517037</c:v>
                </c:pt>
                <c:pt idx="9">
                  <c:v>0.0587788253578276</c:v>
                </c:pt>
                <c:pt idx="10">
                  <c:v>0.0600841517282316</c:v>
                </c:pt>
                <c:pt idx="11">
                  <c:v>0.0615199058332108</c:v>
                </c:pt>
                <c:pt idx="12">
                  <c:v>0.0625112038993719</c:v>
                </c:pt>
                <c:pt idx="13">
                  <c:v>0.0625451732909861</c:v>
                </c:pt>
                <c:pt idx="14">
                  <c:v>0.0628970966138616</c:v>
                </c:pt>
                <c:pt idx="15">
                  <c:v>0.0634174518370946</c:v>
                </c:pt>
                <c:pt idx="16">
                  <c:v>0.0639102979245745</c:v>
                </c:pt>
                <c:pt idx="17">
                  <c:v>0.0643851889746454</c:v>
                </c:pt>
                <c:pt idx="18">
                  <c:v>0.0644524077945962</c:v>
                </c:pt>
                <c:pt idx="19">
                  <c:v>0.0646439461185863</c:v>
                </c:pt>
                <c:pt idx="20">
                  <c:v>0.0648152271216775</c:v>
                </c:pt>
                <c:pt idx="21">
                  <c:v>0.0650132070510817</c:v>
                </c:pt>
                <c:pt idx="22">
                  <c:v>0.0652688041594687</c:v>
                </c:pt>
                <c:pt idx="23">
                  <c:v>0.0655644133787453</c:v>
                </c:pt>
                <c:pt idx="24">
                  <c:v>0.0659640083935124</c:v>
                </c:pt>
                <c:pt idx="25">
                  <c:v>0.0660124714936623</c:v>
                </c:pt>
                <c:pt idx="26">
                  <c:v>0.0661663472693214</c:v>
                </c:pt>
              </c:numCache>
            </c:numRef>
          </c:val>
        </c:ser>
        <c:ser>
          <c:idx val="3"/>
          <c:order val="3"/>
          <c:tx>
            <c:strRef>
              <c:f>'Economic result'!$F$148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result'!$F$149:$F$175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0.0124613870926432</c:v>
                </c:pt>
                <c:pt idx="6">
                  <c:v>0.0143162415877109</c:v>
                </c:pt>
                <c:pt idx="7">
                  <c:v>0.0140853616752376</c:v>
                </c:pt>
                <c:pt idx="8">
                  <c:v>0.0143611196738877</c:v>
                </c:pt>
                <c:pt idx="9">
                  <c:v>0.0146098308509987</c:v>
                </c:pt>
                <c:pt idx="10">
                  <c:v>0.0147425454717507</c:v>
                </c:pt>
                <c:pt idx="11">
                  <c:v>0.0148487389348057</c:v>
                </c:pt>
                <c:pt idx="12">
                  <c:v>0.0161386158857814</c:v>
                </c:pt>
                <c:pt idx="13">
                  <c:v>0.0161386158857814</c:v>
                </c:pt>
                <c:pt idx="14">
                  <c:v>0.0161386158857814</c:v>
                </c:pt>
                <c:pt idx="15">
                  <c:v>0.0161386158857814</c:v>
                </c:pt>
                <c:pt idx="16">
                  <c:v>0.0161386158857814</c:v>
                </c:pt>
                <c:pt idx="17">
                  <c:v>0.0161386158857814</c:v>
                </c:pt>
                <c:pt idx="18">
                  <c:v>0.0161386158857814</c:v>
                </c:pt>
                <c:pt idx="19">
                  <c:v>0.0161386158857814</c:v>
                </c:pt>
                <c:pt idx="20">
                  <c:v>0.0161386158857814</c:v>
                </c:pt>
                <c:pt idx="21">
                  <c:v>0.0161386158857814</c:v>
                </c:pt>
                <c:pt idx="22">
                  <c:v>0.0161386158857814</c:v>
                </c:pt>
                <c:pt idx="23">
                  <c:v>0.0161386158857814</c:v>
                </c:pt>
                <c:pt idx="24">
                  <c:v>0.0161386158857814</c:v>
                </c:pt>
                <c:pt idx="25">
                  <c:v>0.0161386158857814</c:v>
                </c:pt>
                <c:pt idx="26">
                  <c:v>0.0161386158857814</c:v>
                </c:pt>
              </c:numCache>
            </c:numRef>
          </c:val>
        </c:ser>
        <c:gapWidth val="100"/>
        <c:overlap val="100"/>
        <c:axId val="38733755"/>
        <c:axId val="32254466"/>
      </c:barChart>
      <c:lineChart>
        <c:grouping val="stacked"/>
        <c:varyColors val="0"/>
        <c:ser>
          <c:idx val="4"/>
          <c:order val="4"/>
          <c:tx>
            <c:strRef>
              <c:f>'Economic result'!$G$148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result'!$G$149:$G$175</c:f>
              <c:numCache>
                <c:formatCode>General</c:formatCode>
                <c:ptCount val="27"/>
                <c:pt idx="0">
                  <c:v>0.00115825366281494</c:v>
                </c:pt>
                <c:pt idx="1">
                  <c:v>-0.0119147510354155</c:v>
                </c:pt>
                <c:pt idx="2">
                  <c:v>-0.0194042217806141</c:v>
                </c:pt>
                <c:pt idx="3">
                  <c:v>-0.0264354011324795</c:v>
                </c:pt>
                <c:pt idx="4">
                  <c:v>-0.0218368767641793</c:v>
                </c:pt>
                <c:pt idx="5">
                  <c:v>-0.0262573391320808</c:v>
                </c:pt>
                <c:pt idx="6">
                  <c:v>-0.0340420154380901</c:v>
                </c:pt>
                <c:pt idx="7">
                  <c:v>-0.0257893402619851</c:v>
                </c:pt>
                <c:pt idx="8">
                  <c:v>-0.0327330217779388</c:v>
                </c:pt>
                <c:pt idx="9">
                  <c:v>-0.0354873740080905</c:v>
                </c:pt>
                <c:pt idx="10">
                  <c:v>-0.03635011268993</c:v>
                </c:pt>
                <c:pt idx="11">
                  <c:v>-0.0374979337189155</c:v>
                </c:pt>
                <c:pt idx="12">
                  <c:v>-0.037719492425804</c:v>
                </c:pt>
                <c:pt idx="13">
                  <c:v>-0.0390512950116816</c:v>
                </c:pt>
                <c:pt idx="14">
                  <c:v>-0.0398540993486912</c:v>
                </c:pt>
                <c:pt idx="15">
                  <c:v>-0.0393654584857137</c:v>
                </c:pt>
                <c:pt idx="16">
                  <c:v>-0.037795617532103</c:v>
                </c:pt>
                <c:pt idx="17">
                  <c:v>-0.0378856006425003</c:v>
                </c:pt>
                <c:pt idx="18">
                  <c:v>-0.0375498303029239</c:v>
                </c:pt>
                <c:pt idx="19">
                  <c:v>-0.0374332300356954</c:v>
                </c:pt>
                <c:pt idx="20">
                  <c:v>-0.0361438492076076</c:v>
                </c:pt>
                <c:pt idx="21">
                  <c:v>-0.0357615181970301</c:v>
                </c:pt>
                <c:pt idx="22">
                  <c:v>-0.0351319678297581</c:v>
                </c:pt>
                <c:pt idx="23">
                  <c:v>-0.034917636346554</c:v>
                </c:pt>
                <c:pt idx="24">
                  <c:v>-0.0337726001727747</c:v>
                </c:pt>
                <c:pt idx="25">
                  <c:v>-0.0325921880253509</c:v>
                </c:pt>
                <c:pt idx="26">
                  <c:v>-0.0326024166300089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8733755"/>
        <c:axId val="32254466"/>
      </c:lineChart>
      <c:catAx>
        <c:axId val="387337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32254466"/>
        <c:crosses val="autoZero"/>
        <c:auto val="1"/>
        <c:lblAlgn val="ctr"/>
        <c:lblOffset val="100"/>
      </c:catAx>
      <c:valAx>
        <c:axId val="322544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38733755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13"/>
            <c:spPr>
              <a:solidFill>
                <a:srgbClr val="004586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General</c:formatCode>
                <c:ptCount val="48"/>
                <c:pt idx="0">
                  <c:v>-0.000446069275463893</c:v>
                </c:pt>
                <c:pt idx="1">
                  <c:v>-0.0130853294610615</c:v>
                </c:pt>
                <c:pt idx="2">
                  <c:v>-0.00637934959758819</c:v>
                </c:pt>
                <c:pt idx="3">
                  <c:v>-0.00528730473079139</c:v>
                </c:pt>
                <c:pt idx="4">
                  <c:v>-0.00315594528811225</c:v>
                </c:pt>
                <c:pt idx="5">
                  <c:v>-0.00266006212398561</c:v>
                </c:pt>
                <c:pt idx="6">
                  <c:v>-0.0077596880146275</c:v>
                </c:pt>
                <c:pt idx="7">
                  <c:v>-0.00673854445377408</c:v>
                </c:pt>
                <c:pt idx="8">
                  <c:v>-0.0101649287372602</c:v>
                </c:pt>
                <c:pt idx="9">
                  <c:v>-0.0114398617982835</c:v>
                </c:pt>
                <c:pt idx="10">
                  <c:v>-0.00492707399415027</c:v>
                </c:pt>
                <c:pt idx="11">
                  <c:v>0.00382133245719463</c:v>
                </c:pt>
                <c:pt idx="12">
                  <c:v>0.00757769102751198</c:v>
                </c:pt>
                <c:pt idx="13">
                  <c:v>0.00917791831736937</c:v>
                </c:pt>
                <c:pt idx="14">
                  <c:v>0.0108470293692913</c:v>
                </c:pt>
                <c:pt idx="15">
                  <c:v>0.00473047402209589</c:v>
                </c:pt>
                <c:pt idx="16">
                  <c:v>0.00347884656778641</c:v>
                </c:pt>
                <c:pt idx="17">
                  <c:v>0.00411235591593429</c:v>
                </c:pt>
                <c:pt idx="18">
                  <c:v>0.00326307905881009</c:v>
                </c:pt>
                <c:pt idx="19">
                  <c:v>0.00105161751029002</c:v>
                </c:pt>
                <c:pt idx="20">
                  <c:v>-0.000951668558161176</c:v>
                </c:pt>
                <c:pt idx="21">
                  <c:v>-0.00129286375596846</c:v>
                </c:pt>
                <c:pt idx="22">
                  <c:v>-0.00750733306177321</c:v>
                </c:pt>
                <c:pt idx="23">
                  <c:v>-0.0203467996958489</c:v>
                </c:pt>
                <c:pt idx="24">
                  <c:v>-0.0241047020081896</c:v>
                </c:pt>
                <c:pt idx="25">
                  <c:v>-0.0182717978002125</c:v>
                </c:pt>
                <c:pt idx="26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14"/>
            <c:spPr>
              <a:solidFill>
                <a:srgbClr val="ffd320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General</c:formatCode>
                <c:ptCount val="48"/>
                <c:pt idx="21">
                  <c:v>0.00115825366281495</c:v>
                </c:pt>
                <c:pt idx="22">
                  <c:v>-0.0119147510354156</c:v>
                </c:pt>
                <c:pt idx="23">
                  <c:v>-0.0194042217806141</c:v>
                </c:pt>
                <c:pt idx="24">
                  <c:v>-0.0264354011324795</c:v>
                </c:pt>
                <c:pt idx="25">
                  <c:v>-0.0218368767641793</c:v>
                </c:pt>
                <c:pt idx="26">
                  <c:v>-0.0262573391320808</c:v>
                </c:pt>
                <c:pt idx="27">
                  <c:v>-0.0340420154380901</c:v>
                </c:pt>
                <c:pt idx="28">
                  <c:v>-0.0257893402619851</c:v>
                </c:pt>
                <c:pt idx="29">
                  <c:v>-0.0327330217779388</c:v>
                </c:pt>
                <c:pt idx="30">
                  <c:v>-0.0354873740080905</c:v>
                </c:pt>
                <c:pt idx="31">
                  <c:v>-0.03635011268993</c:v>
                </c:pt>
                <c:pt idx="32">
                  <c:v>-0.0374979337189155</c:v>
                </c:pt>
                <c:pt idx="33">
                  <c:v>-0.037719492425804</c:v>
                </c:pt>
                <c:pt idx="34">
                  <c:v>-0.0390512950116816</c:v>
                </c:pt>
                <c:pt idx="35">
                  <c:v>-0.0398540993486912</c:v>
                </c:pt>
                <c:pt idx="36">
                  <c:v>-0.0393654584857138</c:v>
                </c:pt>
                <c:pt idx="37">
                  <c:v>-0.0377956175321031</c:v>
                </c:pt>
                <c:pt idx="38">
                  <c:v>-0.0378856006425003</c:v>
                </c:pt>
                <c:pt idx="39">
                  <c:v>-0.0375498303029239</c:v>
                </c:pt>
                <c:pt idx="40">
                  <c:v>-0.0374332300356954</c:v>
                </c:pt>
                <c:pt idx="41">
                  <c:v>-0.0361438492076076</c:v>
                </c:pt>
                <c:pt idx="42">
                  <c:v>-0.0357615181970301</c:v>
                </c:pt>
                <c:pt idx="43">
                  <c:v>-0.0351319678297581</c:v>
                </c:pt>
                <c:pt idx="44">
                  <c:v>-0.0349176363465541</c:v>
                </c:pt>
                <c:pt idx="45">
                  <c:v>-0.0337726001727747</c:v>
                </c:pt>
                <c:pt idx="46">
                  <c:v>-0.0325921880253509</c:v>
                </c:pt>
                <c:pt idx="47">
                  <c:v>-0.0326024166300089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circle"/>
            <c:size val="12"/>
            <c:spPr>
              <a:solidFill>
                <a:srgbClr val="c5000b"/>
              </a:solidFill>
            </c:spPr>
          </c:marker>
          <c:dPt>
            <c:idx val="40"/>
            <c:marker>
              <c:symbol val="circle"/>
              <c:size val="12"/>
              <c:spPr>
                <a:solidFill>
                  <a:srgbClr val="c5000b"/>
                </a:solidFill>
              </c:spPr>
            </c:marker>
          </c:dPt>
          <c:dLbls>
            <c:numFmt formatCode="0.0%" sourceLinked="1"/>
            <c:dLbl>
              <c:idx val="40"/>
              <c:numFmt formatCode="0.0%" sourceLinked="1"/>
              <c:txPr>
                <a:bodyPr/>
                <a:lstStyle/>
                <a:p>
                  <a:pPr>
                    <a:defRPr b="0" lang="es-AR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General</c:formatCode>
                <c:ptCount val="48"/>
                <c:pt idx="27">
                  <c:v>-0.0345699011204371</c:v>
                </c:pt>
                <c:pt idx="28">
                  <c:v>-0.0256887124610374</c:v>
                </c:pt>
                <c:pt idx="29">
                  <c:v>-0.0316956173889472</c:v>
                </c:pt>
                <c:pt idx="30">
                  <c:v>-0.0350164237237537</c:v>
                </c:pt>
                <c:pt idx="31">
                  <c:v>-0.0372692815693366</c:v>
                </c:pt>
                <c:pt idx="32">
                  <c:v>-0.0400899776580704</c:v>
                </c:pt>
                <c:pt idx="33">
                  <c:v>-0.0409945045980218</c:v>
                </c:pt>
                <c:pt idx="34">
                  <c:v>-0.0434567579342155</c:v>
                </c:pt>
                <c:pt idx="35">
                  <c:v>-0.0432776781928988</c:v>
                </c:pt>
                <c:pt idx="36">
                  <c:v>-0.0431872499696164</c:v>
                </c:pt>
                <c:pt idx="37">
                  <c:v>-0.0421570761126598</c:v>
                </c:pt>
                <c:pt idx="38">
                  <c:v>-0.0423523557779119</c:v>
                </c:pt>
                <c:pt idx="39">
                  <c:v>-0.0428051167360633</c:v>
                </c:pt>
                <c:pt idx="40">
                  <c:v>-0.0416907906972694</c:v>
                </c:pt>
                <c:pt idx="41">
                  <c:v>-0.0415461239936371</c:v>
                </c:pt>
                <c:pt idx="42">
                  <c:v>-0.0411742753328682</c:v>
                </c:pt>
                <c:pt idx="43">
                  <c:v>-0.0412602809026197</c:v>
                </c:pt>
                <c:pt idx="44">
                  <c:v>-0.0403785908178216</c:v>
                </c:pt>
                <c:pt idx="45">
                  <c:v>-0.0408360358440337</c:v>
                </c:pt>
                <c:pt idx="46">
                  <c:v>-0.0404806652358718</c:v>
                </c:pt>
                <c:pt idx="47">
                  <c:v>-0.0403443847184867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548235"/>
            </a:solidFill>
            <a:ln w="28800">
              <a:solidFill>
                <a:srgbClr val="548235"/>
              </a:solidFill>
              <a:round/>
            </a:ln>
          </c:spPr>
          <c:marker>
            <c:symbol val="diamond"/>
            <c:size val="15"/>
            <c:spPr>
              <a:solidFill>
                <a:srgbClr val="548235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General</c:formatCode>
                <c:ptCount val="48"/>
                <c:pt idx="27">
                  <c:v>-0.0337530922394752</c:v>
                </c:pt>
                <c:pt idx="28">
                  <c:v>-0.0237674576925329</c:v>
                </c:pt>
                <c:pt idx="29">
                  <c:v>-0.0317637263214661</c:v>
                </c:pt>
                <c:pt idx="30">
                  <c:v>-0.0355042928292427</c:v>
                </c:pt>
                <c:pt idx="31">
                  <c:v>-0.0363032076880383</c:v>
                </c:pt>
                <c:pt idx="32">
                  <c:v>-0.0375400384382996</c:v>
                </c:pt>
                <c:pt idx="33">
                  <c:v>-0.037750218210217</c:v>
                </c:pt>
                <c:pt idx="34">
                  <c:v>-0.0384982407915318</c:v>
                </c:pt>
                <c:pt idx="35">
                  <c:v>-0.0378040937347693</c:v>
                </c:pt>
                <c:pt idx="36">
                  <c:v>-0.0374876786917692</c:v>
                </c:pt>
                <c:pt idx="37">
                  <c:v>-0.0362077766613734</c:v>
                </c:pt>
                <c:pt idx="38">
                  <c:v>-0.0367777430374861</c:v>
                </c:pt>
                <c:pt idx="39">
                  <c:v>-0.0354242748541504</c:v>
                </c:pt>
                <c:pt idx="40">
                  <c:v>-0.0337442008858537</c:v>
                </c:pt>
                <c:pt idx="41">
                  <c:v>-0.0324613018732353</c:v>
                </c:pt>
                <c:pt idx="42">
                  <c:v>-0.0319994723487951</c:v>
                </c:pt>
                <c:pt idx="43">
                  <c:v>-0.0303136924158706</c:v>
                </c:pt>
                <c:pt idx="44">
                  <c:v>-0.0293057716282975</c:v>
                </c:pt>
                <c:pt idx="45">
                  <c:v>-0.0277499399365824</c:v>
                </c:pt>
                <c:pt idx="46">
                  <c:v>-0.0273762275911481</c:v>
                </c:pt>
                <c:pt idx="47">
                  <c:v>-0.0271723220847521</c:v>
                </c:pt>
              </c:numCache>
            </c:numRef>
          </c:yVal>
          <c:smooth val="0"/>
        </c:ser>
        <c:axId val="68659100"/>
        <c:axId val="98475974"/>
      </c:scatterChart>
      <c:valAx>
        <c:axId val="68659100"/>
        <c:scaling>
          <c:orientation val="minMax"/>
          <c:max val="2040"/>
          <c:min val="1993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 rot="5400000"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8475974"/>
        <c:crosses val="autoZero"/>
        <c:crossBetween val="midCat"/>
        <c:majorUnit val="2"/>
      </c:valAx>
      <c:valAx>
        <c:axId val="98475974"/>
        <c:scaling>
          <c:orientation val="minMax"/>
          <c:min val="-0.06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865910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lang="es-AR" sz="2000" spc="-1" strike="noStrike">
              <a:latin typeface="Arial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result'!$C$148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result'!$C$149:$C$160</c:f>
              <c:numCache>
                <c:formatCode>General</c:formatCode>
                <c:ptCount val="12"/>
                <c:pt idx="0">
                  <c:v>-0.0100080003976103</c:v>
                </c:pt>
                <c:pt idx="1">
                  <c:v>-0.0108295290339839</c:v>
                </c:pt>
                <c:pt idx="2">
                  <c:v>-0.0120066425234995</c:v>
                </c:pt>
                <c:pt idx="3">
                  <c:v>-0.0154323264568133</c:v>
                </c:pt>
                <c:pt idx="4">
                  <c:v>-0.0142170624303096</c:v>
                </c:pt>
                <c:pt idx="5">
                  <c:v>-0.0135381023056581</c:v>
                </c:pt>
                <c:pt idx="6">
                  <c:v>-0.014463357517358</c:v>
                </c:pt>
                <c:pt idx="7">
                  <c:v>-0.0135107823780878</c:v>
                </c:pt>
                <c:pt idx="8">
                  <c:v>-0.0148674867833315</c:v>
                </c:pt>
                <c:pt idx="9">
                  <c:v>-0.0153079547303813</c:v>
                </c:pt>
                <c:pt idx="10">
                  <c:v>-0.0154457980257278</c:v>
                </c:pt>
                <c:pt idx="11">
                  <c:v>-0.0155339862431573</c:v>
                </c:pt>
              </c:numCache>
            </c:numRef>
          </c:val>
        </c:ser>
        <c:ser>
          <c:idx val="1"/>
          <c:order val="1"/>
          <c:tx>
            <c:strRef>
              <c:f>'Economic result'!$D$148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result'!$D$149:$D$160</c:f>
              <c:numCache>
                <c:formatCode>General</c:formatCode>
                <c:ptCount val="12"/>
                <c:pt idx="0">
                  <c:v>-0.0636642641339578</c:v>
                </c:pt>
                <c:pt idx="1">
                  <c:v>-0.0830665025814917</c:v>
                </c:pt>
                <c:pt idx="2">
                  <c:v>-0.082141043339025</c:v>
                </c:pt>
                <c:pt idx="3">
                  <c:v>-0.084924466669661</c:v>
                </c:pt>
                <c:pt idx="4">
                  <c:v>-0.0822399373724801</c:v>
                </c:pt>
                <c:pt idx="5">
                  <c:v>-0.0767398432299661</c:v>
                </c:pt>
                <c:pt idx="6">
                  <c:v>-0.0924967832526068</c:v>
                </c:pt>
                <c:pt idx="7">
                  <c:v>-0.0843268398203328</c:v>
                </c:pt>
                <c:pt idx="8">
                  <c:v>-0.0905245036201987</c:v>
                </c:pt>
                <c:pt idx="9">
                  <c:v>-0.0935680754865355</c:v>
                </c:pt>
                <c:pt idx="10">
                  <c:v>-0.0957310118641845</c:v>
                </c:pt>
                <c:pt idx="11">
                  <c:v>-0.0983325922437746</c:v>
                </c:pt>
              </c:numCache>
            </c:numRef>
          </c:val>
        </c:ser>
        <c:ser>
          <c:idx val="2"/>
          <c:order val="2"/>
          <c:tx>
            <c:strRef>
              <c:f>'Economic result'!$E$148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result'!$E$149:$E$160</c:f>
              <c:numCache>
                <c:formatCode>General</c:formatCode>
                <c:ptCount val="12"/>
                <c:pt idx="0">
                  <c:v>0.0539797598100557</c:v>
                </c:pt>
                <c:pt idx="1">
                  <c:v>0.0607395187891978</c:v>
                </c:pt>
                <c:pt idx="2">
                  <c:v>0.0611320051364955</c:v>
                </c:pt>
                <c:pt idx="3">
                  <c:v>0.0628649338766236</c:v>
                </c:pt>
                <c:pt idx="4">
                  <c:v>0.0587398562806465</c:v>
                </c:pt>
                <c:pt idx="5">
                  <c:v>0.0515592193109002</c:v>
                </c:pt>
                <c:pt idx="6">
                  <c:v>0.0586018837441637</c:v>
                </c:pt>
                <c:pt idx="7">
                  <c:v>0.0579629202611978</c:v>
                </c:pt>
                <c:pt idx="8">
                  <c:v>0.0582978489517037</c:v>
                </c:pt>
                <c:pt idx="9">
                  <c:v>0.0587788253578276</c:v>
                </c:pt>
                <c:pt idx="10">
                  <c:v>0.0600841517282316</c:v>
                </c:pt>
                <c:pt idx="11">
                  <c:v>0.0615199058332108</c:v>
                </c:pt>
              </c:numCache>
            </c:numRef>
          </c:val>
        </c:ser>
        <c:ser>
          <c:idx val="3"/>
          <c:order val="3"/>
          <c:tx>
            <c:strRef>
              <c:f>'Economic result'!$F$148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result'!$F$149:$F$160</c:f>
              <c:numCache>
                <c:formatCode>General</c:formatCode>
                <c:ptCount val="12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0.0124613870926432</c:v>
                </c:pt>
                <c:pt idx="6">
                  <c:v>0.0143162415877109</c:v>
                </c:pt>
                <c:pt idx="7">
                  <c:v>0.0140853616752376</c:v>
                </c:pt>
                <c:pt idx="8">
                  <c:v>0.0143611196738877</c:v>
                </c:pt>
                <c:pt idx="9">
                  <c:v>0.0146098308509987</c:v>
                </c:pt>
                <c:pt idx="10">
                  <c:v>0.0147425454717507</c:v>
                </c:pt>
                <c:pt idx="11">
                  <c:v>0.0148487389348057</c:v>
                </c:pt>
              </c:numCache>
            </c:numRef>
          </c:val>
        </c:ser>
        <c:gapWidth val="100"/>
        <c:overlap val="100"/>
        <c:axId val="99450576"/>
        <c:axId val="91040850"/>
      </c:barChart>
      <c:lineChart>
        <c:grouping val="stacked"/>
        <c:varyColors val="0"/>
        <c:ser>
          <c:idx val="4"/>
          <c:order val="4"/>
          <c:tx>
            <c:strRef>
              <c:f>'Economic result'!$G$148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result'!$G$149:$G$160</c:f>
              <c:numCache>
                <c:formatCode>General</c:formatCode>
                <c:ptCount val="12"/>
                <c:pt idx="0">
                  <c:v>0.00115825366281494</c:v>
                </c:pt>
                <c:pt idx="1">
                  <c:v>-0.0119147510354155</c:v>
                </c:pt>
                <c:pt idx="2">
                  <c:v>-0.0194042217806141</c:v>
                </c:pt>
                <c:pt idx="3">
                  <c:v>-0.0264354011324795</c:v>
                </c:pt>
                <c:pt idx="4">
                  <c:v>-0.0218368767641793</c:v>
                </c:pt>
                <c:pt idx="5">
                  <c:v>-0.0262573391320808</c:v>
                </c:pt>
                <c:pt idx="6">
                  <c:v>-0.0340420154380901</c:v>
                </c:pt>
                <c:pt idx="7">
                  <c:v>-0.0257893402619851</c:v>
                </c:pt>
                <c:pt idx="8">
                  <c:v>-0.0327330217779388</c:v>
                </c:pt>
                <c:pt idx="9">
                  <c:v>-0.0354873740080905</c:v>
                </c:pt>
                <c:pt idx="10">
                  <c:v>-0.03635011268993</c:v>
                </c:pt>
                <c:pt idx="11">
                  <c:v>-0.0374979337189155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9450576"/>
        <c:axId val="91040850"/>
      </c:lineChart>
      <c:catAx>
        <c:axId val="9945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91040850"/>
        <c:crosses val="autoZero"/>
        <c:auto val="1"/>
        <c:lblAlgn val="ctr"/>
        <c:lblOffset val="100"/>
      </c:catAx>
      <c:valAx>
        <c:axId val="910408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99450576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0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1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3.wmf"/><Relationship Id="rId2" Type="http://schemas.openxmlformats.org/officeDocument/2006/relationships/image" Target="../media/image4.wmf"/><Relationship Id="rId3" Type="http://schemas.openxmlformats.org/officeDocument/2006/relationships/chart" Target="../charts/chart22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Relationship Id="rId6" Type="http://schemas.openxmlformats.org/officeDocument/2006/relationships/chart" Target="../charts/chart2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278280</xdr:colOff>
      <xdr:row>123</xdr:row>
      <xdr:rowOff>2520</xdr:rowOff>
    </xdr:from>
    <xdr:to>
      <xdr:col>10</xdr:col>
      <xdr:colOff>106920</xdr:colOff>
      <xdr:row>142</xdr:row>
      <xdr:rowOff>139680</xdr:rowOff>
    </xdr:to>
    <xdr:graphicFrame>
      <xdr:nvGraphicFramePr>
        <xdr:cNvPr id="0" name=""/>
        <xdr:cNvGraphicFramePr/>
      </xdr:nvGraphicFramePr>
      <xdr:xfrm>
        <a:off x="2834640" y="19997280"/>
        <a:ext cx="5986800" cy="322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698760</xdr:colOff>
      <xdr:row>120</xdr:row>
      <xdr:rowOff>82440</xdr:rowOff>
    </xdr:from>
    <xdr:to>
      <xdr:col>20</xdr:col>
      <xdr:colOff>198360</xdr:colOff>
      <xdr:row>140</xdr:row>
      <xdr:rowOff>56160</xdr:rowOff>
    </xdr:to>
    <xdr:graphicFrame>
      <xdr:nvGraphicFramePr>
        <xdr:cNvPr id="1" name=""/>
        <xdr:cNvGraphicFramePr/>
      </xdr:nvGraphicFramePr>
      <xdr:xfrm>
        <a:off x="12049920" y="19589400"/>
        <a:ext cx="5975280" cy="322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328320</xdr:colOff>
      <xdr:row>122</xdr:row>
      <xdr:rowOff>126000</xdr:rowOff>
    </xdr:from>
    <xdr:to>
      <xdr:col>27</xdr:col>
      <xdr:colOff>374400</xdr:colOff>
      <xdr:row>142</xdr:row>
      <xdr:rowOff>99720</xdr:rowOff>
    </xdr:to>
    <xdr:graphicFrame>
      <xdr:nvGraphicFramePr>
        <xdr:cNvPr id="2" name=""/>
        <xdr:cNvGraphicFramePr/>
      </xdr:nvGraphicFramePr>
      <xdr:xfrm>
        <a:off x="18155160" y="19958040"/>
        <a:ext cx="6011280" cy="322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426600</xdr:colOff>
      <xdr:row>2</xdr:row>
      <xdr:rowOff>123120</xdr:rowOff>
    </xdr:from>
    <xdr:to>
      <xdr:col>17</xdr:col>
      <xdr:colOff>766440</xdr:colOff>
      <xdr:row>21</xdr:row>
      <xdr:rowOff>134280</xdr:rowOff>
    </xdr:to>
    <xdr:graphicFrame>
      <xdr:nvGraphicFramePr>
        <xdr:cNvPr id="3" name=""/>
        <xdr:cNvGraphicFramePr/>
      </xdr:nvGraphicFramePr>
      <xdr:xfrm>
        <a:off x="12090240" y="460800"/>
        <a:ext cx="3728160" cy="358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423360</xdr:colOff>
      <xdr:row>4</xdr:row>
      <xdr:rowOff>174240</xdr:rowOff>
    </xdr:from>
    <xdr:to>
      <xdr:col>16</xdr:col>
      <xdr:colOff>761760</xdr:colOff>
      <xdr:row>26</xdr:row>
      <xdr:rowOff>57240</xdr:rowOff>
    </xdr:to>
    <xdr:graphicFrame>
      <xdr:nvGraphicFramePr>
        <xdr:cNvPr id="4" name=""/>
        <xdr:cNvGraphicFramePr/>
      </xdr:nvGraphicFramePr>
      <xdr:xfrm>
        <a:off x="11239920" y="1212840"/>
        <a:ext cx="3726720" cy="357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430560</xdr:colOff>
      <xdr:row>4</xdr:row>
      <xdr:rowOff>130320</xdr:rowOff>
    </xdr:from>
    <xdr:to>
      <xdr:col>16</xdr:col>
      <xdr:colOff>768960</xdr:colOff>
      <xdr:row>26</xdr:row>
      <xdr:rowOff>13320</xdr:rowOff>
    </xdr:to>
    <xdr:graphicFrame>
      <xdr:nvGraphicFramePr>
        <xdr:cNvPr id="5" name=""/>
        <xdr:cNvGraphicFramePr/>
      </xdr:nvGraphicFramePr>
      <xdr:xfrm>
        <a:off x="11247120" y="1168920"/>
        <a:ext cx="3726720" cy="357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317880</xdr:colOff>
      <xdr:row>0</xdr:row>
      <xdr:rowOff>46080</xdr:rowOff>
    </xdr:from>
    <xdr:to>
      <xdr:col>20</xdr:col>
      <xdr:colOff>568800</xdr:colOff>
      <xdr:row>35</xdr:row>
      <xdr:rowOff>42120</xdr:rowOff>
    </xdr:to>
    <xdr:graphicFrame>
      <xdr:nvGraphicFramePr>
        <xdr:cNvPr id="6" name="Chart 1"/>
        <xdr:cNvGraphicFramePr/>
      </xdr:nvGraphicFramePr>
      <xdr:xfrm>
        <a:off x="6186960" y="46080"/>
        <a:ext cx="7424640" cy="68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27000</xdr:colOff>
      <xdr:row>76</xdr:row>
      <xdr:rowOff>36000</xdr:rowOff>
    </xdr:from>
    <xdr:to>
      <xdr:col>21</xdr:col>
      <xdr:colOff>243720</xdr:colOff>
      <xdr:row>83</xdr:row>
      <xdr:rowOff>153000</xdr:rowOff>
    </xdr:to>
    <xdr:pic>
      <xdr:nvPicPr>
        <xdr:cNvPr id="7" name="Image 2" descr=""/>
        <xdr:cNvPicPr/>
      </xdr:nvPicPr>
      <xdr:blipFill>
        <a:blip r:embed="rId1"/>
        <a:stretch/>
      </xdr:blipFill>
      <xdr:spPr>
        <a:xfrm>
          <a:off x="7525080" y="13689000"/>
          <a:ext cx="10213920" cy="1254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349560</xdr:colOff>
      <xdr:row>40</xdr:row>
      <xdr:rowOff>43560</xdr:rowOff>
    </xdr:from>
    <xdr:to>
      <xdr:col>26</xdr:col>
      <xdr:colOff>422640</xdr:colOff>
      <xdr:row>73</xdr:row>
      <xdr:rowOff>111960</xdr:rowOff>
    </xdr:to>
    <xdr:pic>
      <xdr:nvPicPr>
        <xdr:cNvPr id="8" name="Image 1" descr=""/>
        <xdr:cNvPicPr/>
      </xdr:nvPicPr>
      <xdr:blipFill>
        <a:blip r:embed="rId2"/>
        <a:stretch/>
      </xdr:blipFill>
      <xdr:spPr>
        <a:xfrm>
          <a:off x="8680680" y="7844400"/>
          <a:ext cx="13402800" cy="5432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105120</xdr:colOff>
      <xdr:row>0</xdr:row>
      <xdr:rowOff>327960</xdr:rowOff>
    </xdr:from>
    <xdr:to>
      <xdr:col>24</xdr:col>
      <xdr:colOff>715680</xdr:colOff>
      <xdr:row>36</xdr:row>
      <xdr:rowOff>141840</xdr:rowOff>
    </xdr:to>
    <xdr:graphicFrame>
      <xdr:nvGraphicFramePr>
        <xdr:cNvPr id="9" name="Chart 1"/>
        <xdr:cNvGraphicFramePr/>
      </xdr:nvGraphicFramePr>
      <xdr:xfrm>
        <a:off x="6769800" y="327960"/>
        <a:ext cx="13940640" cy="696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31320</xdr:colOff>
      <xdr:row>3</xdr:row>
      <xdr:rowOff>6840</xdr:rowOff>
    </xdr:from>
    <xdr:to>
      <xdr:col>29</xdr:col>
      <xdr:colOff>641520</xdr:colOff>
      <xdr:row>41</xdr:row>
      <xdr:rowOff>86400</xdr:rowOff>
    </xdr:to>
    <xdr:graphicFrame>
      <xdr:nvGraphicFramePr>
        <xdr:cNvPr id="10" name="Chart 1"/>
        <xdr:cNvGraphicFramePr/>
      </xdr:nvGraphicFramePr>
      <xdr:xfrm>
        <a:off x="10861560" y="1496520"/>
        <a:ext cx="13940280" cy="706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27720</xdr:colOff>
      <xdr:row>140</xdr:row>
      <xdr:rowOff>360</xdr:rowOff>
    </xdr:from>
    <xdr:to>
      <xdr:col>15</xdr:col>
      <xdr:colOff>637560</xdr:colOff>
      <xdr:row>193</xdr:row>
      <xdr:rowOff>80640</xdr:rowOff>
    </xdr:to>
    <xdr:graphicFrame>
      <xdr:nvGraphicFramePr>
        <xdr:cNvPr id="11" name=""/>
        <xdr:cNvGraphicFramePr/>
      </xdr:nvGraphicFramePr>
      <xdr:xfrm>
        <a:off x="6692400" y="24629400"/>
        <a:ext cx="6441840" cy="869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28080</xdr:colOff>
      <xdr:row>3</xdr:row>
      <xdr:rowOff>11880</xdr:rowOff>
    </xdr:from>
    <xdr:to>
      <xdr:col>48</xdr:col>
      <xdr:colOff>638280</xdr:colOff>
      <xdr:row>41</xdr:row>
      <xdr:rowOff>91440</xdr:rowOff>
    </xdr:to>
    <xdr:graphicFrame>
      <xdr:nvGraphicFramePr>
        <xdr:cNvPr id="12" name="Chart 1"/>
        <xdr:cNvGraphicFramePr/>
      </xdr:nvGraphicFramePr>
      <xdr:xfrm>
        <a:off x="26687880" y="1501560"/>
        <a:ext cx="13939920" cy="706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566280</xdr:colOff>
      <xdr:row>122</xdr:row>
      <xdr:rowOff>20520</xdr:rowOff>
    </xdr:from>
    <xdr:to>
      <xdr:col>23</xdr:col>
      <xdr:colOff>400680</xdr:colOff>
      <xdr:row>179</xdr:row>
      <xdr:rowOff>108720</xdr:rowOff>
    </xdr:to>
    <xdr:graphicFrame>
      <xdr:nvGraphicFramePr>
        <xdr:cNvPr id="13" name=""/>
        <xdr:cNvGraphicFramePr/>
      </xdr:nvGraphicFramePr>
      <xdr:xfrm>
        <a:off x="12229920" y="21723480"/>
        <a:ext cx="7332480" cy="935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25</xdr:col>
      <xdr:colOff>255960</xdr:colOff>
      <xdr:row>91</xdr:row>
      <xdr:rowOff>151560</xdr:rowOff>
    </xdr:from>
    <xdr:to>
      <xdr:col>34</xdr:col>
      <xdr:colOff>75960</xdr:colOff>
      <xdr:row>149</xdr:row>
      <xdr:rowOff>78120</xdr:rowOff>
    </xdr:to>
    <xdr:graphicFrame>
      <xdr:nvGraphicFramePr>
        <xdr:cNvPr id="14" name="Chart 1"/>
        <xdr:cNvGraphicFramePr/>
      </xdr:nvGraphicFramePr>
      <xdr:xfrm>
        <a:off x="21083760" y="16814880"/>
        <a:ext cx="7318080" cy="935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720</xdr:colOff>
      <xdr:row>164</xdr:row>
      <xdr:rowOff>150840</xdr:rowOff>
    </xdr:from>
    <xdr:to>
      <xdr:col>30</xdr:col>
      <xdr:colOff>661320</xdr:colOff>
      <xdr:row>222</xdr:row>
      <xdr:rowOff>76320</xdr:rowOff>
    </xdr:to>
    <xdr:graphicFrame>
      <xdr:nvGraphicFramePr>
        <xdr:cNvPr id="15" name=""/>
        <xdr:cNvGraphicFramePr/>
      </xdr:nvGraphicFramePr>
      <xdr:xfrm>
        <a:off x="18329040" y="28681200"/>
        <a:ext cx="7325640" cy="935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xcel_files_for_MISSAR/Social_security_data/Historical_indexes/Compute_globals/Inflation_RIPTE_and_ANSES_discounting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ntral macro hypothesis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2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3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2" ySplit="1" topLeftCell="C61" activePane="bottomRight" state="frozen"/>
      <selection pane="topLeft" activeCell="A1" activeCellId="0" sqref="A1"/>
      <selection pane="topRight" activeCell="C1" activeCellId="0" sqref="C1"/>
      <selection pane="bottomLeft" activeCell="A61" activeCellId="0" sqref="A61"/>
      <selection pane="bottomRight" activeCell="Z930" activeCellId="0" sqref="Z930"/>
    </sheetView>
  </sheetViews>
  <sheetFormatPr defaultColWidth="12.09375" defaultRowHeight="12.8" zeroHeight="false" outlineLevelRow="0" outlineLevelCol="0"/>
  <cols>
    <col collapsed="false" customWidth="true" hidden="false" outlineLevel="0" max="5" min="5" style="0" width="14.81"/>
    <col collapsed="false" customWidth="true" hidden="false" outlineLevel="0" max="11" min="11" style="0" width="13.21"/>
    <col collapsed="false" customWidth="true" hidden="false" outlineLevel="0" max="16" min="16" style="0" width="19.31"/>
  </cols>
  <sheetData>
    <row r="3" customFormat="false" ht="12.8" hidden="false" customHeight="false" outlineLevel="0" collapsed="false">
      <c r="D3" s="0" t="s">
        <v>0</v>
      </c>
      <c r="K3" s="0" t="s">
        <v>1</v>
      </c>
      <c r="O3" s="0" t="s">
        <v>0</v>
      </c>
    </row>
    <row r="4" customFormat="false" ht="12.8" hidden="false" customHeight="false" outlineLevel="0" collapsed="false">
      <c r="F4" s="1" t="s">
        <v>2</v>
      </c>
      <c r="G4" s="0" t="s">
        <v>3</v>
      </c>
      <c r="H4" s="2" t="s">
        <v>4</v>
      </c>
      <c r="L4" s="1" t="s">
        <v>2</v>
      </c>
      <c r="Q4" s="1" t="s">
        <v>2</v>
      </c>
      <c r="R4" s="0" t="s">
        <v>3</v>
      </c>
    </row>
    <row r="5" customFormat="false" ht="12.8" hidden="false" customHeight="false" outlineLevel="0" collapsed="false">
      <c r="E5" s="3" t="s">
        <v>5</v>
      </c>
      <c r="F5" s="3"/>
      <c r="K5" s="3"/>
      <c r="P5" s="3" t="s">
        <v>5</v>
      </c>
      <c r="Q5" s="3"/>
    </row>
    <row r="6" customFormat="false" ht="12.8" hidden="false" customHeight="false" outlineLevel="0" collapsed="false">
      <c r="E6" s="1"/>
      <c r="F6" s="1" t="s">
        <v>6</v>
      </c>
      <c r="G6" s="0" t="s">
        <v>7</v>
      </c>
      <c r="H6" s="2" t="s">
        <v>4</v>
      </c>
      <c r="K6" s="1"/>
      <c r="L6" s="1" t="s">
        <v>6</v>
      </c>
      <c r="M6" s="0" t="s">
        <v>7</v>
      </c>
      <c r="P6" s="1"/>
      <c r="Q6" s="1" t="s">
        <v>6</v>
      </c>
      <c r="R6" s="0" t="s">
        <v>7</v>
      </c>
      <c r="S6" s="2" t="s">
        <v>4</v>
      </c>
    </row>
    <row r="7" customFormat="false" ht="12.8" hidden="false" customHeight="false" outlineLevel="0" collapsed="false">
      <c r="D7" s="1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1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8" hidden="false" customHeight="false" outlineLevel="0" collapsed="false">
      <c r="D8" s="1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1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8" hidden="false" customHeight="false" outlineLevel="0" collapsed="false">
      <c r="D9" s="1" t="n">
        <v>2014</v>
      </c>
      <c r="E9" s="4" t="n">
        <f aca="false">'Central scenario'!AG5</f>
        <v>5041051649.91449</v>
      </c>
      <c r="F9" s="4" t="n">
        <f aca="false">E9/$B$14*100</f>
        <v>98.3730386805929</v>
      </c>
      <c r="K9" s="4" t="n">
        <f aca="false">'High scenario'!AG5</f>
        <v>5041051649.91449</v>
      </c>
      <c r="L9" s="4" t="n">
        <f aca="false">K9/$B$14*100</f>
        <v>98.3730386805929</v>
      </c>
      <c r="O9" s="1" t="n">
        <v>2014</v>
      </c>
      <c r="P9" s="4" t="n">
        <f aca="false">'Low scenario'!AG5</f>
        <v>5041051649.91449</v>
      </c>
      <c r="Q9" s="4" t="n">
        <f aca="false">P9/$B$14*100</f>
        <v>98.3730386805929</v>
      </c>
    </row>
    <row r="10" customFormat="false" ht="12.8" hidden="false" customHeight="false" outlineLevel="0" collapsed="false">
      <c r="D10" s="1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1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5192108061.38261</v>
      </c>
      <c r="F11" s="6" t="n">
        <f aca="false">E11/$B$14*100</f>
        <v>101.320812129523</v>
      </c>
      <c r="G11" s="7"/>
      <c r="K11" s="6" t="n">
        <f aca="false">'High scenario'!AG14</f>
        <v>5192108061.38261</v>
      </c>
      <c r="L11" s="6" t="n">
        <f aca="false">K11/$B$14*100</f>
        <v>101.320812129523</v>
      </c>
      <c r="M11" s="7"/>
      <c r="O11" s="5" t="n">
        <v>2015</v>
      </c>
      <c r="P11" s="8" t="n">
        <f aca="false">'Low scenario'!AG14</f>
        <v>5192108061.38261</v>
      </c>
      <c r="Q11" s="6" t="n">
        <f aca="false">P11/$B$14*100</f>
        <v>101.320812129523</v>
      </c>
      <c r="R11" s="7"/>
    </row>
    <row r="12" customFormat="false" ht="12.8" hidden="false" customHeight="false" outlineLevel="0" collapsed="false">
      <c r="D12" s="7" t="n">
        <v>2015</v>
      </c>
      <c r="E12" s="9" t="n">
        <f aca="false">'Central scenario'!AG15</f>
        <v>5310158517.42102</v>
      </c>
      <c r="F12" s="9" t="n">
        <f aca="false">E12/$B$14*100</f>
        <v>103.624494552282</v>
      </c>
      <c r="G12" s="7"/>
      <c r="K12" s="9" t="n">
        <f aca="false">'High scenario'!AG15</f>
        <v>5310158517.42102</v>
      </c>
      <c r="L12" s="9" t="n">
        <f aca="false">K12/$B$14*100</f>
        <v>103.624494552282</v>
      </c>
      <c r="M12" s="7"/>
      <c r="O12" s="7" t="n">
        <v>2015</v>
      </c>
      <c r="P12" s="9" t="n">
        <f aca="false">'Low scenario'!AG15</f>
        <v>5310158517.42102</v>
      </c>
      <c r="Q12" s="9" t="n">
        <f aca="false">P12/$B$14*100</f>
        <v>103.624494552282</v>
      </c>
      <c r="R12" s="7"/>
    </row>
    <row r="13" customFormat="false" ht="12.8" hidden="false" customHeight="false" outlineLevel="0" collapsed="false">
      <c r="D13" s="7" t="n">
        <v>2015</v>
      </c>
      <c r="E13" s="9" t="n">
        <f aca="false">'Central scenario'!AG16</f>
        <v>5306463610.93908</v>
      </c>
      <c r="F13" s="9" t="n">
        <f aca="false">E13/$B$14*100</f>
        <v>103.552390712943</v>
      </c>
      <c r="G13" s="10" t="n">
        <f aca="false">AVERAGE(E11:E14)/AVERAGE(E7:E10)-1</f>
        <v>0.0273115983906473</v>
      </c>
      <c r="K13" s="9" t="n">
        <f aca="false">'High scenario'!AG16</f>
        <v>5306463610.93908</v>
      </c>
      <c r="L13" s="9" t="n">
        <f aca="false">K13/$B$14*100</f>
        <v>103.552390712943</v>
      </c>
      <c r="M13" s="10" t="n">
        <f aca="false">AVERAGE(K11:K14)/AVERAGE(K7:K10)-1</f>
        <v>0.0273115983906473</v>
      </c>
      <c r="O13" s="7" t="n">
        <v>2015</v>
      </c>
      <c r="P13" s="9" t="n">
        <f aca="false">'Low scenario'!AG16</f>
        <v>5306463610.93908</v>
      </c>
      <c r="Q13" s="9" t="n">
        <f aca="false">P13/$B$14*100</f>
        <v>103.552390712943</v>
      </c>
      <c r="R13" s="10" t="n">
        <f aca="false">AVERAGE(P11:P14)/AVERAGE(P7:P10)-1</f>
        <v>0.0273115983906473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5248790844.48405</v>
      </c>
      <c r="F14" s="9" t="n">
        <f aca="false">E14/$B$14*100</f>
        <v>102.426941961511</v>
      </c>
      <c r="G14" s="7"/>
      <c r="K14" s="9" t="n">
        <f aca="false">'High scenario'!AG17</f>
        <v>5248790844.48405</v>
      </c>
      <c r="L14" s="9" t="n">
        <f aca="false">K14/$B$14*100</f>
        <v>102.426941961511</v>
      </c>
      <c r="M14" s="7"/>
      <c r="O14" s="7" t="n">
        <v>2015</v>
      </c>
      <c r="P14" s="9" t="n">
        <f aca="false">'Low scenario'!AG17</f>
        <v>5248790844.48405</v>
      </c>
      <c r="Q14" s="9" t="n">
        <f aca="false">P14/$B$14*100</f>
        <v>102.426941961511</v>
      </c>
      <c r="R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5205124141.81883</v>
      </c>
      <c r="F15" s="6" t="n">
        <f aca="false">E15/$B$14*100</f>
        <v>101.574812975605</v>
      </c>
      <c r="G15" s="7"/>
      <c r="H15" s="11" t="n">
        <f aca="false">'Central scenario'!BB18</f>
        <v>54.2365152508808</v>
      </c>
      <c r="K15" s="6" t="n">
        <f aca="false">'High scenario'!AG18</f>
        <v>5205124141.81883</v>
      </c>
      <c r="L15" s="6" t="n">
        <f aca="false">K15/$B$14*100</f>
        <v>101.574812975605</v>
      </c>
      <c r="M15" s="7"/>
      <c r="O15" s="5" t="n">
        <f aca="false">O11+1</f>
        <v>2016</v>
      </c>
      <c r="P15" s="6" t="n">
        <f aca="false">'Low scenario'!AG18</f>
        <v>5205124141.81883</v>
      </c>
      <c r="Q15" s="6" t="n">
        <f aca="false">P15/$B$14*100</f>
        <v>101.574812975605</v>
      </c>
      <c r="R15" s="7"/>
      <c r="S15" s="11"/>
    </row>
    <row r="16" customFormat="false" ht="12.8" hidden="false" customHeight="false" outlineLevel="0" collapsed="false">
      <c r="D16" s="7" t="n">
        <f aca="false">D12+1</f>
        <v>2016</v>
      </c>
      <c r="E16" s="9" t="n">
        <f aca="false">'Central scenario'!AG19</f>
        <v>5114201771.34562</v>
      </c>
      <c r="F16" s="9" t="n">
        <f aca="false">E16/$B$14*100</f>
        <v>99.8005185448702</v>
      </c>
      <c r="G16" s="7"/>
      <c r="H16" s="12" t="n">
        <f aca="false">'Central scenario'!BB19</f>
        <v>48.3571970243014</v>
      </c>
      <c r="K16" s="9" t="n">
        <f aca="false">'High scenario'!AG19</f>
        <v>5114201771.34562</v>
      </c>
      <c r="L16" s="9" t="n">
        <f aca="false">K16/$B$14*100</f>
        <v>99.8005185448702</v>
      </c>
      <c r="M16" s="7"/>
      <c r="O16" s="7" t="n">
        <f aca="false">O12+1</f>
        <v>2016</v>
      </c>
      <c r="P16" s="9" t="n">
        <f aca="false">'Low scenario'!AG19</f>
        <v>5114201771.34562</v>
      </c>
      <c r="Q16" s="9" t="n">
        <f aca="false">P16/$B$14*100</f>
        <v>99.8005185448702</v>
      </c>
      <c r="R16" s="7"/>
      <c r="S16" s="12"/>
    </row>
    <row r="17" customFormat="false" ht="12.8" hidden="false" customHeight="false" outlineLevel="0" collapsed="false">
      <c r="D17" s="7" t="n">
        <f aca="false">D13+1</f>
        <v>2016</v>
      </c>
      <c r="E17" s="9" t="n">
        <f aca="false">'Central scenario'!AG20</f>
        <v>5132602154.79852</v>
      </c>
      <c r="F17" s="9" t="n">
        <f aca="false">E17/$B$14*100</f>
        <v>100.159590770044</v>
      </c>
      <c r="G17" s="10" t="n">
        <f aca="false">AVERAGE(E15:E18)/AVERAGE(E11:E14)-1</f>
        <v>-0.02080327849265</v>
      </c>
      <c r="H17" s="12" t="n">
        <f aca="false">'Central scenario'!BB20</f>
        <v>51.1559235498969</v>
      </c>
      <c r="K17" s="9" t="n">
        <f aca="false">'High scenario'!AG20</f>
        <v>5132602154.79852</v>
      </c>
      <c r="L17" s="9" t="n">
        <f aca="false">K17/$B$14*100</f>
        <v>100.159590770044</v>
      </c>
      <c r="M17" s="10" t="n">
        <f aca="false">AVERAGE(K15:K18)/AVERAGE(K11:K14)-1</f>
        <v>-0.02080327849265</v>
      </c>
      <c r="O17" s="7" t="n">
        <f aca="false">O13+1</f>
        <v>2016</v>
      </c>
      <c r="P17" s="9" t="n">
        <f aca="false">'Low scenario'!AG20</f>
        <v>5132602154.79852</v>
      </c>
      <c r="Q17" s="9" t="n">
        <f aca="false">P17/$B$14*100</f>
        <v>100.159590770044</v>
      </c>
      <c r="R17" s="10" t="n">
        <f aca="false">AVERAGE(P15:P18)/AVERAGE(P11:P14)-1</f>
        <v>-0.02080327849265</v>
      </c>
      <c r="S17" s="12"/>
    </row>
    <row r="18" customFormat="false" ht="12.8" hidden="false" customHeight="false" outlineLevel="0" collapsed="false">
      <c r="D18" s="7" t="n">
        <f aca="false">D14+1</f>
        <v>2016</v>
      </c>
      <c r="E18" s="9" t="n">
        <f aca="false">'Central scenario'!AG21</f>
        <v>5167527491.82392</v>
      </c>
      <c r="F18" s="9" t="n">
        <f aca="false">E18/$B$14*100</f>
        <v>100.84113735372</v>
      </c>
      <c r="G18" s="7"/>
      <c r="H18" s="12" t="n">
        <f aca="false">'Central scenario'!BB21</f>
        <v>53.9018151544903</v>
      </c>
      <c r="K18" s="9" t="n">
        <f aca="false">'High scenario'!AG21</f>
        <v>5167527491.82392</v>
      </c>
      <c r="L18" s="9" t="n">
        <f aca="false">K18/$B$14*100</f>
        <v>100.84113735372</v>
      </c>
      <c r="M18" s="7"/>
      <c r="O18" s="7" t="n">
        <f aca="false">O14+1</f>
        <v>2016</v>
      </c>
      <c r="P18" s="9" t="n">
        <f aca="false">'Low scenario'!AG21</f>
        <v>5167527491.82392</v>
      </c>
      <c r="Q18" s="9" t="n">
        <f aca="false">P18/$B$14*100</f>
        <v>100.84113735372</v>
      </c>
      <c r="R18" s="7"/>
      <c r="S18" s="12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5221404663.9263</v>
      </c>
      <c r="F19" s="6" t="n">
        <f aca="false">E19/$B$14*100</f>
        <v>101.892517403618</v>
      </c>
      <c r="G19" s="7"/>
      <c r="H19" s="11" t="n">
        <f aca="false">'Central scenario'!BB22</f>
        <v>54.5536421818645</v>
      </c>
      <c r="K19" s="6" t="n">
        <f aca="false">'High scenario'!AG22</f>
        <v>5221404663.9263</v>
      </c>
      <c r="L19" s="6" t="n">
        <f aca="false">K19/$B$14*100</f>
        <v>101.892517403618</v>
      </c>
      <c r="M19" s="7"/>
      <c r="O19" s="5" t="n">
        <f aca="false">O15+1</f>
        <v>2017</v>
      </c>
      <c r="P19" s="6" t="n">
        <f aca="false">'Low scenario'!AG22</f>
        <v>5221404663.9263</v>
      </c>
      <c r="Q19" s="6" t="n">
        <f aca="false">P19/$B$14*100</f>
        <v>101.892517403618</v>
      </c>
      <c r="R19" s="7"/>
      <c r="S19" s="11"/>
    </row>
    <row r="20" customFormat="false" ht="12.8" hidden="false" customHeight="false" outlineLevel="0" collapsed="false">
      <c r="D20" s="7" t="n">
        <f aca="false">D16+1</f>
        <v>2017</v>
      </c>
      <c r="E20" s="9" t="n">
        <f aca="false">'Central scenario'!AG23</f>
        <v>5259341230.30775</v>
      </c>
      <c r="F20" s="9" t="n">
        <f aca="false">E20/$B$14*100</f>
        <v>102.632826285816</v>
      </c>
      <c r="G20" s="7"/>
      <c r="H20" s="12" t="n">
        <f aca="false">'Central scenario'!BB23</f>
        <v>49.9198466641054</v>
      </c>
      <c r="K20" s="9" t="n">
        <f aca="false">'High scenario'!AG23</f>
        <v>5259341230.30775</v>
      </c>
      <c r="L20" s="9" t="n">
        <f aca="false">K20/$B$14*100</f>
        <v>102.632826285816</v>
      </c>
      <c r="M20" s="7"/>
      <c r="O20" s="7" t="n">
        <f aca="false">O16+1</f>
        <v>2017</v>
      </c>
      <c r="P20" s="9" t="n">
        <f aca="false">'Low scenario'!AG23</f>
        <v>5259341230.30775</v>
      </c>
      <c r="Q20" s="9" t="n">
        <f aca="false">P20/$B$14*100</f>
        <v>102.632826285816</v>
      </c>
      <c r="R20" s="7"/>
      <c r="S20" s="12"/>
    </row>
    <row r="21" customFormat="false" ht="12.8" hidden="false" customHeight="false" outlineLevel="0" collapsed="false">
      <c r="D21" s="7" t="n">
        <f aca="false">D17+1</f>
        <v>2017</v>
      </c>
      <c r="E21" s="9" t="n">
        <f aca="false">'Central scenario'!AG24</f>
        <v>5329145842.42092</v>
      </c>
      <c r="F21" s="9" t="n">
        <f aca="false">E21/$B$14*100</f>
        <v>103.995020582637</v>
      </c>
      <c r="G21" s="10" t="n">
        <f aca="false">AVERAGE(E19:E22)/AVERAGE(E15:E18)-1</f>
        <v>0.0281850297283734</v>
      </c>
      <c r="H21" s="12" t="n">
        <f aca="false">'Central scenario'!BB24</f>
        <v>50.6467141402216</v>
      </c>
      <c r="K21" s="9" t="n">
        <f aca="false">'High scenario'!AG24</f>
        <v>5329145842.42092</v>
      </c>
      <c r="L21" s="9" t="n">
        <f aca="false">K21/$B$14*100</f>
        <v>103.995020582637</v>
      </c>
      <c r="M21" s="10" t="n">
        <f aca="false">AVERAGE(K19:K22)/AVERAGE(K15:K18)-1</f>
        <v>0.0281850297283734</v>
      </c>
      <c r="O21" s="7" t="n">
        <f aca="false">O17+1</f>
        <v>2017</v>
      </c>
      <c r="P21" s="9" t="n">
        <f aca="false">'Low scenario'!AG24</f>
        <v>5329145842.42092</v>
      </c>
      <c r="Q21" s="9" t="n">
        <f aca="false">P21/$B$14*100</f>
        <v>103.995020582637</v>
      </c>
      <c r="R21" s="10" t="n">
        <f aca="false">AVERAGE(P19:P22)/AVERAGE(P15:P18)-1</f>
        <v>0.0281850297283734</v>
      </c>
      <c r="S21" s="12"/>
    </row>
    <row r="22" customFormat="false" ht="12.8" hidden="false" customHeight="false" outlineLevel="0" collapsed="false">
      <c r="D22" s="7" t="n">
        <f aca="false">D18+1</f>
        <v>2017</v>
      </c>
      <c r="E22" s="9" t="n">
        <f aca="false">'Central scenario'!AG25</f>
        <v>5390723791.0674</v>
      </c>
      <c r="F22" s="9" t="n">
        <f aca="false">E22/$B$14*100</f>
        <v>105.196676575226</v>
      </c>
      <c r="G22" s="7"/>
      <c r="H22" s="12" t="n">
        <f aca="false">'Central scenario'!BB25</f>
        <v>52.5759107757715</v>
      </c>
      <c r="K22" s="9" t="n">
        <f aca="false">'High scenario'!AG25</f>
        <v>5390723791.0674</v>
      </c>
      <c r="L22" s="9" t="n">
        <f aca="false">K22/$B$14*100</f>
        <v>105.196676575226</v>
      </c>
      <c r="M22" s="7"/>
      <c r="O22" s="7" t="n">
        <f aca="false">O18+1</f>
        <v>2017</v>
      </c>
      <c r="P22" s="9" t="n">
        <f aca="false">'Low scenario'!AG25</f>
        <v>5390723791.0674</v>
      </c>
      <c r="Q22" s="9" t="n">
        <f aca="false">P22/$B$14*100</f>
        <v>105.196676575226</v>
      </c>
      <c r="R22" s="7"/>
      <c r="S22" s="12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5384429080.35755</v>
      </c>
      <c r="F23" s="6" t="n">
        <f aca="false">E23/$B$14*100</f>
        <v>105.073839147018</v>
      </c>
      <c r="G23" s="7"/>
      <c r="H23" s="11" t="n">
        <f aca="false">'Central scenario'!BB26</f>
        <v>51.3153715443761</v>
      </c>
      <c r="K23" s="6" t="n">
        <f aca="false">'High scenario'!AG26</f>
        <v>5384429080.35755</v>
      </c>
      <c r="L23" s="6" t="n">
        <f aca="false">K23/$B$14*100</f>
        <v>105.073839147018</v>
      </c>
      <c r="M23" s="7"/>
      <c r="O23" s="5" t="n">
        <f aca="false">O19+1</f>
        <v>2018</v>
      </c>
      <c r="P23" s="6" t="n">
        <f aca="false">'Low scenario'!AG26</f>
        <v>5384429080.35755</v>
      </c>
      <c r="Q23" s="6" t="n">
        <f aca="false">P23/$B$14*100</f>
        <v>105.073839147018</v>
      </c>
      <c r="R23" s="7"/>
      <c r="S23" s="11"/>
    </row>
    <row r="24" customFormat="false" ht="12.8" hidden="false" customHeight="false" outlineLevel="0" collapsed="false">
      <c r="D24" s="7" t="n">
        <f aca="false">D20+1</f>
        <v>2018</v>
      </c>
      <c r="E24" s="9" t="n">
        <f aca="false">'Central scenario'!AG27</f>
        <v>5110565745.3297</v>
      </c>
      <c r="F24" s="9" t="n">
        <f aca="false">E24/$B$14*100</f>
        <v>99.7295637217999</v>
      </c>
      <c r="G24" s="7"/>
      <c r="H24" s="12" t="n">
        <f aca="false">'Central scenario'!BB27</f>
        <v>46.4292581733586</v>
      </c>
      <c r="K24" s="9" t="n">
        <f aca="false">'High scenario'!AG27</f>
        <v>5110565745.3297</v>
      </c>
      <c r="L24" s="9" t="n">
        <f aca="false">K24/$B$14*100</f>
        <v>99.7295637217999</v>
      </c>
      <c r="M24" s="7"/>
      <c r="O24" s="7" t="n">
        <f aca="false">O20+1</f>
        <v>2018</v>
      </c>
      <c r="P24" s="9" t="n">
        <f aca="false">'Low scenario'!AG27</f>
        <v>5110565745.3297</v>
      </c>
      <c r="Q24" s="9" t="n">
        <f aca="false">P24/$B$14*100</f>
        <v>99.7295637217999</v>
      </c>
      <c r="R24" s="7"/>
      <c r="S24" s="12"/>
    </row>
    <row r="25" customFormat="false" ht="12.8" hidden="false" customHeight="false" outlineLevel="0" collapsed="false">
      <c r="D25" s="7" t="n">
        <f aca="false">D21+1</f>
        <v>2018</v>
      </c>
      <c r="E25" s="9" t="n">
        <f aca="false">'Central scenario'!AG28</f>
        <v>5107155569.16924</v>
      </c>
      <c r="F25" s="9" t="n">
        <f aca="false">E25/$B$14*100</f>
        <v>99.6630162204772</v>
      </c>
      <c r="G25" s="10" t="n">
        <f aca="false">AVERAGE(E23:E26)/AVERAGE(E19:E22)-1</f>
        <v>-0.0256535187698732</v>
      </c>
      <c r="H25" s="12" t="n">
        <f aca="false">'Central scenario'!BB28</f>
        <v>45.5379530641625</v>
      </c>
      <c r="K25" s="9" t="n">
        <f aca="false">'High scenario'!AG28</f>
        <v>5107155569.16924</v>
      </c>
      <c r="L25" s="9" t="n">
        <f aca="false">K25/$B$14*100</f>
        <v>99.6630162204772</v>
      </c>
      <c r="M25" s="10" t="n">
        <f aca="false">AVERAGE(K23:K26)/AVERAGE(K19:K22)-1</f>
        <v>-0.0256535187698732</v>
      </c>
      <c r="O25" s="7" t="n">
        <f aca="false">O21+1</f>
        <v>2018</v>
      </c>
      <c r="P25" s="9" t="n">
        <f aca="false">'Low scenario'!AG28</f>
        <v>5107155569.16924</v>
      </c>
      <c r="Q25" s="9" t="n">
        <f aca="false">P25/$B$14*100</f>
        <v>99.6630162204772</v>
      </c>
      <c r="R25" s="10" t="n">
        <f aca="false">AVERAGE(P23:P26)/AVERAGE(P19:P22)-1</f>
        <v>-0.0256535187698732</v>
      </c>
      <c r="S25" s="12"/>
    </row>
    <row r="26" customFormat="false" ht="12.8" hidden="false" customHeight="false" outlineLevel="0" collapsed="false">
      <c r="D26" s="7" t="n">
        <f aca="false">D22+1</f>
        <v>2018</v>
      </c>
      <c r="E26" s="9" t="n">
        <f aca="false">'Central scenario'!AG29</f>
        <v>5054594744.49258</v>
      </c>
      <c r="F26" s="9" t="n">
        <f aca="false">E26/$B$14*100</f>
        <v>98.6373238852105</v>
      </c>
      <c r="G26" s="7"/>
      <c r="H26" s="12" t="n">
        <f aca="false">'Central scenario'!BB29</f>
        <v>47.1428829501671</v>
      </c>
      <c r="K26" s="9" t="n">
        <f aca="false">'High scenario'!AG29</f>
        <v>5054594744.49258</v>
      </c>
      <c r="L26" s="9" t="n">
        <f aca="false">K26/$B$14*100</f>
        <v>98.6373238852105</v>
      </c>
      <c r="M26" s="7"/>
      <c r="O26" s="7" t="n">
        <f aca="false">O22+1</f>
        <v>2018</v>
      </c>
      <c r="P26" s="9" t="n">
        <f aca="false">'Low scenario'!AG29</f>
        <v>5054594744.49258</v>
      </c>
      <c r="Q26" s="9" t="n">
        <f aca="false">P26/$B$14*100</f>
        <v>98.6373238852105</v>
      </c>
      <c r="R26" s="7"/>
      <c r="S26" s="12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5061577063.56846</v>
      </c>
      <c r="F27" s="6" t="n">
        <f aca="false">E27/$B$14*100</f>
        <v>98.7735795699829</v>
      </c>
      <c r="G27" s="7"/>
      <c r="H27" s="11" t="n">
        <f aca="false">'Central scenario'!BB30</f>
        <v>48.2222149172159</v>
      </c>
      <c r="K27" s="6" t="n">
        <f aca="false">'High scenario'!AG30</f>
        <v>5061577063.56846</v>
      </c>
      <c r="L27" s="6" t="n">
        <f aca="false">K27/$B$14*100</f>
        <v>98.7735795699829</v>
      </c>
      <c r="M27" s="7"/>
      <c r="O27" s="5" t="n">
        <f aca="false">O23+1</f>
        <v>2019</v>
      </c>
      <c r="P27" s="6" t="n">
        <f aca="false">'Low scenario'!AG30</f>
        <v>5061577063.56846</v>
      </c>
      <c r="Q27" s="6" t="n">
        <f aca="false">P27/$B$14*100</f>
        <v>98.7735795699829</v>
      </c>
      <c r="R27" s="7"/>
      <c r="S27" s="11"/>
    </row>
    <row r="28" customFormat="false" ht="12.8" hidden="false" customHeight="false" outlineLevel="0" collapsed="false">
      <c r="D28" s="7" t="n">
        <f aca="false">D24+1</f>
        <v>2019</v>
      </c>
      <c r="E28" s="9" t="n">
        <f aca="false">'Central scenario'!AG31</f>
        <v>5042490446.21757</v>
      </c>
      <c r="F28" s="9" t="n">
        <f aca="false">E28/$B$14*100</f>
        <v>98.4011159101486</v>
      </c>
      <c r="G28" s="7"/>
      <c r="H28" s="12" t="n">
        <f aca="false">'Central scenario'!BB31</f>
        <v>42.4620464501394</v>
      </c>
      <c r="K28" s="9" t="n">
        <f aca="false">'High scenario'!AG31</f>
        <v>5042490446.21757</v>
      </c>
      <c r="L28" s="9" t="n">
        <f aca="false">K28/$B$14*100</f>
        <v>98.4011159101486</v>
      </c>
      <c r="M28" s="7"/>
      <c r="O28" s="7" t="n">
        <f aca="false">O24+1</f>
        <v>2019</v>
      </c>
      <c r="P28" s="9" t="n">
        <f aca="false">'Low scenario'!AG31</f>
        <v>5042490446.21757</v>
      </c>
      <c r="Q28" s="9" t="n">
        <f aca="false">P28/$B$14*100</f>
        <v>98.4011159101486</v>
      </c>
      <c r="R28" s="7"/>
      <c r="S28" s="12"/>
    </row>
    <row r="29" customFormat="false" ht="12.8" hidden="false" customHeight="false" outlineLevel="0" collapsed="false">
      <c r="D29" s="7" t="n">
        <f aca="false">D25+1</f>
        <v>2019</v>
      </c>
      <c r="E29" s="9" t="n">
        <f aca="false">'Central scenario'!AG32</f>
        <v>5083630620.0919</v>
      </c>
      <c r="F29" s="9" t="n">
        <f aca="false">E29/$B$14*100</f>
        <v>99.2039412325065</v>
      </c>
      <c r="G29" s="10" t="n">
        <f aca="false">AVERAGE(E27:E30)/AVERAGE(E23:E26)-1</f>
        <v>-0.0208801473588046</v>
      </c>
      <c r="H29" s="12" t="n">
        <f aca="false">'Central scenario'!BB32</f>
        <v>44.6578693163224</v>
      </c>
      <c r="K29" s="9" t="n">
        <f aca="false">'High scenario'!AG32</f>
        <v>5083630620.0919</v>
      </c>
      <c r="L29" s="9" t="n">
        <f aca="false">K29/$B$14*100</f>
        <v>99.2039412325065</v>
      </c>
      <c r="M29" s="10" t="n">
        <f aca="false">AVERAGE(K27:K30)/AVERAGE(K23:K26)-1</f>
        <v>-0.0208801473588046</v>
      </c>
      <c r="O29" s="7" t="n">
        <f aca="false">O25+1</f>
        <v>2019</v>
      </c>
      <c r="P29" s="9" t="n">
        <f aca="false">'Low scenario'!AG32</f>
        <v>5083630620.0919</v>
      </c>
      <c r="Q29" s="9" t="n">
        <f aca="false">P29/$B$14*100</f>
        <v>99.2039412325065</v>
      </c>
      <c r="R29" s="10" t="n">
        <f aca="false">AVERAGE(P27:P30)/AVERAGE(P23:P26)-1</f>
        <v>-0.0208801473588046</v>
      </c>
      <c r="S29" s="12"/>
    </row>
    <row r="30" customFormat="false" ht="12.8" hidden="false" customHeight="false" outlineLevel="0" collapsed="false">
      <c r="D30" s="7" t="n">
        <f aca="false">D26+1</f>
        <v>2019</v>
      </c>
      <c r="E30" s="9" t="n">
        <f aca="false">'Central scenario'!AG33</f>
        <v>5037731127.00825</v>
      </c>
      <c r="F30" s="9" t="n">
        <f aca="false">E30/$B$14*100</f>
        <v>98.3082407076738</v>
      </c>
      <c r="G30" s="7"/>
      <c r="H30" s="12" t="n">
        <f aca="false">'Central scenario'!BB33</f>
        <v>44.6578693163224</v>
      </c>
      <c r="K30" s="9" t="n">
        <f aca="false">'High scenario'!AG33</f>
        <v>5037731127.00825</v>
      </c>
      <c r="L30" s="9" t="n">
        <f aca="false">K30/$B$14*100</f>
        <v>98.3082407076738</v>
      </c>
      <c r="M30" s="7"/>
      <c r="O30" s="7" t="n">
        <f aca="false">O26+1</f>
        <v>2019</v>
      </c>
      <c r="P30" s="9" t="n">
        <f aca="false">'Low scenario'!AG33</f>
        <v>5037731127.00825</v>
      </c>
      <c r="Q30" s="9" t="n">
        <f aca="false">P30/$B$14*100</f>
        <v>98.3082407076738</v>
      </c>
      <c r="R30" s="7"/>
      <c r="S30" s="12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4793690581.39865</v>
      </c>
      <c r="F31" s="6" t="n">
        <f aca="false">E31/$B$14*100</f>
        <v>93.5459387714709</v>
      </c>
      <c r="G31" s="7"/>
      <c r="H31" s="11" t="n">
        <f aca="false">'Central scenario'!BB34</f>
        <v>45.2434019872418</v>
      </c>
      <c r="K31" s="6" t="n">
        <f aca="false">'High scenario'!AG34</f>
        <v>4793690581.39865</v>
      </c>
      <c r="L31" s="6" t="n">
        <f aca="false">K31/$B$14*100</f>
        <v>93.5459387714709</v>
      </c>
      <c r="M31" s="7"/>
      <c r="O31" s="5" t="n">
        <f aca="false">O27+1</f>
        <v>2020</v>
      </c>
      <c r="P31" s="6" t="n">
        <f aca="false">'Low scenario'!AG34</f>
        <v>4793690581.39865</v>
      </c>
      <c r="Q31" s="6" t="n">
        <f aca="false">P31/$B$14*100</f>
        <v>93.5459387714709</v>
      </c>
      <c r="R31" s="7"/>
      <c r="S31" s="11"/>
    </row>
    <row r="32" customFormat="false" ht="12.8" hidden="false" customHeight="false" outlineLevel="0" collapsed="false">
      <c r="D32" s="7" t="n">
        <f aca="false">D28+1</f>
        <v>2020</v>
      </c>
      <c r="E32" s="9" t="n">
        <f aca="false">'Central scenario'!AG35</f>
        <v>4019949502.60615</v>
      </c>
      <c r="F32" s="9" t="n">
        <f aca="false">E32/$B$14*100</f>
        <v>78.4468550169711</v>
      </c>
      <c r="G32" s="7"/>
      <c r="H32" s="12" t="n">
        <f aca="false">'Central scenario'!BB35</f>
        <v>45.8289346581612</v>
      </c>
      <c r="K32" s="9" t="n">
        <f aca="false">'High scenario'!AG35</f>
        <v>4019949502.60615</v>
      </c>
      <c r="L32" s="9" t="n">
        <f aca="false">K32/$B$14*100</f>
        <v>78.4468550169711</v>
      </c>
      <c r="M32" s="7"/>
      <c r="O32" s="7" t="n">
        <f aca="false">O28+1</f>
        <v>2020</v>
      </c>
      <c r="P32" s="9" t="n">
        <f aca="false">'Low scenario'!AG35</f>
        <v>4019949502.60615</v>
      </c>
      <c r="Q32" s="9" t="n">
        <f aca="false">P32/$B$14*100</f>
        <v>78.4468550169711</v>
      </c>
      <c r="R32" s="7"/>
      <c r="S32" s="12"/>
    </row>
    <row r="33" customFormat="false" ht="12.8" hidden="false" customHeight="false" outlineLevel="0" collapsed="false">
      <c r="D33" s="7" t="n">
        <f aca="false">D29+1</f>
        <v>2020</v>
      </c>
      <c r="E33" s="9" t="n">
        <f aca="false">'Central scenario'!AG36</f>
        <v>4512300110.79965</v>
      </c>
      <c r="F33" s="9" t="n">
        <f aca="false">E33/$B$14*100</f>
        <v>88.0547759009109</v>
      </c>
      <c r="G33" s="10" t="n">
        <f aca="false">AVERAGE(E31:E34)/AVERAGE(E27:E30)-1</f>
        <v>-0.108757605416629</v>
      </c>
      <c r="H33" s="12" t="n">
        <f aca="false">'Central scenario'!BB36</f>
        <v>46.4144673290806</v>
      </c>
      <c r="K33" s="9" t="n">
        <f aca="false">'High scenario'!AG36</f>
        <v>4553103519.4936</v>
      </c>
      <c r="L33" s="9" t="n">
        <f aca="false">K33/$B$14*100</f>
        <v>88.8510294568169</v>
      </c>
      <c r="M33" s="10" t="n">
        <f aca="false">AVERAGE(K31:K34)/AVERAGE(K27:K30)-1</f>
        <v>-0.10508355230319</v>
      </c>
      <c r="O33" s="7" t="n">
        <f aca="false">O29+1</f>
        <v>2020</v>
      </c>
      <c r="P33" s="9" t="n">
        <f aca="false">'Low scenario'!AG36</f>
        <v>4463803318.74889</v>
      </c>
      <c r="Q33" s="9" t="n">
        <f aca="false">P33/$B$14*100</f>
        <v>87.1083906758409</v>
      </c>
      <c r="R33" s="10" t="n">
        <f aca="false">AVERAGE(P31:P34)/AVERAGE(P27:P30)-1</f>
        <v>-0.112455706638967</v>
      </c>
      <c r="S33" s="12"/>
    </row>
    <row r="34" customFormat="false" ht="12.8" hidden="false" customHeight="false" outlineLevel="0" collapsed="false">
      <c r="D34" s="7" t="n">
        <f aca="false">D30+1</f>
        <v>2020</v>
      </c>
      <c r="E34" s="9" t="n">
        <f aca="false">'Central scenario'!AG37</f>
        <v>4699819807.57936</v>
      </c>
      <c r="F34" s="9" t="n">
        <f aca="false">E34/$B$14*100</f>
        <v>91.714108053359</v>
      </c>
      <c r="G34" s="7"/>
      <c r="H34" s="12" t="n">
        <f aca="false">'Central scenario'!BB37</f>
        <v>47</v>
      </c>
      <c r="K34" s="9" t="n">
        <f aca="false">'High scenario'!AG37</f>
        <v>4733325700.21733</v>
      </c>
      <c r="L34" s="9" t="n">
        <f aca="false">K34/$B$14*100</f>
        <v>92.367955048273</v>
      </c>
      <c r="M34" s="7"/>
      <c r="O34" s="7" t="n">
        <f aca="false">O30+1</f>
        <v>2020</v>
      </c>
      <c r="P34" s="9" t="n">
        <f aca="false">'Low scenario'!AG37</f>
        <v>4673520914.97293</v>
      </c>
      <c r="Q34" s="9" t="n">
        <f aca="false">P34/$B$14*100</f>
        <v>91.2009012546005</v>
      </c>
      <c r="R34" s="7"/>
      <c r="S34" s="12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4793690581.39865</v>
      </c>
      <c r="F35" s="6" t="n">
        <f aca="false">E35/$B$14*100</f>
        <v>93.5459387714709</v>
      </c>
      <c r="G35" s="7"/>
      <c r="H35" s="11" t="n">
        <f aca="false">'Central scenario'!BB38</f>
        <v>48</v>
      </c>
      <c r="K35" s="6" t="n">
        <f aca="false">'High scenario'!AG38</f>
        <v>4836393169.61816</v>
      </c>
      <c r="L35" s="6" t="n">
        <f aca="false">K35/$B$14*100</f>
        <v>94.3792536538429</v>
      </c>
      <c r="M35" s="7"/>
      <c r="O35" s="5" t="n">
        <f aca="false">O31+1</f>
        <v>2021</v>
      </c>
      <c r="P35" s="6" t="n">
        <f aca="false">'Low scenario'!AG38</f>
        <v>4649879863.95668</v>
      </c>
      <c r="Q35" s="6" t="n">
        <f aca="false">P35/$B$14*100</f>
        <v>90.7395606083266</v>
      </c>
      <c r="R35" s="7"/>
      <c r="S35" s="11"/>
    </row>
    <row r="36" customFormat="false" ht="12.8" hidden="false" customHeight="false" outlineLevel="0" collapsed="false">
      <c r="D36" s="7" t="n">
        <f aca="false">D32+1</f>
        <v>2021</v>
      </c>
      <c r="E36" s="9" t="n">
        <f aca="false">'Central scenario'!AG39</f>
        <v>4823939403.12739</v>
      </c>
      <c r="F36" s="9" t="n">
        <f aca="false">E36/$B$14*100</f>
        <v>94.1362260203656</v>
      </c>
      <c r="G36" s="7"/>
      <c r="H36" s="12" t="n">
        <f aca="false">'Central scenario'!BB39</f>
        <v>49</v>
      </c>
      <c r="K36" s="9" t="n">
        <f aca="false">'High scenario'!AG39</f>
        <v>4917481247.46468</v>
      </c>
      <c r="L36" s="9" t="n">
        <f aca="false">K36/$B$14*100</f>
        <v>95.9616378808852</v>
      </c>
      <c r="M36" s="7"/>
      <c r="O36" s="7" t="n">
        <f aca="false">O32+1</f>
        <v>2021</v>
      </c>
      <c r="P36" s="9" t="n">
        <f aca="false">'Low scenario'!AG39</f>
        <v>4743540413.07527</v>
      </c>
      <c r="Q36" s="9" t="n">
        <f aca="false">P36/$B$14*100</f>
        <v>92.5672889200262</v>
      </c>
      <c r="R36" s="7"/>
      <c r="S36" s="12"/>
    </row>
    <row r="37" customFormat="false" ht="12.8" hidden="false" customHeight="false" outlineLevel="0" collapsed="false">
      <c r="D37" s="7" t="n">
        <f aca="false">D33+1</f>
        <v>2021</v>
      </c>
      <c r="E37" s="9" t="n">
        <f aca="false">'Central scenario'!AG40</f>
        <v>4918407120.77163</v>
      </c>
      <c r="F37" s="9" t="n">
        <f aca="false">E37/$B$14*100</f>
        <v>95.9797057319932</v>
      </c>
      <c r="G37" s="10" t="n">
        <f aca="false">AVERAGE(E35:E38)/AVERAGE(E31:E34)-1</f>
        <v>0.0820000000000023</v>
      </c>
      <c r="H37" s="12" t="n">
        <f aca="false">'Central scenario'!BB40</f>
        <v>50</v>
      </c>
      <c r="K37" s="9" t="n">
        <f aca="false">'High scenario'!AG40</f>
        <v>5099475941.83284</v>
      </c>
      <c r="L37" s="9" t="n">
        <f aca="false">K37/$B$14*100</f>
        <v>99.5131529916351</v>
      </c>
      <c r="M37" s="10" t="n">
        <f aca="false">AVERAGE(K35:K38)/AVERAGE(K31:K34)-1</f>
        <v>0.107000000000001</v>
      </c>
      <c r="O37" s="7" t="n">
        <f aca="false">O33+1</f>
        <v>2021</v>
      </c>
      <c r="P37" s="9" t="n">
        <f aca="false">'Low scenario'!AG40</f>
        <v>4776269551.06131</v>
      </c>
      <c r="Q37" s="9" t="n">
        <f aca="false">P37/$B$14*100</f>
        <v>93.2059780231497</v>
      </c>
      <c r="R37" s="10" t="n">
        <f aca="false">AVERAGE(P35:P38)/AVERAGE(P31:P34)-1</f>
        <v>0.0569999999999999</v>
      </c>
      <c r="S37" s="12"/>
    </row>
    <row r="38" customFormat="false" ht="12.8" hidden="false" customHeight="false" outlineLevel="0" collapsed="false">
      <c r="D38" s="7" t="n">
        <f aca="false">D34+1</f>
        <v>2021</v>
      </c>
      <c r="E38" s="9" t="n">
        <f aca="false">'Central scenario'!AG41</f>
        <v>4967835217.28166</v>
      </c>
      <c r="F38" s="9" t="n">
        <f aca="false">E38/$B$14*100</f>
        <v>96.9442647937857</v>
      </c>
      <c r="G38" s="7"/>
      <c r="H38" s="12" t="n">
        <f aca="false">'Central scenario'!BB41</f>
        <v>51</v>
      </c>
      <c r="K38" s="9" t="n">
        <f aca="false">'High scenario'!AG41</f>
        <v>5183426360.29764</v>
      </c>
      <c r="L38" s="9" t="n">
        <f aca="false">K38/$B$14*100</f>
        <v>101.151394044577</v>
      </c>
      <c r="M38" s="7"/>
      <c r="O38" s="7" t="n">
        <f aca="false">O34+1</f>
        <v>2021</v>
      </c>
      <c r="P38" s="9" t="n">
        <f aca="false">'Low scenario'!AG41</f>
        <v>4804479455.74377</v>
      </c>
      <c r="Q38" s="9" t="n">
        <f aca="false">P38/$B$14*100</f>
        <v>93.7564770533571</v>
      </c>
      <c r="R38" s="7"/>
      <c r="S38" s="12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5033375110.46859</v>
      </c>
      <c r="F39" s="6" t="n">
        <f aca="false">E39/$B$14*100</f>
        <v>98.2232357100446</v>
      </c>
      <c r="G39" s="7"/>
      <c r="H39" s="11" t="n">
        <f aca="false">'Central scenario'!BB42</f>
        <v>51.125</v>
      </c>
      <c r="K39" s="6" t="n">
        <f aca="false">'High scenario'!AG42</f>
        <v>5247486589.03573</v>
      </c>
      <c r="L39" s="6" t="n">
        <f aca="false">K39/$B$14*100</f>
        <v>102.40149021442</v>
      </c>
      <c r="M39" s="7"/>
      <c r="O39" s="5" t="n">
        <f aca="false">O35+1</f>
        <v>2022</v>
      </c>
      <c r="P39" s="6" t="n">
        <f aca="false">'Low scenario'!AG42</f>
        <v>4835875058.51497</v>
      </c>
      <c r="Q39" s="6" t="n">
        <f aca="false">P39/$B$14*100</f>
        <v>94.3691430326601</v>
      </c>
      <c r="R39" s="7"/>
      <c r="S39" s="11"/>
    </row>
    <row r="40" customFormat="false" ht="12.8" hidden="false" customHeight="false" outlineLevel="0" collapsed="false">
      <c r="D40" s="7" t="n">
        <f aca="false">D36+1</f>
        <v>2022</v>
      </c>
      <c r="E40" s="9" t="n">
        <f aca="false">'Central scenario'!AG43</f>
        <v>5113375767.31503</v>
      </c>
      <c r="F40" s="9" t="n">
        <f aca="false">E40/$B$14*100</f>
        <v>99.7843995815874</v>
      </c>
      <c r="G40" s="7"/>
      <c r="H40" s="12" t="n">
        <f aca="false">'Central scenario'!BB43</f>
        <v>51.25</v>
      </c>
      <c r="K40" s="9" t="n">
        <f aca="false">'High scenario'!AG43</f>
        <v>5310879747.26185</v>
      </c>
      <c r="L40" s="9" t="n">
        <f aca="false">K40/$B$14*100</f>
        <v>103.638568911356</v>
      </c>
      <c r="M40" s="7"/>
      <c r="O40" s="7" t="n">
        <f aca="false">O36+1</f>
        <v>2022</v>
      </c>
      <c r="P40" s="9" t="n">
        <f aca="false">'Low scenario'!AG43</f>
        <v>4933282029.59826</v>
      </c>
      <c r="Q40" s="9" t="n">
        <f aca="false">P40/$B$14*100</f>
        <v>96.2699804768268</v>
      </c>
      <c r="R40" s="7"/>
      <c r="S40" s="12"/>
    </row>
    <row r="41" customFormat="false" ht="12.8" hidden="false" customHeight="false" outlineLevel="0" collapsed="false">
      <c r="D41" s="7" t="n">
        <f aca="false">D37+1</f>
        <v>2022</v>
      </c>
      <c r="E41" s="9" t="n">
        <f aca="false">'Central scenario'!AG44</f>
        <v>5164327476.81018</v>
      </c>
      <c r="F41" s="9" t="n">
        <f aca="false">E41/$B$14*100</f>
        <v>100.778691018592</v>
      </c>
      <c r="G41" s="10" t="n">
        <f aca="false">AVERAGE(E39:E42)/AVERAGE(E35:E38)-1</f>
        <v>0.0559999999999969</v>
      </c>
      <c r="H41" s="12" t="n">
        <f aca="false">'Central scenario'!BB44</f>
        <v>51.375</v>
      </c>
      <c r="K41" s="9" t="n">
        <f aca="false">'High scenario'!AG44</f>
        <v>5379947118.63364</v>
      </c>
      <c r="L41" s="9" t="n">
        <f aca="false">K41/$B$14*100</f>
        <v>104.986376406175</v>
      </c>
      <c r="M41" s="10" t="n">
        <f aca="false">AVERAGE(K39:K42)/AVERAGE(K35:K38)-1</f>
        <v>0.066000000000001</v>
      </c>
      <c r="O41" s="7" t="n">
        <f aca="false">O37+1</f>
        <v>2022</v>
      </c>
      <c r="P41" s="9" t="n">
        <f aca="false">'Low scenario'!AG44</f>
        <v>5015083028.61438</v>
      </c>
      <c r="Q41" s="9" t="n">
        <f aca="false">P41/$B$14*100</f>
        <v>97.8662769243073</v>
      </c>
      <c r="R41" s="10" t="n">
        <f aca="false">AVERAGE(P39:P42)/AVERAGE(P35:P38)-1</f>
        <v>0.0460000000000007</v>
      </c>
      <c r="S41" s="12"/>
    </row>
    <row r="42" customFormat="false" ht="12.8" hidden="false" customHeight="false" outlineLevel="0" collapsed="false">
      <c r="D42" s="7" t="n">
        <f aca="false">D38+1</f>
        <v>2022</v>
      </c>
      <c r="E42" s="9" t="n">
        <f aca="false">'Central scenario'!AG45</f>
        <v>5285010818.04992</v>
      </c>
      <c r="F42" s="9" t="n">
        <f aca="false">E42/$B$14*100</f>
        <v>103.133752585177</v>
      </c>
      <c r="G42" s="7"/>
      <c r="H42" s="12" t="n">
        <f aca="false">'Central scenario'!BB45</f>
        <v>51.5</v>
      </c>
      <c r="K42" s="9" t="n">
        <f aca="false">'High scenario'!AG45</f>
        <v>5420890527.75021</v>
      </c>
      <c r="L42" s="9" t="n">
        <f aca="false">K42/$B$14*100</f>
        <v>105.785361984672</v>
      </c>
      <c r="M42" s="7"/>
      <c r="O42" s="7" t="n">
        <f aca="false">O38+1</f>
        <v>2022</v>
      </c>
      <c r="P42" s="9" t="n">
        <f aca="false">'Low scenario'!AG45</f>
        <v>5062740954.16594</v>
      </c>
      <c r="Q42" s="9" t="n">
        <f aca="false">P42/$B$14*100</f>
        <v>98.7962921828893</v>
      </c>
      <c r="R42" s="7"/>
      <c r="S42" s="12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5285043865.99202</v>
      </c>
      <c r="F43" s="6" t="n">
        <f aca="false">E43/$B$14*100</f>
        <v>103.134397495547</v>
      </c>
      <c r="G43" s="7"/>
      <c r="H43" s="11" t="n">
        <f aca="false">'Central scenario'!BB46</f>
        <v>51.625</v>
      </c>
      <c r="K43" s="6" t="n">
        <f aca="false">'High scenario'!AG46</f>
        <v>5483623485.5423</v>
      </c>
      <c r="L43" s="6" t="n">
        <f aca="false">K43/$B$14*100</f>
        <v>107.009557274068</v>
      </c>
      <c r="M43" s="7"/>
      <c r="O43" s="5" t="n">
        <f aca="false">O39+1</f>
        <v>2023</v>
      </c>
      <c r="P43" s="6" t="n">
        <f aca="false">'Low scenario'!AG46</f>
        <v>5077668811.4407</v>
      </c>
      <c r="Q43" s="6" t="n">
        <f aca="false">P43/$B$14*100</f>
        <v>99.0876001842927</v>
      </c>
      <c r="R43" s="7"/>
      <c r="S43" s="11"/>
    </row>
    <row r="44" customFormat="false" ht="12.8" hidden="false" customHeight="false" outlineLevel="0" collapsed="false">
      <c r="D44" s="7" t="n">
        <f aca="false">D40+1</f>
        <v>2023</v>
      </c>
      <c r="E44" s="9" t="n">
        <f aca="false">'Central scenario'!AG47</f>
        <v>5317910798.00764</v>
      </c>
      <c r="F44" s="9" t="n">
        <f aca="false">E44/$B$14*100</f>
        <v>103.775775564851</v>
      </c>
      <c r="G44" s="7"/>
      <c r="H44" s="12" t="n">
        <f aca="false">'Central scenario'!BB47</f>
        <v>51.75</v>
      </c>
      <c r="K44" s="9" t="n">
        <f aca="false">'High scenario'!AG47</f>
        <v>5576423734.62495</v>
      </c>
      <c r="L44" s="9" t="n">
        <f aca="false">K44/$B$14*100</f>
        <v>108.820497356924</v>
      </c>
      <c r="M44" s="7"/>
      <c r="O44" s="7" t="n">
        <f aca="false">O40+1</f>
        <v>2023</v>
      </c>
      <c r="P44" s="9" t="n">
        <f aca="false">'Low scenario'!AG47</f>
        <v>5130613310.78222</v>
      </c>
      <c r="Q44" s="9" t="n">
        <f aca="false">P44/$B$14*100</f>
        <v>100.1207796959</v>
      </c>
      <c r="R44" s="7"/>
      <c r="S44" s="12"/>
    </row>
    <row r="45" customFormat="false" ht="12.8" hidden="false" customHeight="false" outlineLevel="0" collapsed="false">
      <c r="D45" s="7" t="n">
        <f aca="false">D41+1</f>
        <v>2023</v>
      </c>
      <c r="E45" s="9" t="n">
        <f aca="false">'Central scenario'!AG48</f>
        <v>5370900575.8826</v>
      </c>
      <c r="F45" s="9" t="n">
        <f aca="false">E45/$B$14*100</f>
        <v>104.809838659336</v>
      </c>
      <c r="G45" s="10" t="n">
        <f aca="false">AVERAGE(E43:E46)/AVERAGE(E39:E42)-1</f>
        <v>0.040000000000002</v>
      </c>
      <c r="H45" s="12" t="n">
        <f aca="false">'Central scenario'!BB48</f>
        <v>51.875</v>
      </c>
      <c r="K45" s="9" t="n">
        <f aca="false">'High scenario'!AG48</f>
        <v>5595145003.37899</v>
      </c>
      <c r="L45" s="9" t="n">
        <f aca="false">K45/$B$14*100</f>
        <v>109.185831462422</v>
      </c>
      <c r="M45" s="10" t="n">
        <f aca="false">AVERAGE(K43:K46)/AVERAGE(K39:K42)-1</f>
        <v>0.0449999999999977</v>
      </c>
      <c r="O45" s="7" t="n">
        <f aca="false">O41+1</f>
        <v>2023</v>
      </c>
      <c r="P45" s="9" t="n">
        <f aca="false">'Low scenario'!AG48</f>
        <v>5165535519.47281</v>
      </c>
      <c r="Q45" s="9" t="n">
        <f aca="false">P45/$B$14*100</f>
        <v>100.802265232036</v>
      </c>
      <c r="R45" s="10" t="n">
        <f aca="false">AVERAGE(P43:P46)/AVERAGE(P39:P42)-1</f>
        <v>0.0350000000000008</v>
      </c>
      <c r="S45" s="12"/>
    </row>
    <row r="46" customFormat="false" ht="12.8" hidden="false" customHeight="false" outlineLevel="0" collapsed="false">
      <c r="D46" s="7" t="n">
        <f aca="false">D42+1</f>
        <v>2023</v>
      </c>
      <c r="E46" s="9" t="n">
        <f aca="false">'Central scenario'!AG49</f>
        <v>5446077499.66725</v>
      </c>
      <c r="F46" s="9" t="n">
        <f aca="false">E46/$B$14*100</f>
        <v>106.276870331484</v>
      </c>
      <c r="G46" s="7"/>
      <c r="H46" s="12" t="n">
        <f aca="false">'Central scenario'!BB49</f>
        <v>52</v>
      </c>
      <c r="K46" s="9" t="n">
        <f aca="false">'High scenario'!AG49</f>
        <v>5665175938.35581</v>
      </c>
      <c r="L46" s="9" t="n">
        <f aca="false">K46/$B$14*100</f>
        <v>110.552442311456</v>
      </c>
      <c r="M46" s="7"/>
      <c r="O46" s="7" t="n">
        <f aca="false">O42+1</f>
        <v>2023</v>
      </c>
      <c r="P46" s="9" t="n">
        <f aca="false">'Low scenario'!AG49</f>
        <v>5167807766.6791</v>
      </c>
      <c r="Q46" s="9" t="n">
        <f aca="false">P46/$B$14*100</f>
        <v>100.846606746038</v>
      </c>
      <c r="R46" s="7"/>
      <c r="S46" s="12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5496445620.6317</v>
      </c>
      <c r="F47" s="6" t="n">
        <f aca="false">E47/$B$14*100</f>
        <v>107.259773395369</v>
      </c>
      <c r="G47" s="7"/>
      <c r="H47" s="11" t="n">
        <f aca="false">'Central scenario'!BB50</f>
        <v>52</v>
      </c>
      <c r="K47" s="6" t="n">
        <f aca="false">'High scenario'!AG50</f>
        <v>5730386542.39173</v>
      </c>
      <c r="L47" s="6" t="n">
        <f aca="false">K47/$B$14*100</f>
        <v>111.824987351402</v>
      </c>
      <c r="M47" s="7"/>
      <c r="O47" s="5" t="n">
        <f aca="false">O43+1</f>
        <v>2024</v>
      </c>
      <c r="P47" s="6" t="n">
        <f aca="false">'Low scenario'!AG50</f>
        <v>5229998875.78395</v>
      </c>
      <c r="Q47" s="6" t="n">
        <f aca="false">P47/$B$14*100</f>
        <v>102.060228189822</v>
      </c>
      <c r="R47" s="7"/>
      <c r="S47" s="11"/>
    </row>
    <row r="48" customFormat="false" ht="12.8" hidden="false" customHeight="false" outlineLevel="0" collapsed="false">
      <c r="D48" s="7" t="n">
        <f aca="false">D44+1</f>
        <v>2024</v>
      </c>
      <c r="E48" s="9" t="n">
        <f aca="false">'Central scenario'!AG51</f>
        <v>5530627229.92793</v>
      </c>
      <c r="F48" s="9" t="n">
        <f aca="false">E48/$B$14*100</f>
        <v>107.926806587445</v>
      </c>
      <c r="G48" s="7"/>
      <c r="H48" s="12" t="n">
        <f aca="false">'Central scenario'!BB51</f>
        <v>52</v>
      </c>
      <c r="K48" s="9" t="n">
        <f aca="false">'High scenario'!AG51</f>
        <v>5771598565.33681</v>
      </c>
      <c r="L48" s="9" t="n">
        <f aca="false">K48/$B$14*100</f>
        <v>112.629214764416</v>
      </c>
      <c r="M48" s="7"/>
      <c r="O48" s="7" t="n">
        <f aca="false">O44+1</f>
        <v>2024</v>
      </c>
      <c r="P48" s="9" t="n">
        <f aca="false">'Low scenario'!AG51</f>
        <v>5284531710.10566</v>
      </c>
      <c r="Q48" s="9" t="n">
        <f aca="false">P48/$B$14*100</f>
        <v>103.124403086777</v>
      </c>
      <c r="R48" s="7"/>
      <c r="S48" s="12"/>
    </row>
    <row r="49" customFormat="false" ht="12.8" hidden="false" customHeight="false" outlineLevel="0" collapsed="false">
      <c r="D49" s="7" t="n">
        <f aca="false">D45+1</f>
        <v>2024</v>
      </c>
      <c r="E49" s="9" t="n">
        <f aca="false">'Central scenario'!AG52</f>
        <v>5558882096.03851</v>
      </c>
      <c r="F49" s="9" t="n">
        <f aca="false">E49/$B$14*100</f>
        <v>108.478183012413</v>
      </c>
      <c r="G49" s="10" t="n">
        <f aca="false">AVERAGE(E47:E50)/AVERAGE(E43:E46)-1</f>
        <v>0.0350000000000004</v>
      </c>
      <c r="H49" s="12" t="n">
        <f aca="false">'Central scenario'!BB52</f>
        <v>52</v>
      </c>
      <c r="K49" s="9" t="n">
        <f aca="false">'High scenario'!AG52</f>
        <v>5818950803.51415</v>
      </c>
      <c r="L49" s="9" t="n">
        <f aca="false">K49/$B$14*100</f>
        <v>113.553264720919</v>
      </c>
      <c r="M49" s="10" t="n">
        <f aca="false">AVERAGE(K47:K50)/AVERAGE(K43:K46)-1</f>
        <v>0.0400000000000018</v>
      </c>
      <c r="O49" s="7" t="n">
        <f aca="false">O45+1</f>
        <v>2024</v>
      </c>
      <c r="P49" s="9" t="n">
        <f aca="false">'Low scenario'!AG52</f>
        <v>5320501585.05699</v>
      </c>
      <c r="Q49" s="9" t="n">
        <f aca="false">P49/$B$14*100</f>
        <v>103.826333188997</v>
      </c>
      <c r="R49" s="10" t="n">
        <f aca="false">AVERAGE(P47:P50)/AVERAGE(P43:P46)-1</f>
        <v>0.0299999999999991</v>
      </c>
      <c r="S49" s="12"/>
    </row>
    <row r="50" customFormat="false" ht="12.8" hidden="false" customHeight="false" outlineLevel="0" collapsed="false">
      <c r="D50" s="7" t="n">
        <f aca="false">D46+1</f>
        <v>2024</v>
      </c>
      <c r="E50" s="9" t="n">
        <f aca="false">'Central scenario'!AG53</f>
        <v>5583675438.83561</v>
      </c>
      <c r="F50" s="9" t="n">
        <f aca="false">E50/$B$14*100</f>
        <v>108.962009927784</v>
      </c>
      <c r="G50" s="7"/>
      <c r="H50" s="7" t="n">
        <v>52</v>
      </c>
      <c r="K50" s="9" t="n">
        <f aca="false">'High scenario'!AG53</f>
        <v>5892246977.13547</v>
      </c>
      <c r="L50" s="9" t="n">
        <f aca="false">K50/$B$14*100</f>
        <v>114.983594704329</v>
      </c>
      <c r="M50" s="7"/>
      <c r="O50" s="7" t="n">
        <f aca="false">O46+1</f>
        <v>2024</v>
      </c>
      <c r="P50" s="9" t="n">
        <f aca="false">'Low scenario'!AG53</f>
        <v>5322841999.67947</v>
      </c>
      <c r="Q50" s="9" t="n">
        <f aca="false">P50/$B$14*100</f>
        <v>103.872004948419</v>
      </c>
      <c r="R50" s="7"/>
      <c r="S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5661338989.25063</v>
      </c>
      <c r="F51" s="6" t="n">
        <f aca="false">E51/$B$14*100</f>
        <v>110.477566597229</v>
      </c>
      <c r="G51" s="7"/>
      <c r="H51" s="2" t="n">
        <f aca="false">H50</f>
        <v>52</v>
      </c>
      <c r="K51" s="6" t="n">
        <f aca="false">'High scenario'!AG54</f>
        <v>5930950071.37545</v>
      </c>
      <c r="L51" s="6" t="n">
        <f aca="false">K51/$B$14*100</f>
        <v>115.738861908701</v>
      </c>
      <c r="M51" s="7"/>
      <c r="O51" s="5" t="n">
        <f aca="false">O47+1</f>
        <v>2025</v>
      </c>
      <c r="P51" s="6" t="n">
        <f aca="false">'Low scenario'!AG54</f>
        <v>5360748847.67851</v>
      </c>
      <c r="Q51" s="6" t="n">
        <f aca="false">P51/$B$14*100</f>
        <v>104.611733894567</v>
      </c>
      <c r="R51" s="7"/>
      <c r="S51" s="2"/>
    </row>
    <row r="52" customFormat="false" ht="12.8" hidden="false" customHeight="false" outlineLevel="0" collapsed="false">
      <c r="D52" s="7" t="n">
        <f aca="false">D48+1</f>
        <v>2025</v>
      </c>
      <c r="E52" s="9" t="n">
        <f aca="false">'Central scenario'!AG55</f>
        <v>5696546046.82576</v>
      </c>
      <c r="F52" s="9" t="n">
        <f aca="false">E52/$B$14*100</f>
        <v>111.164610785068</v>
      </c>
      <c r="G52" s="7"/>
      <c r="H52" s="2" t="n">
        <f aca="false">H51</f>
        <v>52</v>
      </c>
      <c r="K52" s="9" t="n">
        <f aca="false">'High scenario'!AG55</f>
        <v>5973604515.12359</v>
      </c>
      <c r="L52" s="9" t="n">
        <f aca="false">K52/$B$14*100</f>
        <v>116.57123728117</v>
      </c>
      <c r="M52" s="7"/>
      <c r="O52" s="7" t="n">
        <f aca="false">O48+1</f>
        <v>2025</v>
      </c>
      <c r="P52" s="9" t="n">
        <f aca="false">'Low scenario'!AG55</f>
        <v>5390222344.30779</v>
      </c>
      <c r="Q52" s="9" t="n">
        <f aca="false">P52/$B$14*100</f>
        <v>105.186891148513</v>
      </c>
      <c r="R52" s="7"/>
      <c r="S52" s="2"/>
    </row>
    <row r="53" customFormat="false" ht="12.8" hidden="false" customHeight="false" outlineLevel="0" collapsed="false">
      <c r="D53" s="7" t="n">
        <f aca="false">D49+1</f>
        <v>2025</v>
      </c>
      <c r="E53" s="9" t="n">
        <f aca="false">'Central scenario'!AG56</f>
        <v>5725648558.91964</v>
      </c>
      <c r="F53" s="9" t="n">
        <f aca="false">E53/$B$14*100</f>
        <v>111.732528502785</v>
      </c>
      <c r="G53" s="10" t="n">
        <f aca="false">AVERAGE(E51:E54)/AVERAGE(E47:E50)-1</f>
        <v>0.0299999999999976</v>
      </c>
      <c r="H53" s="2" t="n">
        <f aca="false">H52</f>
        <v>52</v>
      </c>
      <c r="K53" s="9" t="n">
        <f aca="false">'High scenario'!AG56</f>
        <v>6022614081.63714</v>
      </c>
      <c r="L53" s="9" t="n">
        <f aca="false">K53/$B$14*100</f>
        <v>117.527628986151</v>
      </c>
      <c r="M53" s="10" t="n">
        <f aca="false">AVERAGE(K51:K54)/AVERAGE(K47:K50)-1</f>
        <v>0.0349999999999995</v>
      </c>
      <c r="O53" s="7" t="n">
        <f aca="false">O49+1</f>
        <v>2025</v>
      </c>
      <c r="P53" s="9" t="n">
        <f aca="false">'Low scenario'!AG56</f>
        <v>5453514124.68342</v>
      </c>
      <c r="Q53" s="9" t="n">
        <f aca="false">P53/$B$14*100</f>
        <v>106.421991518723</v>
      </c>
      <c r="R53" s="10" t="n">
        <f aca="false">AVERAGE(P51:P54)/AVERAGE(P47:P50)-1</f>
        <v>0.025000000000001</v>
      </c>
      <c r="S53" s="2"/>
    </row>
    <row r="54" customFormat="false" ht="12.8" hidden="false" customHeight="false" outlineLevel="0" collapsed="false">
      <c r="D54" s="7" t="n">
        <f aca="false">D50+1</f>
        <v>2025</v>
      </c>
      <c r="E54" s="9" t="n">
        <f aca="false">'Central scenario'!AG57</f>
        <v>5751185702.00067</v>
      </c>
      <c r="F54" s="9" t="n">
        <f aca="false">E54/$B$14*100</f>
        <v>112.230870225617</v>
      </c>
      <c r="G54" s="7"/>
      <c r="H54" s="2" t="n">
        <f aca="false">H53</f>
        <v>52</v>
      </c>
      <c r="K54" s="9" t="n">
        <f aca="false">'High scenario'!AG57</f>
        <v>6098475621.3352</v>
      </c>
      <c r="L54" s="9" t="n">
        <f aca="false">K54/$B$14*100</f>
        <v>119.00802051898</v>
      </c>
      <c r="M54" s="7"/>
      <c r="O54" s="7" t="n">
        <f aca="false">O50+1</f>
        <v>2025</v>
      </c>
      <c r="P54" s="9" t="n">
        <f aca="false">'Low scenario'!AG57</f>
        <v>5482335708.22201</v>
      </c>
      <c r="Q54" s="9" t="n">
        <f aca="false">P54/$B$14*100</f>
        <v>106.984427087564</v>
      </c>
      <c r="R54" s="7"/>
      <c r="S54" s="2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5795191484.18346</v>
      </c>
      <c r="F55" s="6" t="n">
        <f aca="false">E55/$B$14*100</f>
        <v>113.089616140849</v>
      </c>
      <c r="G55" s="7"/>
      <c r="H55" s="2" t="n">
        <f aca="false">H54</f>
        <v>52</v>
      </c>
      <c r="K55" s="6" t="n">
        <f aca="false">'High scenario'!AG58</f>
        <v>6154595060.34365</v>
      </c>
      <c r="L55" s="6" t="n">
        <f aca="false">K55/$B$14*100</f>
        <v>120.103157035664</v>
      </c>
      <c r="M55" s="7"/>
      <c r="O55" s="5" t="n">
        <f aca="false">O51+1</f>
        <v>2026</v>
      </c>
      <c r="P55" s="6" t="n">
        <f aca="false">'Low scenario'!AG58</f>
        <v>5517087656.41017</v>
      </c>
      <c r="Q55" s="6" t="n">
        <f aca="false">P55/$B$14*100</f>
        <v>107.662590094165</v>
      </c>
      <c r="R55" s="7"/>
      <c r="S55" s="2"/>
    </row>
    <row r="56" customFormat="false" ht="12.8" hidden="false" customHeight="false" outlineLevel="0" collapsed="false">
      <c r="D56" s="7" t="n">
        <f aca="false">D52+1</f>
        <v>2026</v>
      </c>
      <c r="E56" s="9" t="n">
        <f aca="false">'Central scenario'!AG59</f>
        <v>5835357834.52256</v>
      </c>
      <c r="F56" s="9" t="n">
        <f aca="false">E56/$B$14*100</f>
        <v>113.873437892731</v>
      </c>
      <c r="G56" s="7"/>
      <c r="H56" s="2" t="n">
        <f aca="false">H55</f>
        <v>52</v>
      </c>
      <c r="K56" s="9" t="n">
        <f aca="false">'High scenario'!AG59</f>
        <v>6195885986.54707</v>
      </c>
      <c r="L56" s="9" t="n">
        <f aca="false">K56/$B$14*100</f>
        <v>120.908924197489</v>
      </c>
      <c r="M56" s="7"/>
      <c r="O56" s="7" t="n">
        <f aca="false">O52+1</f>
        <v>2026</v>
      </c>
      <c r="P56" s="9" t="n">
        <f aca="false">'Low scenario'!AG59</f>
        <v>5537921590.16674</v>
      </c>
      <c r="Q56" s="9" t="n">
        <f aca="false">P56/$B$14*100</f>
        <v>108.069151564596</v>
      </c>
      <c r="R56" s="7"/>
      <c r="S56" s="2"/>
    </row>
    <row r="57" customFormat="false" ht="12.8" hidden="false" customHeight="false" outlineLevel="0" collapsed="false">
      <c r="D57" s="7" t="n">
        <f aca="false">D53+1</f>
        <v>2026</v>
      </c>
      <c r="E57" s="9" t="n">
        <f aca="false">'Central scenario'!AG60</f>
        <v>5893101664.96084</v>
      </c>
      <c r="F57" s="9" t="n">
        <f aca="false">E57/$B$14*100</f>
        <v>115.000273414317</v>
      </c>
      <c r="G57" s="10" t="n">
        <f aca="false">AVERAGE(E55:E58)/AVERAGE(E51:E54)-1</f>
        <v>0.0276172525327747</v>
      </c>
      <c r="H57" s="2" t="n">
        <f aca="false">H56</f>
        <v>52</v>
      </c>
      <c r="K57" s="9" t="n">
        <f aca="false">'High scenario'!AG60</f>
        <v>6246929650.59772</v>
      </c>
      <c r="L57" s="9" t="n">
        <f aca="false">K57/$B$14*100</f>
        <v>121.905010071384</v>
      </c>
      <c r="M57" s="10" t="n">
        <f aca="false">AVERAGE(K55:K58)/AVERAGE(K51:K54)-1</f>
        <v>0.035468438561854</v>
      </c>
      <c r="O57" s="7" t="n">
        <f aca="false">O53+1</f>
        <v>2026</v>
      </c>
      <c r="P57" s="9" t="n">
        <f aca="false">'Low scenario'!AG60</f>
        <v>5563192460.33838</v>
      </c>
      <c r="Q57" s="9" t="n">
        <f aca="false">P57/$B$14*100</f>
        <v>108.562297134514</v>
      </c>
      <c r="R57" s="10" t="n">
        <f aca="false">AVERAGE(P55:P58)/AVERAGE(P51:P54)-1</f>
        <v>0.0238067961105419</v>
      </c>
      <c r="S57" s="2"/>
    </row>
    <row r="58" customFormat="false" ht="12.8" hidden="false" customHeight="false" outlineLevel="0" collapsed="false">
      <c r="D58" s="7" t="n">
        <f aca="false">D54+1</f>
        <v>2026</v>
      </c>
      <c r="E58" s="9" t="n">
        <f aca="false">'Central scenario'!AG61</f>
        <v>5941700522.67002</v>
      </c>
      <c r="F58" s="9" t="n">
        <f aca="false">E58/$B$14*100</f>
        <v>115.948650388264</v>
      </c>
      <c r="G58" s="7"/>
      <c r="H58" s="2" t="n">
        <f aca="false">H57</f>
        <v>52</v>
      </c>
      <c r="K58" s="9" t="n">
        <f aca="false">'High scenario'!AG61</f>
        <v>6280385680.37302</v>
      </c>
      <c r="L58" s="9" t="n">
        <f aca="false">K58/$B$14*100</f>
        <v>122.557884023041</v>
      </c>
      <c r="M58" s="7"/>
      <c r="O58" s="7" t="n">
        <f aca="false">O54+1</f>
        <v>2026</v>
      </c>
      <c r="P58" s="9" t="n">
        <f aca="false">'Low scenario'!AG61</f>
        <v>5584913044.40185</v>
      </c>
      <c r="Q58" s="9" t="n">
        <f aca="false">P58/$B$14*100</f>
        <v>108.986161043204</v>
      </c>
      <c r="R58" s="7"/>
      <c r="S58" s="2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5973987335.36424</v>
      </c>
      <c r="F59" s="6" t="n">
        <f aca="false">E59/$B$14*100</f>
        <v>116.578707783946</v>
      </c>
      <c r="G59" s="7"/>
      <c r="H59" s="2" t="n">
        <f aca="false">H58</f>
        <v>52</v>
      </c>
      <c r="K59" s="6" t="n">
        <f aca="false">'High scenario'!AG62</f>
        <v>6343158553.29006</v>
      </c>
      <c r="L59" s="6" t="n">
        <f aca="false">K59/$B$14*100</f>
        <v>123.782858231679</v>
      </c>
      <c r="M59" s="7"/>
      <c r="O59" s="5" t="n">
        <f aca="false">O55+1</f>
        <v>2027</v>
      </c>
      <c r="P59" s="6" t="n">
        <f aca="false">'Low scenario'!AG62</f>
        <v>5581914675.96953</v>
      </c>
      <c r="Q59" s="6" t="n">
        <f aca="false">P59/$B$14*100</f>
        <v>108.92764971774</v>
      </c>
      <c r="R59" s="7"/>
      <c r="S59" s="2"/>
    </row>
    <row r="60" customFormat="false" ht="12.8" hidden="false" customHeight="false" outlineLevel="0" collapsed="false">
      <c r="D60" s="7" t="n">
        <f aca="false">D56+1</f>
        <v>2027</v>
      </c>
      <c r="E60" s="9" t="n">
        <f aca="false">'Central scenario'!AG63</f>
        <v>6017619398.50049</v>
      </c>
      <c r="F60" s="9" t="n">
        <f aca="false">E60/$B$14*100</f>
        <v>117.430160800637</v>
      </c>
      <c r="G60" s="7"/>
      <c r="H60" s="2" t="n">
        <f aca="false">H59</f>
        <v>52</v>
      </c>
      <c r="K60" s="9" t="n">
        <f aca="false">'High scenario'!AG63</f>
        <v>6427826137.98928</v>
      </c>
      <c r="L60" s="9" t="n">
        <f aca="false">K60/$B$14*100</f>
        <v>125.435094344902</v>
      </c>
      <c r="M60" s="7"/>
      <c r="O60" s="7" t="n">
        <f aca="false">O56+1</f>
        <v>2027</v>
      </c>
      <c r="P60" s="9" t="n">
        <f aca="false">'Low scenario'!AG63</f>
        <v>5614917979.88224</v>
      </c>
      <c r="Q60" s="9" t="n">
        <f aca="false">P60/$B$14*100</f>
        <v>109.571689001179</v>
      </c>
      <c r="R60" s="7"/>
      <c r="S60" s="2"/>
    </row>
    <row r="61" customFormat="false" ht="12.8" hidden="false" customHeight="false" outlineLevel="0" collapsed="false">
      <c r="D61" s="7" t="n">
        <f aca="false">D57+1</f>
        <v>2027</v>
      </c>
      <c r="E61" s="9" t="n">
        <f aca="false">'Central scenario'!AG64</f>
        <v>6097399877.77689</v>
      </c>
      <c r="F61" s="9" t="n">
        <f aca="false">E61/$B$14*100</f>
        <v>118.987028041612</v>
      </c>
      <c r="G61" s="10" t="n">
        <f aca="false">AVERAGE(E59:E62)/AVERAGE(E55:E58)-1</f>
        <v>0.0326731383598677</v>
      </c>
      <c r="H61" s="2" t="n">
        <f aca="false">H60</f>
        <v>52</v>
      </c>
      <c r="K61" s="9" t="n">
        <f aca="false">'High scenario'!AG64</f>
        <v>6458228312.65969</v>
      </c>
      <c r="L61" s="9" t="n">
        <f aca="false">K61/$B$14*100</f>
        <v>126.028374182627</v>
      </c>
      <c r="M61" s="10" t="n">
        <f aca="false">AVERAGE(K59:K62)/AVERAGE(K55:K58)-1</f>
        <v>0.0368666093096552</v>
      </c>
      <c r="O61" s="7" t="n">
        <f aca="false">O57+1</f>
        <v>2027</v>
      </c>
      <c r="P61" s="9" t="n">
        <f aca="false">'Low scenario'!AG64</f>
        <v>5692048551.74345</v>
      </c>
      <c r="Q61" s="9" t="n">
        <f aca="false">P61/$B$14*100</f>
        <v>111.07684492024</v>
      </c>
      <c r="R61" s="10" t="n">
        <f aca="false">AVERAGE(P59:P62)/AVERAGE(P55:P58)-1</f>
        <v>0.0185055565532442</v>
      </c>
      <c r="S61" s="2"/>
    </row>
    <row r="62" customFormat="false" ht="12.8" hidden="false" customHeight="false" outlineLevel="0" collapsed="false">
      <c r="D62" s="7" t="n">
        <f aca="false">D58+1</f>
        <v>2027</v>
      </c>
      <c r="E62" s="9" t="n">
        <f aca="false">'Central scenario'!AG65</f>
        <v>6143031571.12474</v>
      </c>
      <c r="F62" s="9" t="n">
        <f aca="false">E62/$B$14*100</f>
        <v>119.877502618448</v>
      </c>
      <c r="G62" s="7"/>
      <c r="H62" s="2" t="n">
        <f aca="false">H61</f>
        <v>52</v>
      </c>
      <c r="K62" s="9" t="n">
        <f aca="false">'High scenario'!AG65</f>
        <v>6565743373.47019</v>
      </c>
      <c r="L62" s="9" t="n">
        <f aca="false">K62/$B$14*100</f>
        <v>128.126464813386</v>
      </c>
      <c r="M62" s="7"/>
      <c r="O62" s="7" t="n">
        <f aca="false">O58+1</f>
        <v>2027</v>
      </c>
      <c r="P62" s="9" t="n">
        <f aca="false">'Low scenario'!AG65</f>
        <v>5725114539.4106</v>
      </c>
      <c r="Q62" s="9" t="n">
        <f aca="false">P62/$B$14*100</f>
        <v>111.722107438795</v>
      </c>
      <c r="R62" s="7"/>
      <c r="S62" s="2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6197499530.98972</v>
      </c>
      <c r="F63" s="6" t="n">
        <f aca="false">E63/$B$14*100</f>
        <v>120.940411530072</v>
      </c>
      <c r="G63" s="7"/>
      <c r="H63" s="2" t="n">
        <f aca="false">H62</f>
        <v>52</v>
      </c>
      <c r="K63" s="6" t="n">
        <f aca="false">'High scenario'!AG66</f>
        <v>6596402250.62513</v>
      </c>
      <c r="L63" s="6" t="n">
        <f aca="false">K63/$B$14*100</f>
        <v>128.724754043039</v>
      </c>
      <c r="M63" s="7"/>
      <c r="O63" s="5" t="n">
        <f aca="false">O59+1</f>
        <v>2028</v>
      </c>
      <c r="P63" s="6" t="n">
        <f aca="false">'Low scenario'!AG66</f>
        <v>5765480179.50878</v>
      </c>
      <c r="Q63" s="6" t="n">
        <f aca="false">P63/$B$14*100</f>
        <v>112.509818208395</v>
      </c>
      <c r="R63" s="7"/>
      <c r="S63" s="2"/>
    </row>
    <row r="64" customFormat="false" ht="12.8" hidden="false" customHeight="false" outlineLevel="0" collapsed="false">
      <c r="D64" s="7" t="n">
        <f aca="false">D60+1</f>
        <v>2028</v>
      </c>
      <c r="E64" s="9" t="n">
        <f aca="false">'Central scenario'!AG67</f>
        <v>6228767855.03553</v>
      </c>
      <c r="F64" s="9" t="n">
        <f aca="false">E64/$B$14*100</f>
        <v>121.550593742922</v>
      </c>
      <c r="G64" s="7"/>
      <c r="H64" s="2" t="n">
        <f aca="false">H63</f>
        <v>52</v>
      </c>
      <c r="K64" s="9" t="n">
        <f aca="false">'High scenario'!AG67</f>
        <v>6671301141.0219</v>
      </c>
      <c r="L64" s="9" t="n">
        <f aca="false">K64/$B$14*100</f>
        <v>130.186360063731</v>
      </c>
      <c r="M64" s="7"/>
      <c r="O64" s="7" t="n">
        <f aca="false">O60+1</f>
        <v>2028</v>
      </c>
      <c r="P64" s="9" t="n">
        <f aca="false">'Low scenario'!AG67</f>
        <v>5800349680.04157</v>
      </c>
      <c r="Q64" s="9" t="n">
        <f aca="false">P64/$B$14*100</f>
        <v>113.19027517708</v>
      </c>
      <c r="R64" s="7"/>
      <c r="S64" s="2"/>
    </row>
    <row r="65" customFormat="false" ht="12.8" hidden="false" customHeight="false" outlineLevel="0" collapsed="false">
      <c r="D65" s="7" t="n">
        <f aca="false">D61+1</f>
        <v>2028</v>
      </c>
      <c r="E65" s="9" t="n">
        <f aca="false">'Central scenario'!AG68</f>
        <v>6282226857.41732</v>
      </c>
      <c r="F65" s="9" t="n">
        <f aca="false">E65/$B$14*100</f>
        <v>122.593813466572</v>
      </c>
      <c r="G65" s="10" t="n">
        <f aca="false">AVERAGE(E63:E66)/AVERAGE(E59:E62)-1</f>
        <v>0.0333570464702222</v>
      </c>
      <c r="H65" s="2" t="n">
        <f aca="false">H64</f>
        <v>52</v>
      </c>
      <c r="K65" s="9" t="n">
        <f aca="false">'High scenario'!AG68</f>
        <v>6778234889.81839</v>
      </c>
      <c r="L65" s="9" t="n">
        <f aca="false">K65/$B$14*100</f>
        <v>132.2731067462</v>
      </c>
      <c r="M65" s="10" t="n">
        <f aca="false">AVERAGE(K63:K66)/AVERAGE(K59:K62)-1</f>
        <v>0.0417722524162076</v>
      </c>
      <c r="O65" s="7" t="n">
        <f aca="false">O61+1</f>
        <v>2028</v>
      </c>
      <c r="P65" s="9" t="n">
        <f aca="false">'Low scenario'!AG68</f>
        <v>5811800082.66275</v>
      </c>
      <c r="Q65" s="9" t="n">
        <f aca="false">P65/$B$14*100</f>
        <v>113.413722778531</v>
      </c>
      <c r="R65" s="10" t="n">
        <f aca="false">AVERAGE(P63:P66)/AVERAGE(P59:P62)-1</f>
        <v>0.0266284129645267</v>
      </c>
      <c r="S65" s="2"/>
    </row>
    <row r="66" customFormat="false" ht="12.8" hidden="false" customHeight="false" outlineLevel="0" collapsed="false">
      <c r="D66" s="7" t="n">
        <f aca="false">D62+1</f>
        <v>2028</v>
      </c>
      <c r="E66" s="9" t="n">
        <f aca="false">'Central scenario'!AG69</f>
        <v>6331853163.05453</v>
      </c>
      <c r="F66" s="9" t="n">
        <f aca="false">E66/$B$14*100</f>
        <v>123.562240458212</v>
      </c>
      <c r="G66" s="7"/>
      <c r="H66" s="2" t="n">
        <f aca="false">H65</f>
        <v>52</v>
      </c>
      <c r="K66" s="9" t="n">
        <f aca="false">'High scenario'!AG69</f>
        <v>6826531524.806</v>
      </c>
      <c r="L66" s="9" t="n">
        <f aca="false">K66/$B$14*100</f>
        <v>133.215586028645</v>
      </c>
      <c r="M66" s="7"/>
      <c r="O66" s="7" t="n">
        <f aca="false">O62+1</f>
        <v>2028</v>
      </c>
      <c r="P66" s="9" t="n">
        <f aca="false">'Low scenario'!AG69</f>
        <v>5838540622.32202</v>
      </c>
      <c r="Q66" s="9" t="n">
        <f aca="false">P66/$B$14*100</f>
        <v>113.935548049312</v>
      </c>
      <c r="R66" s="7"/>
      <c r="S66" s="2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6350297737.05247</v>
      </c>
      <c r="F67" s="6" t="n">
        <f aca="false">E67/$B$14*100</f>
        <v>123.922175034834</v>
      </c>
      <c r="G67" s="7"/>
      <c r="H67" s="2" t="n">
        <f aca="false">H66</f>
        <v>52</v>
      </c>
      <c r="K67" s="6" t="n">
        <f aca="false">'High scenario'!AG70</f>
        <v>6845098755.01346</v>
      </c>
      <c r="L67" s="6" t="n">
        <f aca="false">K67/$B$14*100</f>
        <v>133.577914166152</v>
      </c>
      <c r="M67" s="7"/>
      <c r="O67" s="5" t="n">
        <f aca="false">O63+1</f>
        <v>2029</v>
      </c>
      <c r="P67" s="6" t="n">
        <f aca="false">'Low scenario'!AG70</f>
        <v>5847956373.35004</v>
      </c>
      <c r="Q67" s="6" t="n">
        <f aca="false">P67/$B$14*100</f>
        <v>114.119290669784</v>
      </c>
      <c r="R67" s="7"/>
      <c r="S67" s="2"/>
    </row>
    <row r="68" customFormat="false" ht="12.8" hidden="false" customHeight="false" outlineLevel="0" collapsed="false">
      <c r="D68" s="7" t="n">
        <f aca="false">D64+1</f>
        <v>2029</v>
      </c>
      <c r="E68" s="9" t="n">
        <f aca="false">'Central scenario'!AG71</f>
        <v>6386625038.09436</v>
      </c>
      <c r="F68" s="9" t="n">
        <f aca="false">E68/$B$14*100</f>
        <v>124.631080088528</v>
      </c>
      <c r="G68" s="7"/>
      <c r="H68" s="2" t="n">
        <f aca="false">H67</f>
        <v>52</v>
      </c>
      <c r="K68" s="9" t="n">
        <f aca="false">'High scenario'!AG71</f>
        <v>6906205718.31534</v>
      </c>
      <c r="L68" s="9" t="n">
        <f aca="false">K68/$B$14*100</f>
        <v>134.770379167905</v>
      </c>
      <c r="M68" s="7"/>
      <c r="O68" s="7" t="n">
        <f aca="false">O64+1</f>
        <v>2029</v>
      </c>
      <c r="P68" s="9" t="n">
        <f aca="false">'Low scenario'!AG71</f>
        <v>5910273871.94298</v>
      </c>
      <c r="Q68" s="9" t="n">
        <f aca="false">P68/$B$14*100</f>
        <v>115.335378527099</v>
      </c>
      <c r="R68" s="7"/>
      <c r="S68" s="2"/>
    </row>
    <row r="69" customFormat="false" ht="12.8" hidden="false" customHeight="false" outlineLevel="0" collapsed="false">
      <c r="D69" s="7" t="n">
        <f aca="false">D65+1</f>
        <v>2029</v>
      </c>
      <c r="E69" s="9" t="n">
        <f aca="false">'Central scenario'!AG72</f>
        <v>6424367462.0196</v>
      </c>
      <c r="F69" s="9" t="n">
        <f aca="false">E69/$B$14*100</f>
        <v>125.367600399476</v>
      </c>
      <c r="G69" s="10" t="n">
        <f aca="false">AVERAGE(E67:E70)/AVERAGE(E63:E66)-1</f>
        <v>0.0240299573707035</v>
      </c>
      <c r="H69" s="2" t="n">
        <f aca="false">H68</f>
        <v>52</v>
      </c>
      <c r="K69" s="9" t="n">
        <f aca="false">'High scenario'!AG72</f>
        <v>6942100124.57908</v>
      </c>
      <c r="L69" s="9" t="n">
        <f aca="false">K69/$B$14*100</f>
        <v>135.470836544861</v>
      </c>
      <c r="M69" s="10" t="n">
        <f aca="false">AVERAGE(K67:K70)/AVERAGE(K63:K66)-1</f>
        <v>0.0307662254078724</v>
      </c>
      <c r="O69" s="7" t="n">
        <f aca="false">O65+1</f>
        <v>2029</v>
      </c>
      <c r="P69" s="9" t="n">
        <f aca="false">'Low scenario'!AG72</f>
        <v>5930933539.18667</v>
      </c>
      <c r="Q69" s="9" t="n">
        <f aca="false">P69/$B$14*100</f>
        <v>115.738539293152</v>
      </c>
      <c r="R69" s="10" t="n">
        <f aca="false">AVERAGE(P67:P70)/AVERAGE(P63:P66)-1</f>
        <v>0.0187704463477236</v>
      </c>
      <c r="S69" s="2"/>
    </row>
    <row r="70" customFormat="false" ht="12.8" hidden="false" customHeight="false" outlineLevel="0" collapsed="false">
      <c r="D70" s="7" t="n">
        <f aca="false">D66+1</f>
        <v>2029</v>
      </c>
      <c r="E70" s="9" t="n">
        <f aca="false">'Central scenario'!AG73</f>
        <v>6480775650.0564</v>
      </c>
      <c r="F70" s="9" t="n">
        <f aca="false">E70/$B$14*100</f>
        <v>126.468371676782</v>
      </c>
      <c r="G70" s="7"/>
      <c r="H70" s="2" t="n">
        <f aca="false">H69</f>
        <v>52</v>
      </c>
      <c r="K70" s="9" t="n">
        <f aca="false">'High scenario'!AG73</f>
        <v>7005829671.68954</v>
      </c>
      <c r="L70" s="9" t="n">
        <f aca="false">K70/$B$14*100</f>
        <v>136.714479665062</v>
      </c>
      <c r="M70" s="7"/>
      <c r="O70" s="7" t="n">
        <f aca="false">O66+1</f>
        <v>2029</v>
      </c>
      <c r="P70" s="9" t="n">
        <f aca="false">'Low scenario'!AG73</f>
        <v>5962784664.03664</v>
      </c>
      <c r="Q70" s="9" t="n">
        <f aca="false">P70/$B$14*100</f>
        <v>116.36009450712</v>
      </c>
      <c r="R70" s="7"/>
      <c r="S70" s="2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6523718814.60235</v>
      </c>
      <c r="F71" s="6" t="n">
        <f aca="false">E71/$B$14*100</f>
        <v>127.306381258973</v>
      </c>
      <c r="G71" s="7"/>
      <c r="H71" s="2" t="n">
        <f aca="false">H70</f>
        <v>52</v>
      </c>
      <c r="K71" s="6" t="n">
        <f aca="false">'High scenario'!AG74</f>
        <v>7090586366.60153</v>
      </c>
      <c r="L71" s="6" t="n">
        <f aca="false">K71/$B$14*100</f>
        <v>138.368454709566</v>
      </c>
      <c r="M71" s="7"/>
      <c r="O71" s="5" t="n">
        <f aca="false">O67+1</f>
        <v>2030</v>
      </c>
      <c r="P71" s="6" t="n">
        <f aca="false">'Low scenario'!AG74</f>
        <v>5946473622.70808</v>
      </c>
      <c r="Q71" s="6" t="n">
        <f aca="false">P71/$B$14*100</f>
        <v>116.04179451518</v>
      </c>
      <c r="R71" s="7"/>
      <c r="S71" s="2"/>
    </row>
    <row r="72" customFormat="false" ht="12.8" hidden="false" customHeight="false" outlineLevel="0" collapsed="false">
      <c r="D72" s="7" t="n">
        <f aca="false">D68+1</f>
        <v>2030</v>
      </c>
      <c r="E72" s="9" t="n">
        <f aca="false">'Central scenario'!AG75</f>
        <v>6566018434.44859</v>
      </c>
      <c r="F72" s="9" t="n">
        <f aca="false">E72/$B$14*100</f>
        <v>128.131832460089</v>
      </c>
      <c r="G72" s="7"/>
      <c r="H72" s="2" t="n">
        <f aca="false">H71</f>
        <v>52</v>
      </c>
      <c r="K72" s="9" t="n">
        <f aca="false">'High scenario'!AG75</f>
        <v>7131803724.94364</v>
      </c>
      <c r="L72" s="9" t="n">
        <f aca="false">K72/$B$14*100</f>
        <v>139.172786239589</v>
      </c>
      <c r="M72" s="7"/>
      <c r="O72" s="7" t="n">
        <f aca="false">O68+1</f>
        <v>2030</v>
      </c>
      <c r="P72" s="9" t="n">
        <f aca="false">'Low scenario'!AG75</f>
        <v>5967392303.93386</v>
      </c>
      <c r="Q72" s="9" t="n">
        <f aca="false">P72/$B$14*100</f>
        <v>116.450009780621</v>
      </c>
      <c r="R72" s="7"/>
      <c r="S72" s="2"/>
    </row>
    <row r="73" customFormat="false" ht="12.8" hidden="false" customHeight="false" outlineLevel="0" collapsed="false">
      <c r="D73" s="7" t="n">
        <f aca="false">D69+1</f>
        <v>2030</v>
      </c>
      <c r="E73" s="9" t="n">
        <f aca="false">'Central scenario'!AG76</f>
        <v>6581221956.99322</v>
      </c>
      <c r="F73" s="9" t="n">
        <f aca="false">E73/$B$14*100</f>
        <v>128.428519900573</v>
      </c>
      <c r="G73" s="10" t="n">
        <f aca="false">AVERAGE(E71:E74)/AVERAGE(E67:E70)-1</f>
        <v>0.0255519307509831</v>
      </c>
      <c r="H73" s="2" t="n">
        <f aca="false">H72</f>
        <v>52</v>
      </c>
      <c r="K73" s="9" t="n">
        <f aca="false">'High scenario'!AG76</f>
        <v>7161101420.58348</v>
      </c>
      <c r="L73" s="9" t="n">
        <f aca="false">K73/$B$14*100</f>
        <v>139.744512844786</v>
      </c>
      <c r="M73" s="10" t="n">
        <f aca="false">AVERAGE(K71:K74)/AVERAGE(K67:K70)-1</f>
        <v>0.0322134734257218</v>
      </c>
      <c r="O73" s="7" t="n">
        <f aca="false">O69+1</f>
        <v>2030</v>
      </c>
      <c r="P73" s="9" t="n">
        <f aca="false">'Low scenario'!AG76</f>
        <v>5987010292.22116</v>
      </c>
      <c r="Q73" s="9" t="n">
        <f aca="false">P73/$B$14*100</f>
        <v>116.832842819171</v>
      </c>
      <c r="R73" s="10" t="n">
        <f aca="false">AVERAGE(P71:P74)/AVERAGE(P67:P70)-1</f>
        <v>0.0115235302223993</v>
      </c>
      <c r="S73" s="2"/>
    </row>
    <row r="74" customFormat="false" ht="12.8" hidden="false" customHeight="false" outlineLevel="0" collapsed="false">
      <c r="D74" s="7" t="n">
        <f aca="false">D70+1</f>
        <v>2030</v>
      </c>
      <c r="E74" s="9" t="n">
        <f aca="false">'Central scenario'!AG77</f>
        <v>6626310973.04114</v>
      </c>
      <c r="F74" s="9" t="n">
        <f aca="false">E74/$B$14*100</f>
        <v>129.308404461928</v>
      </c>
      <c r="G74" s="7"/>
      <c r="H74" s="2" t="n">
        <f aca="false">H73</f>
        <v>52</v>
      </c>
      <c r="K74" s="9" t="n">
        <f aca="false">'High scenario'!AG77</f>
        <v>7208031304.52529</v>
      </c>
      <c r="L74" s="9" t="n">
        <f aca="false">K74/$B$14*100</f>
        <v>140.660320816792</v>
      </c>
      <c r="M74" s="7"/>
      <c r="O74" s="7" t="n">
        <f aca="false">O70+1</f>
        <v>2030</v>
      </c>
      <c r="P74" s="9" t="n">
        <f aca="false">'Low scenario'!AG77</f>
        <v>6023626172.41834</v>
      </c>
      <c r="Q74" s="9" t="n">
        <f aca="false">P74/$B$14*100</f>
        <v>117.547379318518</v>
      </c>
      <c r="R74" s="7"/>
      <c r="S74" s="2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6644753024.72856</v>
      </c>
      <c r="F75" s="6" t="n">
        <f aca="false">E75/$B$14*100</f>
        <v>129.668289817205</v>
      </c>
      <c r="G75" s="7"/>
      <c r="H75" s="2" t="n">
        <f aca="false">H74</f>
        <v>52</v>
      </c>
      <c r="K75" s="6" t="n">
        <f aca="false">'High scenario'!AG78</f>
        <v>7249495423.31041</v>
      </c>
      <c r="L75" s="6" t="n">
        <f aca="false">K75/$B$14*100</f>
        <v>141.469467725885</v>
      </c>
      <c r="M75" s="7"/>
      <c r="O75" s="5" t="n">
        <f aca="false">O71+1</f>
        <v>2031</v>
      </c>
      <c r="P75" s="6" t="n">
        <f aca="false">'Low scenario'!AG78</f>
        <v>6043045359.50896</v>
      </c>
      <c r="Q75" s="6" t="n">
        <f aca="false">P75/$B$14*100</f>
        <v>117.926332873347</v>
      </c>
      <c r="R75" s="7"/>
      <c r="S75" s="2"/>
    </row>
    <row r="76" customFormat="false" ht="12.8" hidden="false" customHeight="false" outlineLevel="0" collapsed="false">
      <c r="D76" s="7" t="n">
        <f aca="false">D72+1</f>
        <v>2031</v>
      </c>
      <c r="E76" s="9" t="n">
        <f aca="false">'Central scenario'!AG79</f>
        <v>6688617700.5262</v>
      </c>
      <c r="F76" s="9" t="n">
        <f aca="false">E76/$B$14*100</f>
        <v>130.524282127663</v>
      </c>
      <c r="G76" s="7"/>
      <c r="H76" s="2" t="n">
        <f aca="false">H75</f>
        <v>52</v>
      </c>
      <c r="K76" s="9" t="n">
        <f aca="false">'High scenario'!AG79</f>
        <v>7298424615.00885</v>
      </c>
      <c r="L76" s="9" t="n">
        <f aca="false">K76/$B$14*100</f>
        <v>142.424290965524</v>
      </c>
      <c r="M76" s="7"/>
      <c r="O76" s="7" t="n">
        <f aca="false">O72+1</f>
        <v>2031</v>
      </c>
      <c r="P76" s="9" t="n">
        <f aca="false">'Low scenario'!AG79</f>
        <v>6046706451.10132</v>
      </c>
      <c r="Q76" s="9" t="n">
        <f aca="false">P76/$B$14*100</f>
        <v>117.997776835806</v>
      </c>
      <c r="R76" s="7"/>
      <c r="S76" s="2"/>
    </row>
    <row r="77" customFormat="false" ht="12.8" hidden="false" customHeight="false" outlineLevel="0" collapsed="false">
      <c r="D77" s="7" t="n">
        <f aca="false">D73+1</f>
        <v>2031</v>
      </c>
      <c r="E77" s="9" t="n">
        <f aca="false">'Central scenario'!AG80</f>
        <v>6703953628.29238</v>
      </c>
      <c r="F77" s="9" t="n">
        <f aca="false">E77/$B$14*100</f>
        <v>130.823553375037</v>
      </c>
      <c r="G77" s="10" t="n">
        <f aca="false">AVERAGE(E75:E78)/AVERAGE(E71:E74)-1</f>
        <v>0.0185553518189086</v>
      </c>
      <c r="H77" s="2" t="n">
        <f aca="false">H76</f>
        <v>52</v>
      </c>
      <c r="K77" s="9" t="n">
        <f aca="false">'High scenario'!AG80</f>
        <v>7307352987.87825</v>
      </c>
      <c r="L77" s="9" t="n">
        <f aca="false">K77/$B$14*100</f>
        <v>142.598522699423</v>
      </c>
      <c r="M77" s="10" t="n">
        <f aca="false">AVERAGE(K75:K78)/AVERAGE(K71:K74)-1</f>
        <v>0.023277794153288</v>
      </c>
      <c r="O77" s="7" t="n">
        <f aca="false">O73+1</f>
        <v>2031</v>
      </c>
      <c r="P77" s="9" t="n">
        <f aca="false">'Low scenario'!AG80</f>
        <v>6071715116.58231</v>
      </c>
      <c r="Q77" s="9" t="n">
        <f aca="false">P77/$B$14*100</f>
        <v>118.485805641611</v>
      </c>
      <c r="R77" s="10" t="n">
        <f aca="false">AVERAGE(P75:P78)/AVERAGE(P71:P74)-1</f>
        <v>0.0140472820262465</v>
      </c>
      <c r="S77" s="2"/>
    </row>
    <row r="78" customFormat="false" ht="12.8" hidden="false" customHeight="false" outlineLevel="0" collapsed="false">
      <c r="D78" s="7" t="n">
        <f aca="false">D74+1</f>
        <v>2031</v>
      </c>
      <c r="E78" s="9" t="n">
        <f aca="false">'Central scenario'!AG81</f>
        <v>6747900925.58798</v>
      </c>
      <c r="F78" s="9" t="n">
        <f aca="false">E78/$B$14*100</f>
        <v>131.681157993479</v>
      </c>
      <c r="G78" s="7"/>
      <c r="H78" s="2" t="n">
        <f aca="false">H77</f>
        <v>52</v>
      </c>
      <c r="K78" s="9" t="n">
        <f aca="false">'High scenario'!AG81</f>
        <v>7401797373.11154</v>
      </c>
      <c r="L78" s="9" t="n">
        <f aca="false">K78/$B$14*100</f>
        <v>144.441547093326</v>
      </c>
      <c r="M78" s="7"/>
      <c r="O78" s="7" t="n">
        <f aca="false">O74+1</f>
        <v>2031</v>
      </c>
      <c r="P78" s="9" t="n">
        <f aca="false">'Low scenario'!AG81</f>
        <v>6099109696.51679</v>
      </c>
      <c r="Q78" s="9" t="n">
        <f aca="false">P78/$B$14*100</f>
        <v>119.020394108202</v>
      </c>
      <c r="R78" s="7"/>
      <c r="S78" s="2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6783653270.01024</v>
      </c>
      <c r="F79" s="6" t="n">
        <f aca="false">E79/$B$14*100</f>
        <v>132.378843120516</v>
      </c>
      <c r="G79" s="7"/>
      <c r="H79" s="2" t="n">
        <f aca="false">H78</f>
        <v>52</v>
      </c>
      <c r="K79" s="6" t="n">
        <f aca="false">'High scenario'!AG82</f>
        <v>7467839293.59338</v>
      </c>
      <c r="L79" s="6" t="n">
        <f aca="false">K79/$B$14*100</f>
        <v>145.73031476509</v>
      </c>
      <c r="M79" s="7"/>
      <c r="O79" s="5" t="n">
        <f aca="false">O75+1</f>
        <v>2032</v>
      </c>
      <c r="P79" s="6" t="n">
        <f aca="false">'Low scenario'!AG82</f>
        <v>6103097102.23945</v>
      </c>
      <c r="Q79" s="6" t="n">
        <f aca="false">P79/$B$14*100</f>
        <v>119.098205891265</v>
      </c>
      <c r="R79" s="7"/>
      <c r="S79" s="2"/>
    </row>
    <row r="80" customFormat="false" ht="12.8" hidden="false" customHeight="false" outlineLevel="0" collapsed="false">
      <c r="D80" s="7" t="n">
        <f aca="false">D76+1</f>
        <v>2032</v>
      </c>
      <c r="E80" s="9" t="n">
        <f aca="false">'Central scenario'!AG83</f>
        <v>6824272269.7158</v>
      </c>
      <c r="F80" s="9" t="n">
        <f aca="false">E80/$B$14*100</f>
        <v>133.17149804784</v>
      </c>
      <c r="G80" s="7"/>
      <c r="H80" s="2" t="n">
        <f aca="false">H79</f>
        <v>52</v>
      </c>
      <c r="K80" s="9" t="n">
        <f aca="false">'High scenario'!AG83</f>
        <v>7493004985.13639</v>
      </c>
      <c r="L80" s="9" t="n">
        <f aca="false">K80/$B$14*100</f>
        <v>146.221407838422</v>
      </c>
      <c r="M80" s="7"/>
      <c r="O80" s="7" t="n">
        <f aca="false">O76+1</f>
        <v>2032</v>
      </c>
      <c r="P80" s="9" t="n">
        <f aca="false">'Low scenario'!AG83</f>
        <v>6132313714.68031</v>
      </c>
      <c r="Q80" s="9" t="n">
        <f aca="false">P80/$B$14*100</f>
        <v>119.668350207443</v>
      </c>
      <c r="R80" s="7"/>
      <c r="S80" s="2"/>
    </row>
    <row r="81" customFormat="false" ht="12.8" hidden="false" customHeight="false" outlineLevel="0" collapsed="false">
      <c r="D81" s="7" t="n">
        <f aca="false">D77+1</f>
        <v>2032</v>
      </c>
      <c r="E81" s="9" t="n">
        <f aca="false">'Central scenario'!AG84</f>
        <v>6836002351.25642</v>
      </c>
      <c r="F81" s="9" t="n">
        <f aca="false">E81/$B$14*100</f>
        <v>133.400403412288</v>
      </c>
      <c r="G81" s="10" t="n">
        <f aca="false">AVERAGE(E79:E82)/AVERAGE(E75:E78)-1</f>
        <v>0.0210252856463558</v>
      </c>
      <c r="H81" s="2" t="n">
        <f aca="false">H80</f>
        <v>52</v>
      </c>
      <c r="K81" s="9" t="n">
        <f aca="false">'High scenario'!AG84</f>
        <v>7534786918.45215</v>
      </c>
      <c r="L81" s="9" t="n">
        <f aca="false">K81/$B$14*100</f>
        <v>147.036756703632</v>
      </c>
      <c r="M81" s="10" t="n">
        <f aca="false">AVERAGE(K79:K82)/AVERAGE(K75:K78)-1</f>
        <v>0.0284530129427298</v>
      </c>
      <c r="O81" s="7" t="n">
        <f aca="false">O77+1</f>
        <v>2032</v>
      </c>
      <c r="P81" s="9" t="n">
        <f aca="false">'Low scenario'!AG84</f>
        <v>6127242993.3583</v>
      </c>
      <c r="Q81" s="9" t="n">
        <f aca="false">P81/$B$14*100</f>
        <v>119.569398183264</v>
      </c>
      <c r="R81" s="10" t="n">
        <f aca="false">AVERAGE(P79:P82)/AVERAGE(P75:P78)-1</f>
        <v>0.0115441101689402</v>
      </c>
      <c r="S81" s="2"/>
    </row>
    <row r="82" customFormat="false" ht="12.8" hidden="false" customHeight="false" outlineLevel="0" collapsed="false">
      <c r="D82" s="7" t="n">
        <f aca="false">D78+1</f>
        <v>2032</v>
      </c>
      <c r="E82" s="9" t="n">
        <f aca="false">'Central scenario'!AG85</f>
        <v>6904464400.74845</v>
      </c>
      <c r="F82" s="9" t="n">
        <f aca="false">E82/$B$14*100</f>
        <v>134.736398420977</v>
      </c>
      <c r="G82" s="7"/>
      <c r="H82" s="2" t="n">
        <f aca="false">H81</f>
        <v>52</v>
      </c>
      <c r="K82" s="9" t="n">
        <f aca="false">'High scenario'!AG85</f>
        <v>7593891004.86503</v>
      </c>
      <c r="L82" s="9" t="n">
        <f aca="false">K82/$B$14*100</f>
        <v>148.190136788316</v>
      </c>
      <c r="M82" s="7"/>
      <c r="O82" s="7" t="n">
        <f aca="false">O78+1</f>
        <v>2032</v>
      </c>
      <c r="P82" s="9" t="n">
        <f aca="false">'Low scenario'!AG85</f>
        <v>6177989582.73744</v>
      </c>
      <c r="Q82" s="9" t="n">
        <f aca="false">P82/$B$14*100</f>
        <v>120.559686826704</v>
      </c>
      <c r="R82" s="7"/>
      <c r="S82" s="2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6923093522.84135</v>
      </c>
      <c r="F83" s="6" t="n">
        <f aca="false">E83/$B$14*100</f>
        <v>135.099934340761</v>
      </c>
      <c r="G83" s="7"/>
      <c r="H83" s="2" t="n">
        <f aca="false">H82</f>
        <v>52</v>
      </c>
      <c r="K83" s="6" t="n">
        <f aca="false">'High scenario'!AG86</f>
        <v>7637025164.99057</v>
      </c>
      <c r="L83" s="6" t="n">
        <f aca="false">K83/$B$14*100</f>
        <v>149.031873532385</v>
      </c>
      <c r="M83" s="7"/>
      <c r="O83" s="5" t="n">
        <f aca="false">O79+1</f>
        <v>2033</v>
      </c>
      <c r="P83" s="6" t="n">
        <f aca="false">'Low scenario'!AG86</f>
        <v>6197232719.02119</v>
      </c>
      <c r="Q83" s="6" t="n">
        <f aca="false">P83/$B$14*100</f>
        <v>120.93520485775</v>
      </c>
      <c r="R83" s="7"/>
      <c r="S83" s="2"/>
    </row>
    <row r="84" customFormat="false" ht="12.8" hidden="false" customHeight="false" outlineLevel="0" collapsed="false">
      <c r="D84" s="7" t="n">
        <f aca="false">D80+1</f>
        <v>2033</v>
      </c>
      <c r="E84" s="9" t="n">
        <f aca="false">'Central scenario'!AG87</f>
        <v>6945527034.34743</v>
      </c>
      <c r="F84" s="9" t="n">
        <f aca="false">E84/$B$14*100</f>
        <v>135.537710592303</v>
      </c>
      <c r="G84" s="7"/>
      <c r="H84" s="2" t="n">
        <f aca="false">H83</f>
        <v>52</v>
      </c>
      <c r="K84" s="9" t="n">
        <f aca="false">'High scenario'!AG87</f>
        <v>7733869753.43611</v>
      </c>
      <c r="L84" s="9" t="n">
        <f aca="false">K84/$B$14*100</f>
        <v>150.921736423459</v>
      </c>
      <c r="M84" s="7"/>
      <c r="O84" s="7" t="n">
        <f aca="false">O80+1</f>
        <v>2033</v>
      </c>
      <c r="P84" s="9" t="n">
        <f aca="false">'Low scenario'!AG87</f>
        <v>6240148456.82085</v>
      </c>
      <c r="Q84" s="9" t="n">
        <f aca="false">P84/$B$14*100</f>
        <v>121.772679223767</v>
      </c>
      <c r="R84" s="7"/>
      <c r="S84" s="2"/>
    </row>
    <row r="85" customFormat="false" ht="12.8" hidden="false" customHeight="false" outlineLevel="0" collapsed="false">
      <c r="D85" s="7" t="n">
        <f aca="false">D81+1</f>
        <v>2033</v>
      </c>
      <c r="E85" s="9" t="n">
        <f aca="false">'Central scenario'!AG88</f>
        <v>6971138883.8175</v>
      </c>
      <c r="F85" s="9" t="n">
        <f aca="false">E85/$B$14*100</f>
        <v>136.03751016461</v>
      </c>
      <c r="G85" s="10" t="n">
        <f aca="false">AVERAGE(E83:E86)/AVERAGE(E79:E82)-1</f>
        <v>0.0177307345204889</v>
      </c>
      <c r="H85" s="2" t="n">
        <f aca="false">H84</f>
        <v>52</v>
      </c>
      <c r="K85" s="9" t="n">
        <f aca="false">'High scenario'!AG88</f>
        <v>7801290151.97988</v>
      </c>
      <c r="L85" s="9" t="n">
        <f aca="false">K85/$B$14*100</f>
        <v>152.237404251207</v>
      </c>
      <c r="M85" s="10" t="n">
        <f aca="false">AVERAGE(K83:K86)/AVERAGE(K79:K82)-1</f>
        <v>0.0314567423639618</v>
      </c>
      <c r="O85" s="7" t="n">
        <f aca="false">O81+1</f>
        <v>2033</v>
      </c>
      <c r="P85" s="9" t="n">
        <f aca="false">'Low scenario'!AG88</f>
        <v>6234141095.36631</v>
      </c>
      <c r="Q85" s="9" t="n">
        <f aca="false">P85/$B$14*100</f>
        <v>121.655449240467</v>
      </c>
      <c r="R85" s="10" t="n">
        <f aca="false">AVERAGE(P83:P86)/AVERAGE(P79:P82)-1</f>
        <v>0.0162996972980787</v>
      </c>
      <c r="S85" s="2"/>
    </row>
    <row r="86" customFormat="false" ht="12.8" hidden="false" customHeight="false" outlineLevel="0" collapsed="false">
      <c r="D86" s="7" t="n">
        <f aca="false">D82+1</f>
        <v>2033</v>
      </c>
      <c r="E86" s="9" t="n">
        <f aca="false">'Central scenario'!AG89</f>
        <v>6993539934.0115</v>
      </c>
      <c r="F86" s="9" t="n">
        <f aca="false">E86/$B$14*100</f>
        <v>136.474652953507</v>
      </c>
      <c r="G86" s="7"/>
      <c r="H86" s="2" t="n">
        <f aca="false">H85</f>
        <v>52</v>
      </c>
      <c r="K86" s="9" t="n">
        <f aca="false">'High scenario'!AG89</f>
        <v>7863855479.40489</v>
      </c>
      <c r="L86" s="9" t="n">
        <f aca="false">K86/$B$14*100</f>
        <v>153.458328336551</v>
      </c>
      <c r="M86" s="7"/>
      <c r="O86" s="7" t="n">
        <f aca="false">O82+1</f>
        <v>2033</v>
      </c>
      <c r="P86" s="9" t="n">
        <f aca="false">'Low scenario'!AG89</f>
        <v>6269126180.6134</v>
      </c>
      <c r="Q86" s="9" t="n">
        <f aca="false">P86/$B$14*100</f>
        <v>122.338161774133</v>
      </c>
      <c r="R86" s="7"/>
      <c r="S86" s="2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7048496564.67529</v>
      </c>
      <c r="F87" s="6" t="n">
        <f aca="false">E87/$B$14*100</f>
        <v>137.547097976786</v>
      </c>
      <c r="G87" s="7"/>
      <c r="H87" s="2" t="n">
        <f aca="false">H86</f>
        <v>52</v>
      </c>
      <c r="K87" s="6" t="n">
        <f aca="false">'High scenario'!AG90</f>
        <v>7881960006.89706</v>
      </c>
      <c r="L87" s="6" t="n">
        <f aca="false">K87/$B$14*100</f>
        <v>153.811627113665</v>
      </c>
      <c r="M87" s="7"/>
      <c r="O87" s="5" t="n">
        <f aca="false">O83+1</f>
        <v>2034</v>
      </c>
      <c r="P87" s="6" t="n">
        <f aca="false">'Low scenario'!AG90</f>
        <v>6281426745.32446</v>
      </c>
      <c r="Q87" s="6" t="n">
        <f aca="false">P87/$B$14*100</f>
        <v>122.578199768613</v>
      </c>
      <c r="R87" s="7"/>
      <c r="S87" s="2"/>
    </row>
    <row r="88" customFormat="false" ht="12.8" hidden="false" customHeight="false" outlineLevel="0" collapsed="false">
      <c r="D88" s="7" t="n">
        <f aca="false">D84+1</f>
        <v>2034</v>
      </c>
      <c r="E88" s="9" t="n">
        <f aca="false">'Central scenario'!AG91</f>
        <v>7156887630.2924</v>
      </c>
      <c r="F88" s="9" t="n">
        <f aca="false">E88/$B$14*100</f>
        <v>139.66228330538</v>
      </c>
      <c r="G88" s="7"/>
      <c r="H88" s="2" t="n">
        <f aca="false">H87</f>
        <v>52</v>
      </c>
      <c r="K88" s="9" t="n">
        <f aca="false">'High scenario'!AG91</f>
        <v>7956399118.04749</v>
      </c>
      <c r="L88" s="9" t="n">
        <f aca="false">K88/$B$14*100</f>
        <v>155.264260823671</v>
      </c>
      <c r="M88" s="7"/>
      <c r="O88" s="7" t="n">
        <f aca="false">O84+1</f>
        <v>2034</v>
      </c>
      <c r="P88" s="9" t="n">
        <f aca="false">'Low scenario'!AG91</f>
        <v>6289686907.81409</v>
      </c>
      <c r="Q88" s="9" t="n">
        <f aca="false">P88/$B$14*100</f>
        <v>122.739391785781</v>
      </c>
      <c r="R88" s="7"/>
      <c r="S88" s="2"/>
    </row>
    <row r="89" customFormat="false" ht="12.8" hidden="false" customHeight="false" outlineLevel="0" collapsed="false">
      <c r="D89" s="7" t="n">
        <f aca="false">D85+1</f>
        <v>2034</v>
      </c>
      <c r="E89" s="9" t="n">
        <f aca="false">'Central scenario'!AG92</f>
        <v>7157157998.68803</v>
      </c>
      <c r="F89" s="9" t="n">
        <f aca="false">E89/$B$14*100</f>
        <v>139.667559379201</v>
      </c>
      <c r="G89" s="10" t="n">
        <f aca="false">AVERAGE(E87:E90)/AVERAGE(E83:E86)-1</f>
        <v>0.024748685238609</v>
      </c>
      <c r="H89" s="2" t="n">
        <f aca="false">H88</f>
        <v>52</v>
      </c>
      <c r="K89" s="9" t="n">
        <f aca="false">'High scenario'!AG92</f>
        <v>8034220805.6157</v>
      </c>
      <c r="L89" s="9" t="n">
        <f aca="false">K89/$B$14*100</f>
        <v>156.782903442908</v>
      </c>
      <c r="M89" s="10" t="n">
        <f aca="false">AVERAGE(K87:K90)/AVERAGE(K83:K86)-1</f>
        <v>0.0294466639942355</v>
      </c>
      <c r="O89" s="7" t="n">
        <f aca="false">O85+1</f>
        <v>2034</v>
      </c>
      <c r="P89" s="9" t="n">
        <f aca="false">'Low scenario'!AG92</f>
        <v>6281812023.84505</v>
      </c>
      <c r="Q89" s="9" t="n">
        <f aca="false">P89/$B$14*100</f>
        <v>122.585718243217</v>
      </c>
      <c r="R89" s="10" t="n">
        <f aca="false">AVERAGE(P87:P90)/AVERAGE(P83:P86)-1</f>
        <v>0.00883184720462027</v>
      </c>
      <c r="S89" s="2"/>
    </row>
    <row r="90" customFormat="false" ht="12.8" hidden="false" customHeight="false" outlineLevel="0" collapsed="false">
      <c r="D90" s="7" t="n">
        <f aca="false">D86+1</f>
        <v>2034</v>
      </c>
      <c r="E90" s="9" t="n">
        <f aca="false">'Central scenario'!AG93</f>
        <v>7159594746.74635</v>
      </c>
      <c r="F90" s="9" t="n">
        <f aca="false">E90/$B$14*100</f>
        <v>139.715111026683</v>
      </c>
      <c r="G90" s="7"/>
      <c r="H90" s="2" t="n">
        <f aca="false">H89</f>
        <v>52</v>
      </c>
      <c r="K90" s="9" t="n">
        <f aca="false">'High scenario'!AG93</f>
        <v>8077368477.03296</v>
      </c>
      <c r="L90" s="9" t="n">
        <f aca="false">K90/$B$14*100</f>
        <v>157.624903851569</v>
      </c>
      <c r="M90" s="7"/>
      <c r="O90" s="7" t="n">
        <f aca="false">O86+1</f>
        <v>2034</v>
      </c>
      <c r="P90" s="9" t="n">
        <f aca="false">'Low scenario'!AG93</f>
        <v>6307994771.14879</v>
      </c>
      <c r="Q90" s="9" t="n">
        <f aca="false">P90/$B$14*100</f>
        <v>123.096658537455</v>
      </c>
      <c r="R90" s="7"/>
      <c r="S90" s="2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7219247507.84604</v>
      </c>
      <c r="F91" s="6" t="n">
        <f aca="false">E91/$B$14*100</f>
        <v>140.879198162185</v>
      </c>
      <c r="G91" s="7"/>
      <c r="H91" s="2" t="n">
        <f aca="false">H90</f>
        <v>52</v>
      </c>
      <c r="K91" s="6" t="n">
        <f aca="false">'High scenario'!AG94</f>
        <v>8119485177.14534</v>
      </c>
      <c r="L91" s="6" t="n">
        <f aca="false">K91/$B$14*100</f>
        <v>158.446785485994</v>
      </c>
      <c r="M91" s="7"/>
      <c r="O91" s="5" t="n">
        <f aca="false">O87+1</f>
        <v>2035</v>
      </c>
      <c r="P91" s="6" t="n">
        <f aca="false">'Low scenario'!AG94</f>
        <v>6348659947.27101</v>
      </c>
      <c r="Q91" s="6" t="n">
        <f aca="false">P91/$B$14*100</f>
        <v>123.890214569298</v>
      </c>
      <c r="R91" s="7"/>
      <c r="S91" s="2"/>
    </row>
    <row r="92" customFormat="false" ht="12.8" hidden="false" customHeight="false" outlineLevel="0" collapsed="false">
      <c r="D92" s="7" t="n">
        <f aca="false">D88+1</f>
        <v>2035</v>
      </c>
      <c r="E92" s="9" t="n">
        <f aca="false">'Central scenario'!AG95</f>
        <v>7241775700.99271</v>
      </c>
      <c r="F92" s="9" t="n">
        <f aca="false">E92/$B$14*100</f>
        <v>141.318822068014</v>
      </c>
      <c r="G92" s="7"/>
      <c r="H92" s="2" t="n">
        <f aca="false">H91</f>
        <v>52</v>
      </c>
      <c r="K92" s="9" t="n">
        <f aca="false">'High scenario'!AG95</f>
        <v>8150757971.06756</v>
      </c>
      <c r="L92" s="9" t="n">
        <f aca="false">K92/$B$14*100</f>
        <v>159.057054925748</v>
      </c>
      <c r="M92" s="7"/>
      <c r="O92" s="7" t="n">
        <f aca="false">O88+1</f>
        <v>2035</v>
      </c>
      <c r="P92" s="9" t="n">
        <f aca="false">'Low scenario'!AG95</f>
        <v>6363339503.48543</v>
      </c>
      <c r="Q92" s="9" t="n">
        <f aca="false">P92/$B$14*100</f>
        <v>124.176677127428</v>
      </c>
      <c r="R92" s="7"/>
      <c r="S92" s="2"/>
    </row>
    <row r="93" customFormat="false" ht="12.8" hidden="false" customHeight="false" outlineLevel="0" collapsed="false">
      <c r="D93" s="7" t="n">
        <f aca="false">D89+1</f>
        <v>2035</v>
      </c>
      <c r="E93" s="9" t="n">
        <f aca="false">'Central scenario'!AG96</f>
        <v>7271049213.21487</v>
      </c>
      <c r="F93" s="9" t="n">
        <f aca="false">E93/$B$14*100</f>
        <v>141.890076748611</v>
      </c>
      <c r="G93" s="10" t="n">
        <f aca="false">AVERAGE(E91:E94)/AVERAGE(E87:E90)-1</f>
        <v>0.0182643320594109</v>
      </c>
      <c r="H93" s="2" t="n">
        <f aca="false">H92</f>
        <v>52</v>
      </c>
      <c r="K93" s="9" t="n">
        <f aca="false">'High scenario'!AG96</f>
        <v>8224411271.15397</v>
      </c>
      <c r="L93" s="9" t="n">
        <f aca="false">K93/$B$14*100</f>
        <v>160.494354013623</v>
      </c>
      <c r="M93" s="10" t="n">
        <f aca="false">AVERAGE(K91:K94)/AVERAGE(K87:K90)-1</f>
        <v>0.0257634683323973</v>
      </c>
      <c r="O93" s="7" t="n">
        <f aca="false">O89+1</f>
        <v>2035</v>
      </c>
      <c r="P93" s="9" t="n">
        <f aca="false">'Low scenario'!AG96</f>
        <v>6391120744.83866</v>
      </c>
      <c r="Q93" s="9" t="n">
        <f aca="false">P93/$B$14*100</f>
        <v>124.718811055034</v>
      </c>
      <c r="R93" s="10" t="n">
        <f aca="false">AVERAGE(P91:P94)/AVERAGE(P87:P90)-1</f>
        <v>0.0137835975141911</v>
      </c>
      <c r="S93" s="2"/>
    </row>
    <row r="94" customFormat="false" ht="12.8" hidden="false" customHeight="false" outlineLevel="0" collapsed="false">
      <c r="D94" s="7" t="n">
        <f aca="false">D90+1</f>
        <v>2035</v>
      </c>
      <c r="E94" s="9" t="n">
        <f aca="false">'Central scenario'!AG97</f>
        <v>7311002298.47194</v>
      </c>
      <c r="F94" s="9" t="n">
        <f aca="false">E94/$B$14*100</f>
        <v>142.6697367629</v>
      </c>
      <c r="G94" s="7"/>
      <c r="H94" s="2" t="n">
        <f aca="false">H93</f>
        <v>52</v>
      </c>
      <c r="K94" s="9" t="n">
        <f aca="false">'High scenario'!AG97</f>
        <v>8278435472.2471</v>
      </c>
      <c r="L94" s="9" t="n">
        <f aca="false">K94/$B$14*100</f>
        <v>161.548603244319</v>
      </c>
      <c r="M94" s="7"/>
      <c r="O94" s="7" t="n">
        <f aca="false">O90+1</f>
        <v>2035</v>
      </c>
      <c r="P94" s="9" t="n">
        <f aca="false">'Low scenario'!AG97</f>
        <v>6404608253.08093</v>
      </c>
      <c r="Q94" s="9" t="n">
        <f aca="false">P94/$B$14*100</f>
        <v>124.982011526318</v>
      </c>
      <c r="R94" s="7"/>
      <c r="S94" s="2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7360083879.23968</v>
      </c>
      <c r="F95" s="6" t="n">
        <f aca="false">E95/$B$14*100</f>
        <v>143.627533781991</v>
      </c>
      <c r="G95" s="7"/>
      <c r="H95" s="2" t="n">
        <f aca="false">H94</f>
        <v>52</v>
      </c>
      <c r="K95" s="6" t="n">
        <f aca="false">'High scenario'!AG98</f>
        <v>8310493845.02986</v>
      </c>
      <c r="L95" s="6" t="n">
        <f aca="false">K95/$B$14*100</f>
        <v>162.174202774895</v>
      </c>
      <c r="M95" s="7"/>
      <c r="O95" s="5" t="n">
        <f aca="false">O91+1</f>
        <v>2036</v>
      </c>
      <c r="P95" s="6" t="n">
        <f aca="false">'Low scenario'!AG98</f>
        <v>6436680096.64694</v>
      </c>
      <c r="Q95" s="6" t="n">
        <f aca="false">P95/$B$14*100</f>
        <v>125.607873930987</v>
      </c>
      <c r="R95" s="7"/>
      <c r="S95" s="2"/>
    </row>
    <row r="96" customFormat="false" ht="12.8" hidden="false" customHeight="false" outlineLevel="0" collapsed="false">
      <c r="D96" s="7" t="n">
        <f aca="false">D92+1</f>
        <v>2036</v>
      </c>
      <c r="E96" s="9" t="n">
        <f aca="false">'Central scenario'!AG99</f>
        <v>7394599944.22631</v>
      </c>
      <c r="F96" s="9" t="n">
        <f aca="false">E96/$B$14*100</f>
        <v>144.301093672235</v>
      </c>
      <c r="G96" s="7"/>
      <c r="H96" s="2" t="n">
        <f aca="false">H95</f>
        <v>52</v>
      </c>
      <c r="K96" s="9" t="n">
        <f aca="false">'High scenario'!AG99</f>
        <v>8366835354.49524</v>
      </c>
      <c r="L96" s="9" t="n">
        <f aca="false">K96/$B$14*100</f>
        <v>163.273672860677</v>
      </c>
      <c r="M96" s="7"/>
      <c r="O96" s="7" t="n">
        <f aca="false">O92+1</f>
        <v>2036</v>
      </c>
      <c r="P96" s="9" t="n">
        <f aca="false">'Low scenario'!AG99</f>
        <v>6431825714.99319</v>
      </c>
      <c r="Q96" s="9" t="n">
        <f aca="false">P96/$B$14*100</f>
        <v>125.513143643071</v>
      </c>
      <c r="R96" s="7"/>
      <c r="S96" s="2"/>
    </row>
    <row r="97" customFormat="false" ht="12.8" hidden="false" customHeight="false" outlineLevel="0" collapsed="false">
      <c r="D97" s="7" t="n">
        <f aca="false">D93+1</f>
        <v>2036</v>
      </c>
      <c r="E97" s="9" t="n">
        <f aca="false">'Central scenario'!AG100</f>
        <v>7424861718.06854</v>
      </c>
      <c r="F97" s="9" t="n">
        <f aca="false">E97/$B$14*100</f>
        <v>144.8916336737</v>
      </c>
      <c r="G97" s="10" t="n">
        <f aca="false">AVERAGE(E95:E98)/AVERAGE(E91:E94)-1</f>
        <v>0.0192463837952763</v>
      </c>
      <c r="H97" s="2" t="n">
        <f aca="false">H96</f>
        <v>52</v>
      </c>
      <c r="K97" s="9" t="n">
        <f aca="false">'High scenario'!AG100</f>
        <v>8425238513.72846</v>
      </c>
      <c r="L97" s="9" t="n">
        <f aca="false">K97/$B$14*100</f>
        <v>164.413374780298</v>
      </c>
      <c r="M97" s="10" t="n">
        <f aca="false">AVERAGE(K95:K98)/AVERAGE(K91:K94)-1</f>
        <v>0.0243844336001682</v>
      </c>
      <c r="O97" s="7" t="n">
        <f aca="false">O93+1</f>
        <v>2036</v>
      </c>
      <c r="P97" s="9" t="n">
        <f aca="false">'Low scenario'!AG100</f>
        <v>6442321544.02634</v>
      </c>
      <c r="Q97" s="9" t="n">
        <f aca="false">P97/$B$14*100</f>
        <v>125.717963324988</v>
      </c>
      <c r="R97" s="10" t="n">
        <f aca="false">AVERAGE(P95:P98)/AVERAGE(P91:P94)-1</f>
        <v>0.00964850498432313</v>
      </c>
      <c r="S97" s="2"/>
    </row>
    <row r="98" customFormat="false" ht="12.8" hidden="false" customHeight="false" outlineLevel="0" collapsed="false">
      <c r="D98" s="7" t="n">
        <f aca="false">D94+1</f>
        <v>2036</v>
      </c>
      <c r="E98" s="9" t="n">
        <f aca="false">'Central scenario'!AG101</f>
        <v>7422503341.65715</v>
      </c>
      <c r="F98" s="9" t="n">
        <f aca="false">E98/$B$14*100</f>
        <v>144.845611400957</v>
      </c>
      <c r="G98" s="7"/>
      <c r="H98" s="2" t="n">
        <f aca="false">H97</f>
        <v>52</v>
      </c>
      <c r="K98" s="9" t="n">
        <f aca="false">'High scenario'!AG101</f>
        <v>8469675412.6948</v>
      </c>
      <c r="L98" s="9" t="n">
        <f aca="false">K98/$B$14*100</f>
        <v>165.280533675791</v>
      </c>
      <c r="M98" s="7"/>
      <c r="O98" s="7" t="n">
        <f aca="false">O94+1</f>
        <v>2036</v>
      </c>
      <c r="P98" s="9" t="n">
        <f aca="false">'Low scenario'!AG101</f>
        <v>6443012538.08536</v>
      </c>
      <c r="Q98" s="9" t="n">
        <f aca="false">P98/$B$14*100</f>
        <v>125.731447651279</v>
      </c>
      <c r="R98" s="7"/>
      <c r="S98" s="2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7437931420.30552</v>
      </c>
      <c r="F99" s="6" t="n">
        <f aca="false">E99/$B$14*100</f>
        <v>145.146680916416</v>
      </c>
      <c r="G99" s="7"/>
      <c r="H99" s="2" t="n">
        <f aca="false">H98</f>
        <v>52</v>
      </c>
      <c r="K99" s="6" t="n">
        <f aca="false">'High scenario'!AG102</f>
        <v>8522887287.33134</v>
      </c>
      <c r="L99" s="6" t="n">
        <f aca="false">K99/$B$14*100</f>
        <v>166.318930852693</v>
      </c>
      <c r="M99" s="7"/>
      <c r="O99" s="5" t="n">
        <f aca="false">O95+1</f>
        <v>2037</v>
      </c>
      <c r="P99" s="6" t="n">
        <f aca="false">'Low scenario'!AG102</f>
        <v>6485796907.25044</v>
      </c>
      <c r="Q99" s="6" t="n">
        <f aca="false">P99/$B$14*100</f>
        <v>126.566358438767</v>
      </c>
      <c r="R99" s="7"/>
      <c r="S99" s="2"/>
    </row>
    <row r="100" customFormat="false" ht="12.8" hidden="false" customHeight="false" outlineLevel="0" collapsed="false">
      <c r="D100" s="7" t="n">
        <f aca="false">D96+1</f>
        <v>2037</v>
      </c>
      <c r="E100" s="9" t="n">
        <f aca="false">'Central scenario'!AG103</f>
        <v>7485785267.40431</v>
      </c>
      <c r="F100" s="9" t="n">
        <f aca="false">E100/$B$14*100</f>
        <v>146.080519464122</v>
      </c>
      <c r="G100" s="7"/>
      <c r="H100" s="2" t="n">
        <f aca="false">H99</f>
        <v>52</v>
      </c>
      <c r="K100" s="9" t="n">
        <f aca="false">'High scenario'!AG103</f>
        <v>8587414497.64975</v>
      </c>
      <c r="L100" s="9" t="n">
        <f aca="false">K100/$B$14*100</f>
        <v>167.578139882362</v>
      </c>
      <c r="M100" s="7"/>
      <c r="O100" s="7" t="n">
        <f aca="false">O96+1</f>
        <v>2037</v>
      </c>
      <c r="P100" s="9" t="n">
        <f aca="false">'Low scenario'!AG103</f>
        <v>6509377269.22715</v>
      </c>
      <c r="Q100" s="9" t="n">
        <f aca="false">P100/$B$14*100</f>
        <v>127.026514775566</v>
      </c>
      <c r="R100" s="7"/>
      <c r="S100" s="2"/>
    </row>
    <row r="101" customFormat="false" ht="12.8" hidden="false" customHeight="false" outlineLevel="0" collapsed="false">
      <c r="D101" s="7" t="n">
        <f aca="false">D97+1</f>
        <v>2037</v>
      </c>
      <c r="E101" s="9" t="n">
        <f aca="false">'Central scenario'!AG104</f>
        <v>7530543012.75706</v>
      </c>
      <c r="F101" s="9" t="n">
        <f aca="false">E101/$B$14*100</f>
        <v>146.953939480542</v>
      </c>
      <c r="G101" s="10" t="n">
        <f aca="false">AVERAGE(E99:E102)/AVERAGE(E95:E98)-1</f>
        <v>0.0140158720044254</v>
      </c>
      <c r="H101" s="2" t="n">
        <f aca="false">H100</f>
        <v>52</v>
      </c>
      <c r="K101" s="9" t="n">
        <f aca="false">'High scenario'!AG104</f>
        <v>8664719121.23099</v>
      </c>
      <c r="L101" s="9" t="n">
        <f aca="false">K101/$B$14*100</f>
        <v>169.086692314249</v>
      </c>
      <c r="M101" s="10" t="n">
        <f aca="false">AVERAGE(K99:K102)/AVERAGE(K95:K98)-1</f>
        <v>0.0278014378888767</v>
      </c>
      <c r="O101" s="7" t="n">
        <f aca="false">O97+1</f>
        <v>2037</v>
      </c>
      <c r="P101" s="9" t="n">
        <f aca="false">'Low scenario'!AG104</f>
        <v>6558963619.05079</v>
      </c>
      <c r="Q101" s="9" t="n">
        <f aca="false">P101/$B$14*100</f>
        <v>127.99416205395</v>
      </c>
      <c r="R101" s="10" t="n">
        <f aca="false">AVERAGE(P99:P102)/AVERAGE(P95:P98)-1</f>
        <v>0.0138728940711181</v>
      </c>
      <c r="S101" s="2"/>
    </row>
    <row r="102" customFormat="false" ht="12.8" hidden="false" customHeight="false" outlineLevel="0" collapsed="false">
      <c r="D102" s="7" t="n">
        <f aca="false">D98+1</f>
        <v>2037</v>
      </c>
      <c r="E102" s="9" t="n">
        <f aca="false">'Central scenario'!AG105</f>
        <v>7562687710.94036</v>
      </c>
      <c r="F102" s="9" t="n">
        <f aca="false">E102/$B$14*100</f>
        <v>147.581223598493</v>
      </c>
      <c r="G102" s="7"/>
      <c r="H102" s="2" t="n">
        <f aca="false">H101</f>
        <v>52</v>
      </c>
      <c r="K102" s="9" t="n">
        <f aca="false">'High scenario'!AG105</f>
        <v>8730578851.7926</v>
      </c>
      <c r="L102" s="9" t="n">
        <f aca="false">K102/$B$14*100</f>
        <v>170.371904661189</v>
      </c>
      <c r="M102" s="7"/>
      <c r="O102" s="7" t="n">
        <f aca="false">O98+1</f>
        <v>2037</v>
      </c>
      <c r="P102" s="9" t="n">
        <f aca="false">'Low scenario'!AG105</f>
        <v>6556982390.99402</v>
      </c>
      <c r="Q102" s="9" t="n">
        <f aca="false">P102/$B$14*100</f>
        <v>127.955499600597</v>
      </c>
      <c r="R102" s="7"/>
      <c r="S102" s="2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7620532418.17537</v>
      </c>
      <c r="F103" s="6" t="n">
        <f aca="false">E103/$B$14*100</f>
        <v>148.710027669047</v>
      </c>
      <c r="G103" s="7"/>
      <c r="H103" s="2" t="n">
        <f aca="false">H102</f>
        <v>52</v>
      </c>
      <c r="K103" s="6" t="n">
        <f aca="false">'High scenario'!AG106</f>
        <v>8779644225.61189</v>
      </c>
      <c r="L103" s="6" t="n">
        <f aca="false">K103/$B$14*100</f>
        <v>171.329385411596</v>
      </c>
      <c r="M103" s="7"/>
      <c r="O103" s="5" t="n">
        <f aca="false">O99+1</f>
        <v>2038</v>
      </c>
      <c r="P103" s="6" t="n">
        <f aca="false">'Low scenario'!AG106</f>
        <v>6576583203.5431</v>
      </c>
      <c r="Q103" s="6" t="n">
        <f aca="false">P103/$B$14*100</f>
        <v>128.337997465124</v>
      </c>
      <c r="R103" s="7"/>
      <c r="S103" s="2"/>
    </row>
    <row r="104" customFormat="false" ht="12.8" hidden="false" customHeight="false" outlineLevel="0" collapsed="false">
      <c r="D104" s="7" t="n">
        <f aca="false">D100+1</f>
        <v>2038</v>
      </c>
      <c r="E104" s="9" t="n">
        <f aca="false">'Central scenario'!AG107</f>
        <v>7655816366.62857</v>
      </c>
      <c r="F104" s="9" t="n">
        <f aca="false">E104/$B$14*100</f>
        <v>149.398572335327</v>
      </c>
      <c r="G104" s="7"/>
      <c r="H104" s="2" t="n">
        <f aca="false">H103</f>
        <v>52</v>
      </c>
      <c r="K104" s="9" t="n">
        <f aca="false">'High scenario'!AG107</f>
        <v>8821613732.08192</v>
      </c>
      <c r="L104" s="9" t="n">
        <f aca="false">K104/$B$14*100</f>
        <v>172.148394652149</v>
      </c>
      <c r="M104" s="7"/>
      <c r="O104" s="7" t="n">
        <f aca="false">O100+1</f>
        <v>2038</v>
      </c>
      <c r="P104" s="9" t="n">
        <f aca="false">'Low scenario'!AG107</f>
        <v>6584214857.59225</v>
      </c>
      <c r="Q104" s="9" t="n">
        <f aca="false">P104/$B$14*100</f>
        <v>128.486924524617</v>
      </c>
      <c r="R104" s="7"/>
      <c r="S104" s="2"/>
    </row>
    <row r="105" customFormat="false" ht="12.8" hidden="false" customHeight="false" outlineLevel="0" collapsed="false">
      <c r="D105" s="7" t="n">
        <f aca="false">D101+1</f>
        <v>2038</v>
      </c>
      <c r="E105" s="9" t="n">
        <f aca="false">'Central scenario'!AG108</f>
        <v>7661729576.33305</v>
      </c>
      <c r="F105" s="9" t="n">
        <f aca="false">E105/$B$14*100</f>
        <v>149.51396500483</v>
      </c>
      <c r="G105" s="10" t="n">
        <f aca="false">AVERAGE(E103:E106)/AVERAGE(E99:E102)-1</f>
        <v>0.0203022802504285</v>
      </c>
      <c r="H105" s="2" t="n">
        <f aca="false">H104</f>
        <v>52</v>
      </c>
      <c r="K105" s="9" t="n">
        <f aca="false">'High scenario'!AG108</f>
        <v>8876936271.14105</v>
      </c>
      <c r="L105" s="9" t="n">
        <f aca="false">K105/$B$14*100</f>
        <v>173.227980153889</v>
      </c>
      <c r="M105" s="10" t="n">
        <f aca="false">AVERAGE(K103:K106)/AVERAGE(K99:K102)-1</f>
        <v>0.0256226817550709</v>
      </c>
      <c r="O105" s="7" t="n">
        <f aca="false">O101+1</f>
        <v>2038</v>
      </c>
      <c r="P105" s="9" t="n">
        <f aca="false">'Low scenario'!AG108</f>
        <v>6607675320.50586</v>
      </c>
      <c r="Q105" s="9" t="n">
        <f aca="false">P105/$B$14*100</f>
        <v>128.944741104557</v>
      </c>
      <c r="R105" s="10" t="n">
        <f aca="false">AVERAGE(P103:P106)/AVERAGE(P99:P102)-1</f>
        <v>0.0113967907531278</v>
      </c>
      <c r="S105" s="2"/>
    </row>
    <row r="106" customFormat="false" ht="12.8" hidden="false" customHeight="false" outlineLevel="0" collapsed="false">
      <c r="D106" s="7" t="n">
        <f aca="false">D102+1</f>
        <v>2038</v>
      </c>
      <c r="E106" s="9" t="n">
        <f aca="false">'Central scenario'!AG109</f>
        <v>7688281528.87902</v>
      </c>
      <c r="F106" s="9" t="n">
        <f aca="false">E106/$B$14*100</f>
        <v>150.032110113479</v>
      </c>
      <c r="G106" s="7"/>
      <c r="H106" s="2" t="n">
        <f aca="false">H105</f>
        <v>52</v>
      </c>
      <c r="K106" s="9" t="n">
        <f aca="false">'High scenario'!AG109</f>
        <v>8911531530.53703</v>
      </c>
      <c r="L106" s="9" t="n">
        <f aca="false">K106/$B$14*100</f>
        <v>173.903085474578</v>
      </c>
      <c r="M106" s="7"/>
      <c r="O106" s="7" t="n">
        <f aca="false">O102+1</f>
        <v>2038</v>
      </c>
      <c r="P106" s="9" t="n">
        <f aca="false">'Low scenario'!AG109</f>
        <v>6640229777.97675</v>
      </c>
      <c r="Q106" s="9" t="n">
        <f aca="false">P106/$B$14*100</f>
        <v>129.580021424302</v>
      </c>
      <c r="R106" s="7"/>
      <c r="S106" s="2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7759712847.01542</v>
      </c>
      <c r="F107" s="6" t="n">
        <f aca="false">E107/$B$14*100</f>
        <v>151.426048583075</v>
      </c>
      <c r="G107" s="7"/>
      <c r="H107" s="2" t="n">
        <f aca="false">H106</f>
        <v>52</v>
      </c>
      <c r="K107" s="6" t="n">
        <f aca="false">'High scenario'!AG110</f>
        <v>8956649640.82758</v>
      </c>
      <c r="L107" s="6" t="n">
        <f aca="false">K107/$B$14*100</f>
        <v>174.783537792277</v>
      </c>
      <c r="M107" s="7"/>
      <c r="O107" s="5" t="n">
        <f aca="false">O103+1</f>
        <v>2039</v>
      </c>
      <c r="P107" s="6" t="n">
        <f aca="false">'Low scenario'!AG110</f>
        <v>6680640419.78881</v>
      </c>
      <c r="Q107" s="6" t="n">
        <f aca="false">P107/$B$14*100</f>
        <v>130.368610374814</v>
      </c>
      <c r="R107" s="7"/>
      <c r="S107" s="2"/>
    </row>
    <row r="108" customFormat="false" ht="12.8" hidden="false" customHeight="false" outlineLevel="0" collapsed="false">
      <c r="D108" s="7" t="n">
        <f aca="false">D104+1</f>
        <v>2039</v>
      </c>
      <c r="E108" s="9" t="n">
        <f aca="false">'Central scenario'!AG111</f>
        <v>7825396081.81258</v>
      </c>
      <c r="F108" s="9" t="n">
        <f aca="false">E108/$B$14*100</f>
        <v>152.707816723157</v>
      </c>
      <c r="G108" s="7"/>
      <c r="H108" s="2" t="n">
        <f aca="false">H107</f>
        <v>52</v>
      </c>
      <c r="K108" s="9" t="n">
        <f aca="false">'High scenario'!AG111</f>
        <v>9041765952.10191</v>
      </c>
      <c r="L108" s="9" t="n">
        <f aca="false">K108/$B$14*100</f>
        <v>176.444530530068</v>
      </c>
      <c r="M108" s="7"/>
      <c r="O108" s="7" t="n">
        <f aca="false">O104+1</f>
        <v>2039</v>
      </c>
      <c r="P108" s="9" t="n">
        <f aca="false">'Low scenario'!AG111</f>
        <v>6658112445.93919</v>
      </c>
      <c r="Q108" s="9" t="n">
        <f aca="false">P108/$B$14*100</f>
        <v>129.928990748433</v>
      </c>
      <c r="R108" s="7"/>
      <c r="S108" s="2"/>
    </row>
    <row r="109" customFormat="false" ht="12.8" hidden="false" customHeight="false" outlineLevel="0" collapsed="false">
      <c r="D109" s="7" t="n">
        <f aca="false">D105+1</f>
        <v>2039</v>
      </c>
      <c r="E109" s="9" t="n">
        <f aca="false">'Central scenario'!AG112</f>
        <v>7826456234.03901</v>
      </c>
      <c r="F109" s="9" t="n">
        <f aca="false">E109/$B$14*100</f>
        <v>152.728504945223</v>
      </c>
      <c r="G109" s="10" t="n">
        <f aca="false">AVERAGE(E107:E110)/AVERAGE(E103:E106)-1</f>
        <v>0.0211811918932518</v>
      </c>
      <c r="H109" s="2" t="n">
        <f aca="false">H108</f>
        <v>52</v>
      </c>
      <c r="K109" s="9" t="n">
        <f aca="false">'High scenario'!AG112</f>
        <v>9077572068.36759</v>
      </c>
      <c r="L109" s="9" t="n">
        <f aca="false">K109/$B$14*100</f>
        <v>177.143264981731</v>
      </c>
      <c r="M109" s="10" t="n">
        <f aca="false">AVERAGE(K107:K110)/AVERAGE(K103:K106)-1</f>
        <v>0.0226429229178344</v>
      </c>
      <c r="O109" s="7" t="n">
        <f aca="false">O105+1</f>
        <v>2039</v>
      </c>
      <c r="P109" s="9" t="n">
        <f aca="false">'Low scenario'!AG112</f>
        <v>6693301513.01114</v>
      </c>
      <c r="Q109" s="9" t="n">
        <f aca="false">P109/$B$14*100</f>
        <v>130.615683862609</v>
      </c>
      <c r="R109" s="10" t="n">
        <f aca="false">AVERAGE(P107:P110)/AVERAGE(P103:P106)-1</f>
        <v>0.0128049030964454</v>
      </c>
      <c r="S109" s="2"/>
    </row>
    <row r="110" customFormat="false" ht="12.8" hidden="false" customHeight="false" outlineLevel="0" collapsed="false">
      <c r="D110" s="7" t="n">
        <f aca="false">D106+1</f>
        <v>2039</v>
      </c>
      <c r="E110" s="9" t="n">
        <f aca="false">'Central scenario'!AG113</f>
        <v>7863497532.97123</v>
      </c>
      <c r="F110" s="9" t="n">
        <f aca="false">E110/$B$14*100</f>
        <v>153.4513432309</v>
      </c>
      <c r="G110" s="7"/>
      <c r="H110" s="2" t="n">
        <f aca="false">H109</f>
        <v>52</v>
      </c>
      <c r="K110" s="9" t="n">
        <f aca="false">'High scenario'!AG113</f>
        <v>9115064930.52757</v>
      </c>
      <c r="L110" s="9" t="n">
        <f aca="false">K110/$B$14*100</f>
        <v>177.874915247519</v>
      </c>
      <c r="M110" s="7"/>
      <c r="O110" s="7" t="n">
        <f aca="false">O106+1</f>
        <v>2039</v>
      </c>
      <c r="P110" s="9" t="n">
        <f aca="false">'Low scenario'!AG113</f>
        <v>6714809665.74053</v>
      </c>
      <c r="Q110" s="9" t="n">
        <f aca="false">P110/$B$14*100</f>
        <v>131.035402303787</v>
      </c>
      <c r="R110" s="7"/>
      <c r="S110" s="2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7856236245.9008</v>
      </c>
      <c r="F111" s="6" t="n">
        <f aca="false">E111/$B$14*100</f>
        <v>153.309643656396</v>
      </c>
      <c r="G111" s="7"/>
      <c r="H111" s="2" t="n">
        <f aca="false">H110</f>
        <v>52</v>
      </c>
      <c r="K111" s="6" t="n">
        <f aca="false">'High scenario'!AG114</f>
        <v>9161525907.71929</v>
      </c>
      <c r="L111" s="6" t="n">
        <f aca="false">K111/$B$14*100</f>
        <v>178.781572791188</v>
      </c>
      <c r="M111" s="7"/>
      <c r="O111" s="5" t="n">
        <f aca="false">O107+1</f>
        <v>2040</v>
      </c>
      <c r="P111" s="6" t="n">
        <f aca="false">'Low scenario'!AG114</f>
        <v>6735414484.79948</v>
      </c>
      <c r="Q111" s="6" t="n">
        <f aca="false">P111/$B$14*100</f>
        <v>131.437492741072</v>
      </c>
      <c r="R111" s="7"/>
      <c r="S111" s="2"/>
    </row>
    <row r="112" customFormat="false" ht="12.8" hidden="false" customHeight="false" outlineLevel="0" collapsed="false">
      <c r="D112" s="7" t="n">
        <f aca="false">D108+1</f>
        <v>2040</v>
      </c>
      <c r="E112" s="9" t="n">
        <f aca="false">'Central scenario'!AG115</f>
        <v>7861385283.39567</v>
      </c>
      <c r="F112" s="9" t="n">
        <f aca="false">E112/$B$14*100</f>
        <v>153.410123972772</v>
      </c>
      <c r="G112" s="7"/>
      <c r="H112" s="2" t="n">
        <f aca="false">H111</f>
        <v>52</v>
      </c>
      <c r="K112" s="9" t="n">
        <f aca="false">'High scenario'!AG115</f>
        <v>9238100077.65886</v>
      </c>
      <c r="L112" s="9" t="n">
        <f aca="false">K112/$B$14*100</f>
        <v>180.275870867171</v>
      </c>
      <c r="M112" s="7"/>
      <c r="O112" s="7" t="n">
        <f aca="false">O108+1</f>
        <v>2040</v>
      </c>
      <c r="P112" s="9" t="n">
        <f aca="false">'Low scenario'!AG115</f>
        <v>6775947000.11166</v>
      </c>
      <c r="Q112" s="9" t="n">
        <f aca="false">P112/$B$14*100</f>
        <v>132.228459978373</v>
      </c>
      <c r="R112" s="7"/>
      <c r="S112" s="2"/>
    </row>
    <row r="113" customFormat="false" ht="12.8" hidden="false" customHeight="false" outlineLevel="0" collapsed="false">
      <c r="D113" s="7" t="n">
        <f aca="false">D109+1</f>
        <v>2040</v>
      </c>
      <c r="E113" s="9" t="n">
        <f aca="false">'Central scenario'!AG116</f>
        <v>7909426889.67763</v>
      </c>
      <c r="F113" s="9" t="n">
        <f aca="false">E113/$B$14*100</f>
        <v>154.34762652606</v>
      </c>
      <c r="G113" s="10" t="n">
        <f aca="false">AVERAGE(E111:E114)/AVERAGE(E107:E110)-1</f>
        <v>0.00882875477818978</v>
      </c>
      <c r="H113" s="2" t="n">
        <f aca="false">H112</f>
        <v>52</v>
      </c>
      <c r="K113" s="9" t="n">
        <f aca="false">'High scenario'!AG116</f>
        <v>9287985439.84628</v>
      </c>
      <c r="L113" s="9" t="n">
        <f aca="false">K113/$B$14*100</f>
        <v>181.249353188889</v>
      </c>
      <c r="M113" s="10" t="n">
        <f aca="false">AVERAGE(K111:K114)/AVERAGE(K107:K110)-1</f>
        <v>0.0227609582577029</v>
      </c>
      <c r="O113" s="7" t="n">
        <f aca="false">O109+1</f>
        <v>2040</v>
      </c>
      <c r="P113" s="9" t="n">
        <f aca="false">'Low scenario'!AG116</f>
        <v>6774347826.81821</v>
      </c>
      <c r="Q113" s="9" t="n">
        <f aca="false">P113/$B$14*100</f>
        <v>132.197253089974</v>
      </c>
      <c r="R113" s="10" t="n">
        <f aca="false">AVERAGE(P111:P114)/AVERAGE(P107:P110)-1</f>
        <v>0.0124027987223658</v>
      </c>
      <c r="S113" s="2"/>
    </row>
    <row r="114" customFormat="false" ht="12.8" hidden="false" customHeight="false" outlineLevel="0" collapsed="false">
      <c r="D114" s="7" t="n">
        <f aca="false">D110+1</f>
        <v>2040</v>
      </c>
      <c r="E114" s="9" t="n">
        <f aca="false">'Central scenario'!AG117</f>
        <v>7924134136.0782</v>
      </c>
      <c r="F114" s="9" t="n">
        <f aca="false">E114/$B$14*100</f>
        <v>154.63462944123</v>
      </c>
      <c r="G114" s="7"/>
      <c r="H114" s="2" t="n">
        <f aca="false">H113</f>
        <v>52</v>
      </c>
      <c r="K114" s="9" t="n">
        <f aca="false">'High scenario'!AG117</f>
        <v>9327184203.94507</v>
      </c>
      <c r="L114" s="9" t="n">
        <f aca="false">K114/$B$14*100</f>
        <v>182.01429308729</v>
      </c>
      <c r="M114" s="7"/>
      <c r="O114" s="7" t="n">
        <f aca="false">O110+1</f>
        <v>2040</v>
      </c>
      <c r="P114" s="9" t="n">
        <f aca="false">'Low scenario'!AG117</f>
        <v>6792890703.94847</v>
      </c>
      <c r="Q114" s="9" t="n">
        <f aca="false">P114/$B$14*100</f>
        <v>132.55910599208</v>
      </c>
      <c r="R114" s="7"/>
      <c r="S114" s="2"/>
    </row>
    <row r="115" customFormat="false" ht="12.8" hidden="false" customHeight="false" outlineLevel="0" collapsed="false">
      <c r="K115" s="13"/>
    </row>
    <row r="116" customFormat="false" ht="12.8" hidden="false" customHeight="false" outlineLevel="0" collapsed="false">
      <c r="K116" s="13"/>
    </row>
    <row r="117" customFormat="false" ht="12.8" hidden="false" customHeight="false" outlineLevel="0" collapsed="false">
      <c r="K117" s="13"/>
    </row>
    <row r="118" customFormat="false" ht="12.8" hidden="false" customHeight="false" outlineLevel="0" collapsed="false">
      <c r="K118" s="13"/>
    </row>
    <row r="119" customFormat="false" ht="12.8" hidden="false" customHeight="false" outlineLevel="0" collapsed="false">
      <c r="K119" s="13"/>
    </row>
    <row r="120" customFormat="false" ht="12.8" hidden="false" customHeight="false" outlineLevel="0" collapsed="false">
      <c r="F120" s="0" t="s">
        <v>8</v>
      </c>
      <c r="K120" s="13"/>
      <c r="P120" s="0" t="s">
        <v>9</v>
      </c>
    </row>
    <row r="121" customFormat="false" ht="12.8" hidden="false" customHeight="false" outlineLevel="0" collapsed="false">
      <c r="K121" s="13"/>
      <c r="W121" s="0" t="s">
        <v>10</v>
      </c>
    </row>
    <row r="122" customFormat="false" ht="12.8" hidden="false" customHeight="false" outlineLevel="0" collapsed="false">
      <c r="K12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75"/>
  <sheetViews>
    <sheetView showFormulas="false" showGridLines="true" showRowColHeaders="true" showZeros="true" rightToLeft="false" tabSelected="true" showOutlineSymbols="true" defaultGridColor="true" view="normal" topLeftCell="A13" colorId="64" zoomScale="65" zoomScaleNormal="65" zoomScalePageLayoutView="100" workbookViewId="0">
      <pane xSplit="1" ySplit="0" topLeftCell="B13" activePane="topRight" state="frozen"/>
      <selection pane="topLeft" activeCell="A13" activeCellId="0" sqref="A13"/>
      <selection pane="topRight" activeCell="I37" activeCellId="0" sqref="I37"/>
    </sheetView>
  </sheetViews>
  <sheetFormatPr defaultColWidth="11.82421875" defaultRowHeight="12.8" zeroHeight="false" outlineLevelRow="0" outlineLevelCol="0"/>
  <sheetData>
    <row r="1" customFormat="false" ht="12.8" hidden="false" customHeight="false" outlineLevel="0" collapsed="false">
      <c r="A1" s="95"/>
      <c r="B1" s="0" t="s">
        <v>134</v>
      </c>
      <c r="D1" s="0" t="s">
        <v>135</v>
      </c>
      <c r="F1" s="0" t="s">
        <v>136</v>
      </c>
      <c r="H1" s="0" t="s">
        <v>137</v>
      </c>
      <c r="I1" s="97"/>
    </row>
    <row r="2" customFormat="false" ht="91.7" hidden="false" customHeight="false" outlineLevel="0" collapsed="false">
      <c r="A2" s="95"/>
      <c r="B2" s="96" t="s">
        <v>128</v>
      </c>
      <c r="C2" s="97" t="s">
        <v>0</v>
      </c>
      <c r="D2" s="97" t="s">
        <v>138</v>
      </c>
      <c r="E2" s="97" t="s">
        <v>130</v>
      </c>
      <c r="F2" s="97" t="s">
        <v>139</v>
      </c>
      <c r="G2" s="97" t="s">
        <v>132</v>
      </c>
      <c r="H2" s="97" t="s">
        <v>140</v>
      </c>
      <c r="I2" s="97"/>
    </row>
    <row r="3" customFormat="false" ht="12.8" hidden="false" customHeight="false" outlineLevel="0" collapsed="false">
      <c r="A3" s="95"/>
      <c r="B3" s="96"/>
      <c r="C3" s="95"/>
      <c r="D3" s="95"/>
      <c r="E3" s="95"/>
      <c r="F3" s="95"/>
      <c r="G3" s="95"/>
      <c r="H3" s="95"/>
      <c r="I3" s="95"/>
    </row>
    <row r="4" customFormat="false" ht="15" hidden="false" customHeight="false" outlineLevel="0" collapsed="false">
      <c r="A4" s="98" t="n">
        <v>1993</v>
      </c>
      <c r="B4" s="99" t="n">
        <v>-0.000446069275463893</v>
      </c>
      <c r="C4" s="95"/>
      <c r="D4" s="95"/>
      <c r="E4" s="95"/>
      <c r="F4" s="95"/>
      <c r="G4" s="95"/>
      <c r="H4" s="95"/>
      <c r="I4" s="95"/>
    </row>
    <row r="5" customFormat="false" ht="15" hidden="false" customHeight="false" outlineLevel="0" collapsed="false">
      <c r="A5" s="98" t="n">
        <v>1994</v>
      </c>
      <c r="B5" s="100" t="n">
        <v>-0.0130853294610615</v>
      </c>
      <c r="C5" s="95"/>
      <c r="D5" s="95"/>
      <c r="E5" s="95"/>
      <c r="F5" s="95"/>
      <c r="G5" s="95"/>
      <c r="H5" s="95"/>
      <c r="I5" s="95"/>
    </row>
    <row r="6" customFormat="false" ht="15" hidden="false" customHeight="false" outlineLevel="0" collapsed="false">
      <c r="A6" s="98" t="n">
        <v>1995</v>
      </c>
      <c r="B6" s="99" t="n">
        <v>-0.00637934959758819</v>
      </c>
      <c r="C6" s="95"/>
      <c r="D6" s="95"/>
      <c r="E6" s="95"/>
      <c r="F6" s="95"/>
      <c r="G6" s="95"/>
      <c r="H6" s="95"/>
      <c r="I6" s="95"/>
    </row>
    <row r="7" customFormat="false" ht="15" hidden="false" customHeight="false" outlineLevel="0" collapsed="false">
      <c r="A7" s="98" t="n">
        <v>1996</v>
      </c>
      <c r="B7" s="100" t="n">
        <v>-0.00528730473079139</v>
      </c>
      <c r="C7" s="95"/>
      <c r="D7" s="95"/>
      <c r="E7" s="95"/>
      <c r="F7" s="95"/>
      <c r="G7" s="95"/>
      <c r="H7" s="95"/>
      <c r="I7" s="95"/>
    </row>
    <row r="8" customFormat="false" ht="15" hidden="false" customHeight="false" outlineLevel="0" collapsed="false">
      <c r="A8" s="98" t="n">
        <v>1997</v>
      </c>
      <c r="B8" s="99" t="n">
        <v>-0.00315594528811225</v>
      </c>
      <c r="C8" s="95"/>
      <c r="D8" s="95"/>
      <c r="E8" s="95"/>
      <c r="F8" s="95"/>
      <c r="G8" s="95"/>
      <c r="H8" s="95"/>
      <c r="I8" s="95"/>
    </row>
    <row r="9" customFormat="false" ht="15" hidden="false" customHeight="false" outlineLevel="0" collapsed="false">
      <c r="A9" s="98" t="n">
        <v>1998</v>
      </c>
      <c r="B9" s="100" t="n">
        <v>-0.00266006212398561</v>
      </c>
      <c r="C9" s="95"/>
      <c r="D9" s="95"/>
      <c r="E9" s="95"/>
      <c r="F9" s="95"/>
      <c r="G9" s="95"/>
      <c r="H9" s="95"/>
      <c r="I9" s="95"/>
    </row>
    <row r="10" customFormat="false" ht="15" hidden="false" customHeight="false" outlineLevel="0" collapsed="false">
      <c r="A10" s="98" t="n">
        <v>1999</v>
      </c>
      <c r="B10" s="99" t="n">
        <v>-0.0077596880146275</v>
      </c>
      <c r="C10" s="95"/>
      <c r="D10" s="95"/>
      <c r="E10" s="95"/>
      <c r="F10" s="95"/>
      <c r="G10" s="95"/>
      <c r="H10" s="95"/>
      <c r="I10" s="95"/>
    </row>
    <row r="11" customFormat="false" ht="15" hidden="false" customHeight="false" outlineLevel="0" collapsed="false">
      <c r="A11" s="98" t="n">
        <v>2000</v>
      </c>
      <c r="B11" s="100" t="n">
        <v>-0.00673854445377408</v>
      </c>
      <c r="C11" s="95"/>
      <c r="D11" s="95"/>
      <c r="E11" s="95"/>
      <c r="F11" s="95"/>
      <c r="G11" s="95"/>
      <c r="H11" s="95"/>
      <c r="I11" s="95"/>
    </row>
    <row r="12" customFormat="false" ht="15" hidden="false" customHeight="false" outlineLevel="0" collapsed="false">
      <c r="A12" s="98" t="n">
        <v>2001</v>
      </c>
      <c r="B12" s="99" t="n">
        <v>-0.0101649287372602</v>
      </c>
      <c r="C12" s="95"/>
      <c r="D12" s="95"/>
      <c r="E12" s="95"/>
      <c r="F12" s="95"/>
      <c r="G12" s="95"/>
      <c r="H12" s="95"/>
      <c r="I12" s="95"/>
    </row>
    <row r="13" customFormat="false" ht="15" hidden="false" customHeight="false" outlineLevel="0" collapsed="false">
      <c r="A13" s="98" t="n">
        <v>2002</v>
      </c>
      <c r="B13" s="100" t="n">
        <v>-0.0114398617982835</v>
      </c>
      <c r="C13" s="95"/>
      <c r="D13" s="95"/>
      <c r="E13" s="95"/>
      <c r="F13" s="95"/>
      <c r="G13" s="95"/>
      <c r="H13" s="95"/>
      <c r="I13" s="95"/>
    </row>
    <row r="14" customFormat="false" ht="15" hidden="false" customHeight="false" outlineLevel="0" collapsed="false">
      <c r="A14" s="98" t="n">
        <v>2003</v>
      </c>
      <c r="B14" s="99" t="n">
        <v>-0.00492707399415027</v>
      </c>
      <c r="C14" s="95"/>
      <c r="D14" s="95"/>
      <c r="E14" s="95"/>
      <c r="F14" s="95"/>
      <c r="G14" s="95"/>
      <c r="H14" s="95"/>
      <c r="I14" s="95"/>
    </row>
    <row r="15" customFormat="false" ht="15" hidden="false" customHeight="false" outlineLevel="0" collapsed="false">
      <c r="A15" s="98" t="n">
        <v>2004</v>
      </c>
      <c r="B15" s="100" t="n">
        <v>0.00382133245719463</v>
      </c>
      <c r="C15" s="95"/>
      <c r="D15" s="95"/>
      <c r="E15" s="95"/>
      <c r="F15" s="95"/>
      <c r="G15" s="95"/>
      <c r="H15" s="95"/>
      <c r="I15" s="95"/>
    </row>
    <row r="16" customFormat="false" ht="15" hidden="false" customHeight="false" outlineLevel="0" collapsed="false">
      <c r="A16" s="98" t="n">
        <v>2005</v>
      </c>
      <c r="B16" s="99" t="n">
        <v>0.00757769102751198</v>
      </c>
      <c r="C16" s="95"/>
      <c r="D16" s="95"/>
      <c r="E16" s="95"/>
      <c r="F16" s="95"/>
      <c r="G16" s="95"/>
      <c r="H16" s="95"/>
      <c r="I16" s="95"/>
    </row>
    <row r="17" customFormat="false" ht="15" hidden="false" customHeight="false" outlineLevel="0" collapsed="false">
      <c r="A17" s="98" t="n">
        <v>2006</v>
      </c>
      <c r="B17" s="100" t="n">
        <v>0.00917791831736937</v>
      </c>
      <c r="C17" s="95"/>
      <c r="D17" s="95"/>
      <c r="E17" s="95"/>
      <c r="F17" s="95"/>
      <c r="G17" s="95"/>
      <c r="H17" s="95"/>
      <c r="I17" s="95"/>
    </row>
    <row r="18" customFormat="false" ht="15" hidden="false" customHeight="false" outlineLevel="0" collapsed="false">
      <c r="A18" s="98" t="n">
        <v>2007</v>
      </c>
      <c r="B18" s="99" t="n">
        <v>0.0108470293692913</v>
      </c>
      <c r="C18" s="95"/>
      <c r="D18" s="95"/>
      <c r="E18" s="95"/>
      <c r="F18" s="95"/>
      <c r="G18" s="95"/>
      <c r="H18" s="95"/>
      <c r="I18" s="95"/>
    </row>
    <row r="19" customFormat="false" ht="15" hidden="false" customHeight="false" outlineLevel="0" collapsed="false">
      <c r="A19" s="98" t="n">
        <v>2008</v>
      </c>
      <c r="B19" s="100" t="n">
        <v>0.00473047402209589</v>
      </c>
      <c r="C19" s="95"/>
      <c r="D19" s="95"/>
      <c r="E19" s="95"/>
      <c r="F19" s="95"/>
      <c r="G19" s="95"/>
      <c r="H19" s="95"/>
      <c r="I19" s="95"/>
    </row>
    <row r="20" customFormat="false" ht="15" hidden="false" customHeight="false" outlineLevel="0" collapsed="false">
      <c r="A20" s="98" t="n">
        <v>2009</v>
      </c>
      <c r="B20" s="99" t="n">
        <v>0.00347884656778641</v>
      </c>
      <c r="C20" s="95"/>
      <c r="D20" s="95"/>
      <c r="E20" s="95"/>
      <c r="F20" s="95"/>
      <c r="G20" s="95"/>
      <c r="H20" s="95"/>
      <c r="I20" s="95"/>
    </row>
    <row r="21" customFormat="false" ht="15" hidden="false" customHeight="false" outlineLevel="0" collapsed="false">
      <c r="A21" s="98" t="n">
        <v>2010</v>
      </c>
      <c r="B21" s="100" t="n">
        <v>0.00411235591593429</v>
      </c>
      <c r="C21" s="95"/>
      <c r="D21" s="95"/>
      <c r="E21" s="95"/>
      <c r="F21" s="95"/>
      <c r="G21" s="95"/>
      <c r="H21" s="95"/>
      <c r="I21" s="95"/>
    </row>
    <row r="22" customFormat="false" ht="15" hidden="false" customHeight="false" outlineLevel="0" collapsed="false">
      <c r="A22" s="98" t="n">
        <v>2011</v>
      </c>
      <c r="B22" s="99" t="n">
        <v>0.00326307905881009</v>
      </c>
      <c r="C22" s="95"/>
      <c r="D22" s="95"/>
      <c r="E22" s="95"/>
      <c r="F22" s="95"/>
      <c r="G22" s="95"/>
      <c r="H22" s="95"/>
      <c r="I22" s="95"/>
    </row>
    <row r="23" customFormat="false" ht="15" hidden="false" customHeight="false" outlineLevel="0" collapsed="false">
      <c r="A23" s="98" t="n">
        <v>2012</v>
      </c>
      <c r="B23" s="100" t="n">
        <v>0.00105161751029002</v>
      </c>
      <c r="C23" s="95"/>
      <c r="D23" s="95"/>
      <c r="E23" s="95"/>
      <c r="F23" s="95"/>
      <c r="G23" s="95"/>
      <c r="H23" s="95"/>
      <c r="I23" s="95"/>
    </row>
    <row r="24" customFormat="false" ht="15" hidden="false" customHeight="false" outlineLevel="0" collapsed="false">
      <c r="A24" s="98" t="n">
        <v>2013</v>
      </c>
      <c r="B24" s="99" t="n">
        <v>-0.000951668558161176</v>
      </c>
      <c r="C24" s="95"/>
      <c r="D24" s="95"/>
      <c r="E24" s="95"/>
      <c r="F24" s="95"/>
      <c r="G24" s="95"/>
      <c r="H24" s="95"/>
      <c r="I24" s="95"/>
    </row>
    <row r="25" customFormat="false" ht="15" hidden="false" customHeight="false" outlineLevel="0" collapsed="false">
      <c r="A25" s="98" t="n">
        <v>2014</v>
      </c>
      <c r="B25" s="100" t="n">
        <v>-0.00129286375596846</v>
      </c>
      <c r="C25" s="101" t="n">
        <f aca="false">'Central scenario'!AL3+SUM($C106:$J106)-$H106-$F106-SUM($K106:$Q106)</f>
        <v>0.00115825366281495</v>
      </c>
      <c r="D25" s="109" t="n">
        <f aca="false">C25</f>
        <v>0.00115825366281495</v>
      </c>
      <c r="E25" s="95"/>
      <c r="F25" s="95"/>
      <c r="G25" s="107"/>
      <c r="H25" s="95"/>
      <c r="I25" s="95"/>
    </row>
    <row r="26" customFormat="false" ht="15" hidden="false" customHeight="false" outlineLevel="0" collapsed="false">
      <c r="A26" s="98" t="n">
        <v>2015</v>
      </c>
      <c r="B26" s="99" t="n">
        <v>-0.00750733306177321</v>
      </c>
      <c r="C26" s="101" t="n">
        <f aca="false">'Central scenario'!AL4+SUM($C107:$J107)-$H107-$F107-SUM($K107:$Q107)</f>
        <v>-0.0119147510354156</v>
      </c>
      <c r="D26" s="109" t="n">
        <f aca="false">C26</f>
        <v>-0.0119147510354156</v>
      </c>
      <c r="E26" s="95"/>
      <c r="F26" s="95"/>
      <c r="G26" s="95"/>
      <c r="H26" s="95"/>
      <c r="I26" s="95"/>
    </row>
    <row r="27" customFormat="false" ht="15" hidden="false" customHeight="false" outlineLevel="0" collapsed="false">
      <c r="A27" s="98" t="n">
        <v>2016</v>
      </c>
      <c r="B27" s="100" t="n">
        <v>-0.0203467996958489</v>
      </c>
      <c r="C27" s="101" t="n">
        <f aca="false">'Central scenario'!AL5+SUM($C108:$J108)-$H108-$F108-SUM($K108:$Q108)</f>
        <v>-0.0155712919935585</v>
      </c>
      <c r="D27" s="101" t="n">
        <f aca="false">'Central scenario'!BO5+SUM($C108:$J108)-$H108-$F108-SUM($K108:$R108)</f>
        <v>-0.0194042217806141</v>
      </c>
      <c r="E27" s="95"/>
      <c r="F27" s="95"/>
      <c r="G27" s="95"/>
      <c r="H27" s="95"/>
      <c r="I27" s="95"/>
    </row>
    <row r="28" customFormat="false" ht="15" hidden="false" customHeight="false" outlineLevel="0" collapsed="false">
      <c r="A28" s="98" t="n">
        <v>2017</v>
      </c>
      <c r="B28" s="99" t="n">
        <v>-0.0241047020081896</v>
      </c>
      <c r="C28" s="101" t="n">
        <f aca="false">'Central scenario'!AL6+SUM($C109:$J109)-$H109-$F109-SUM($K109:$Q109)</f>
        <v>-0.018618808162389</v>
      </c>
      <c r="D28" s="101" t="n">
        <f aca="false">'Central scenario'!BO6+SUM($C109:$J109)-$H109-$F109-SUM($K109:$R109)</f>
        <v>-0.0264354011324795</v>
      </c>
      <c r="E28" s="104"/>
      <c r="F28" s="103"/>
      <c r="G28" s="103"/>
      <c r="H28" s="103"/>
      <c r="I28" s="103"/>
    </row>
    <row r="29" customFormat="false" ht="15" hidden="false" customHeight="false" outlineLevel="0" collapsed="false">
      <c r="A29" s="98" t="n">
        <v>2018</v>
      </c>
      <c r="B29" s="100" t="n">
        <v>-0.0182717978002125</v>
      </c>
      <c r="C29" s="101" t="n">
        <f aca="false">'Central scenario'!$AL7+SUM($C110:$J110)-$F110-SUM($K110:$Q110)</f>
        <v>-0.00937147165887186</v>
      </c>
      <c r="D29" s="101" t="n">
        <f aca="false">'Central scenario'!BO7+SUM($C110:$J110)-$F110-SUM($K110:$R110)</f>
        <v>-0.0218368767641793</v>
      </c>
      <c r="E29" s="103"/>
      <c r="F29" s="103"/>
      <c r="G29" s="103"/>
      <c r="H29" s="103"/>
      <c r="I29" s="103"/>
    </row>
    <row r="30" customFormat="false" ht="15" hidden="false" customHeight="false" outlineLevel="0" collapsed="false">
      <c r="A30" s="98" t="n">
        <v>2019</v>
      </c>
      <c r="B30" s="99" t="n">
        <v>-0.0257914165391586</v>
      </c>
      <c r="C30" s="101" t="n">
        <f aca="false">'Central scenario'!$AL8+SUM($D$114:$J$114)-SUM($K$114:$Q$114)</f>
        <v>-0.0135421266646261</v>
      </c>
      <c r="D30" s="101" t="n">
        <f aca="false">'Central scenario'!BO8+SUM($C111:$J111)-$F111-SUM($K111:$R111)</f>
        <v>-0.0262573391320808</v>
      </c>
      <c r="E30" s="103"/>
      <c r="F30" s="103"/>
      <c r="G30" s="103"/>
      <c r="H30" s="103"/>
      <c r="I30" s="103"/>
    </row>
    <row r="31" customFormat="false" ht="12.8" hidden="false" customHeight="false" outlineLevel="0" collapsed="false">
      <c r="A31" s="98" t="n">
        <v>2020</v>
      </c>
      <c r="B31" s="95"/>
      <c r="C31" s="101" t="n">
        <f aca="false">'Central scenario'!$AL9+SUM($D$114:$J$114)-SUM($K$114:$Q$114)</f>
        <v>-0.0226173090282438</v>
      </c>
      <c r="D31" s="101" t="n">
        <f aca="false">'Central scenario'!$BO9+F127</f>
        <v>-0.0340420154380901</v>
      </c>
      <c r="E31" s="103" t="n">
        <f aca="false">'Low scenario'!$AL9+SUM($D$114:$J$114)-SUM($K$114:$Q$114)</f>
        <v>-0.0231389452140095</v>
      </c>
      <c r="F31" s="103" t="n">
        <f aca="false">'Low scenario'!$BO9+F127</f>
        <v>-0.0345699011204371</v>
      </c>
      <c r="G31" s="103" t="n">
        <f aca="false">'High scenario'!$AL9+SUM($D$114:$J$114)-SUM($K$114:$Q$114)</f>
        <v>-0.022334173742531</v>
      </c>
      <c r="H31" s="103" t="n">
        <f aca="false">'High scenario'!$BO9+F127</f>
        <v>-0.0337530922394752</v>
      </c>
      <c r="I31" s="103"/>
    </row>
    <row r="32" customFormat="false" ht="13.25" hidden="false" customHeight="false" outlineLevel="0" collapsed="false">
      <c r="A32" s="98" t="n">
        <v>2021</v>
      </c>
      <c r="B32" s="95"/>
      <c r="C32" s="101" t="n">
        <f aca="false">'Central scenario'!$AL10+SUM($D$114:$J$114)-SUM($K$114:$Q$114)</f>
        <v>-0.0138437475261206</v>
      </c>
      <c r="D32" s="101" t="n">
        <f aca="false">'Central scenario'!$BO10+F128</f>
        <v>-0.0257893402619851</v>
      </c>
      <c r="E32" s="103" t="n">
        <f aca="false">'Low scenario'!$AL10+SUM($D$114:$J$114)-SUM($K$114:$Q$114)</f>
        <v>-0.0137400671767549</v>
      </c>
      <c r="F32" s="103" t="n">
        <f aca="false">'Low scenario'!$BO10+F128</f>
        <v>-0.0256887124610374</v>
      </c>
      <c r="G32" s="103" t="n">
        <f aca="false">'High scenario'!$AL10+SUM($D$114:$J$114)-SUM($K$114:$Q$114)</f>
        <v>-0.0118441288769935</v>
      </c>
      <c r="H32" s="103" t="n">
        <f aca="false">'High scenario'!$BO10+F128</f>
        <v>-0.0237674576925329</v>
      </c>
      <c r="I32" s="103"/>
    </row>
    <row r="33" customFormat="false" ht="13.25" hidden="false" customHeight="false" outlineLevel="0" collapsed="false">
      <c r="A33" s="98" t="n">
        <v>2022</v>
      </c>
      <c r="B33" s="95"/>
      <c r="C33" s="101" t="n">
        <f aca="false">'Central scenario'!$AL11+SUM($D$114:$J$114)-SUM($K$114:$Q$114)</f>
        <v>-0.0205411462778068</v>
      </c>
      <c r="D33" s="101" t="n">
        <f aca="false">'Central scenario'!$BO11+F129</f>
        <v>-0.0327330217779388</v>
      </c>
      <c r="E33" s="103" t="n">
        <f aca="false">'Low scenario'!$AL11+SUM($D$114:$J$114)-SUM($K$114:$Q$114)</f>
        <v>-0.0195372850714906</v>
      </c>
      <c r="F33" s="103" t="n">
        <f aca="false">'Low scenario'!$BO11+F129</f>
        <v>-0.0316956173889472</v>
      </c>
      <c r="G33" s="103" t="n">
        <f aca="false">'High scenario'!$AL11+SUM($D$114:$J$114)-SUM($K$114:$Q$114)</f>
        <v>-0.0195375382617569</v>
      </c>
      <c r="H33" s="103" t="n">
        <f aca="false">'High scenario'!$BO11+F129</f>
        <v>-0.0317637263214661</v>
      </c>
      <c r="I33" s="103"/>
    </row>
    <row r="34" customFormat="false" ht="13.25" hidden="false" customHeight="false" outlineLevel="0" collapsed="false">
      <c r="A34" s="98" t="n">
        <v>2023</v>
      </c>
      <c r="B34" s="95"/>
      <c r="C34" s="101" t="n">
        <f aca="false">'Central scenario'!$AL12+SUM($D$114:$J$114)-SUM($K$114:$Q$114)</f>
        <v>-0.0232293509206013</v>
      </c>
      <c r="D34" s="101" t="n">
        <f aca="false">'Central scenario'!$BO12+F130</f>
        <v>-0.0354873740080905</v>
      </c>
      <c r="E34" s="103" t="n">
        <f aca="false">'Low scenario'!$AL12+SUM($D$114:$J$114)-SUM($K$114:$Q$114)</f>
        <v>-0.0228015194913882</v>
      </c>
      <c r="F34" s="103" t="n">
        <f aca="false">'Low scenario'!$BO12+F130</f>
        <v>-0.0350164237237537</v>
      </c>
      <c r="G34" s="103" t="n">
        <f aca="false">'High scenario'!$AL12+SUM($D$114:$J$114)-SUM($K$114:$Q$114)</f>
        <v>-0.0231675676228906</v>
      </c>
      <c r="H34" s="103" t="n">
        <f aca="false">'High scenario'!$BO12+F130</f>
        <v>-0.0355042928292427</v>
      </c>
      <c r="I34" s="103"/>
    </row>
    <row r="35" customFormat="false" ht="13.25" hidden="false" customHeight="false" outlineLevel="0" collapsed="false">
      <c r="A35" s="98" t="n">
        <v>2024</v>
      </c>
      <c r="B35" s="95"/>
      <c r="C35" s="104" t="n">
        <f aca="false">'Central scenario'!$AL13+SUM($D$114:$J$114)-SUM($K$114:$Q$114)</f>
        <v>-0.023762473723003</v>
      </c>
      <c r="D35" s="104" t="n">
        <f aca="false">'Central scenario'!$BO13+F131</f>
        <v>-0.03635011268993</v>
      </c>
      <c r="E35" s="103" t="n">
        <f aca="false">'Low scenario'!$AL13+SUM($D$114:$J$114)-SUM($K$114:$Q$114)</f>
        <v>-0.0246902035273945</v>
      </c>
      <c r="F35" s="103" t="n">
        <f aca="false">'Low scenario'!$BO13+F131</f>
        <v>-0.0372692815693366</v>
      </c>
      <c r="G35" s="103" t="n">
        <f aca="false">'High scenario'!$AL13+SUM($D$114:$J$114)-SUM($K$114:$Q$114)</f>
        <v>-0.0235974437038966</v>
      </c>
      <c r="H35" s="103" t="n">
        <f aca="false">'High scenario'!$BO13+F131</f>
        <v>-0.0363032076880383</v>
      </c>
      <c r="I35" s="103"/>
    </row>
    <row r="36" customFormat="false" ht="13.25" hidden="false" customHeight="false" outlineLevel="0" collapsed="false">
      <c r="A36" s="98" t="n">
        <v>2025</v>
      </c>
      <c r="B36" s="95"/>
      <c r="C36" s="105" t="n">
        <f aca="false">'Central scenario'!$AL14+SUM($D$114:$J$114)-SUM($K$114:$Q$114)</f>
        <v>-0.0238675164289015</v>
      </c>
      <c r="D36" s="105" t="n">
        <f aca="false">'Central scenario'!$BO14+F132</f>
        <v>-0.0374979337189155</v>
      </c>
      <c r="E36" s="103" t="n">
        <f aca="false">'Low scenario'!$AL14+SUM($D$114:$J$114)-SUM($K$114:$Q$114)</f>
        <v>-0.026533963329887</v>
      </c>
      <c r="F36" s="103" t="n">
        <f aca="false">'Low scenario'!$BO14+F132</f>
        <v>-0.0400899776580704</v>
      </c>
      <c r="G36" s="103" t="n">
        <f aca="false">'High scenario'!$AL14+SUM($D$114:$J$114)-SUM($K$114:$Q$114)</f>
        <v>-0.0238668759259397</v>
      </c>
      <c r="H36" s="103" t="n">
        <f aca="false">'High scenario'!$BO14+F132</f>
        <v>-0.0375400384382996</v>
      </c>
      <c r="I36" s="103"/>
    </row>
    <row r="37" customFormat="false" ht="13.25" hidden="false" customHeight="false" outlineLevel="0" collapsed="false">
      <c r="A37" s="98" t="n">
        <v>2026</v>
      </c>
      <c r="B37" s="95"/>
      <c r="C37" s="106" t="n">
        <f aca="false">'Central scenario'!$AL15+SUM($D$114:$J$114)-SUM($K$114:$Q$114)</f>
        <v>-0.0239270102577923</v>
      </c>
      <c r="D37" s="106" t="n">
        <f aca="false">'Central scenario'!$BO15+SUM($D$114:$J$114)-SUM($K$114:$Q$114)-$I$114+$I$116</f>
        <v>-0.037719492425804</v>
      </c>
      <c r="E37" s="103" t="n">
        <f aca="false">'Low scenario'!$AL15+SUM($D$114:$J$114)-SUM($K$114:$Q$114)</f>
        <v>-0.0273739421508691</v>
      </c>
      <c r="F37" s="103" t="n">
        <f aca="false">'Low scenario'!$BO15+SUM($D$114:$J$114)-SUM($K$114:$Q$114)-$I$114+$I$116</f>
        <v>-0.0409945045980218</v>
      </c>
      <c r="G37" s="103" t="n">
        <f aca="false">'High scenario'!$AL15+SUM($D$114:$J$114)-SUM($K$114:$Q$114)</f>
        <v>-0.0240078041100906</v>
      </c>
      <c r="H37" s="103" t="n">
        <f aca="false">'High scenario'!$BO15+SUM($D$114:$J$114)-SUM($K$114:$Q$114)-$I$114+$I$116</f>
        <v>-0.037750218210217</v>
      </c>
      <c r="I37" s="103"/>
    </row>
    <row r="38" customFormat="false" ht="13.25" hidden="false" customHeight="false" outlineLevel="0" collapsed="false">
      <c r="A38" s="98" t="n">
        <v>2027</v>
      </c>
      <c r="B38" s="95"/>
      <c r="C38" s="106" t="n">
        <f aca="false">'Central scenario'!$AL16+SUM($D$114:$J$114)-SUM($K$114:$Q$114)</f>
        <v>-0.0239048757602764</v>
      </c>
      <c r="D38" s="106" t="n">
        <f aca="false">'Central scenario'!$BO16+SUM($D$114:$J$114)-SUM($K$114:$Q$114)-$I$114+$I$116</f>
        <v>-0.0390512950116816</v>
      </c>
      <c r="E38" s="103" t="n">
        <f aca="false">'Low scenario'!$AL16+SUM($D$114:$J$114)-SUM($K$114:$Q$114)</f>
        <v>-0.0286082989551208</v>
      </c>
      <c r="F38" s="103" t="n">
        <f aca="false">'Low scenario'!$BO16+SUM($D$114:$J$114)-SUM($K$114:$Q$114)-$I$114+$I$116</f>
        <v>-0.0434567579342155</v>
      </c>
      <c r="G38" s="103" t="n">
        <f aca="false">'High scenario'!$AL16+SUM($D$114:$J$114)-SUM($K$114:$Q$114)</f>
        <v>-0.0235307928287467</v>
      </c>
      <c r="H38" s="103" t="n">
        <f aca="false">'High scenario'!$BO16+SUM($D$114:$J$114)-SUM($K$114:$Q$114)-$I$114+$I$116</f>
        <v>-0.0384982407915318</v>
      </c>
      <c r="I38" s="103"/>
    </row>
    <row r="39" customFormat="false" ht="13.25" hidden="false" customHeight="false" outlineLevel="0" collapsed="false">
      <c r="A39" s="98" t="n">
        <v>2028</v>
      </c>
      <c r="B39" s="102"/>
      <c r="C39" s="106" t="n">
        <f aca="false">'Central scenario'!$AL17+SUM($D$114:$J$114)-SUM($K$114:$Q$114)</f>
        <v>-0.0234710269088388</v>
      </c>
      <c r="D39" s="106" t="n">
        <f aca="false">'Central scenario'!$BO17+SUM($D$114:$J$114)-SUM($K$114:$Q$114)-$I$114+$I$116</f>
        <v>-0.0398540993486912</v>
      </c>
      <c r="E39" s="103" t="n">
        <f aca="false">'Low scenario'!$AL17+SUM($D$114:$J$114)-SUM($K$114:$Q$114)</f>
        <v>-0.0272092566716623</v>
      </c>
      <c r="F39" s="103" t="n">
        <f aca="false">'Low scenario'!$BO17+SUM($D$114:$J$114)-SUM($K$114:$Q$114)-$I$114+$I$116</f>
        <v>-0.0432776781928988</v>
      </c>
      <c r="G39" s="103" t="n">
        <f aca="false">'High scenario'!$AL17+SUM($D$114:$J$114)-SUM($K$114:$Q$114)</f>
        <v>-0.021726453078421</v>
      </c>
      <c r="H39" s="103" t="n">
        <f aca="false">'High scenario'!$BO17+SUM($D$114:$J$114)-SUM($K$114:$Q$114)-$I$114+$I$116</f>
        <v>-0.0378040937347693</v>
      </c>
      <c r="I39" s="103"/>
    </row>
    <row r="40" customFormat="false" ht="13.25" hidden="false" customHeight="false" outlineLevel="0" collapsed="false">
      <c r="A40" s="98" t="n">
        <v>2029</v>
      </c>
      <c r="B40" s="102"/>
      <c r="C40" s="105" t="n">
        <f aca="false">'Central scenario'!$AL18+SUM($D$114:$J$114)-SUM($K$114:$Q$114)</f>
        <v>-0.0218860608765309</v>
      </c>
      <c r="D40" s="105" t="n">
        <f aca="false">'Central scenario'!$BO18+SUM($D$114:$J$114)-SUM($K$114:$Q$114)-$I$114+$I$116</f>
        <v>-0.0393654584857138</v>
      </c>
      <c r="E40" s="103" t="n">
        <f aca="false">'Low scenario'!$AL18+SUM($D$114:$J$114)-SUM($K$114:$Q$114)</f>
        <v>-0.0260107407332619</v>
      </c>
      <c r="F40" s="103" t="n">
        <f aca="false">'Low scenario'!$BO18+SUM($D$114:$J$114)-SUM($K$114:$Q$114)-$I$114+$I$116</f>
        <v>-0.0431872499696164</v>
      </c>
      <c r="G40" s="103" t="n">
        <f aca="false">'High scenario'!$AL18+SUM($D$114:$J$114)-SUM($K$114:$Q$114)</f>
        <v>-0.0204005197900977</v>
      </c>
      <c r="H40" s="103" t="n">
        <f aca="false">'High scenario'!$BO18+SUM($D$114:$J$114)-SUM($K$114:$Q$114)-$I$114+$I$116</f>
        <v>-0.0374876786917692</v>
      </c>
      <c r="I40" s="103"/>
    </row>
    <row r="41" customFormat="false" ht="13.25" hidden="false" customHeight="false" outlineLevel="0" collapsed="false">
      <c r="A41" s="98" t="n">
        <v>2030</v>
      </c>
      <c r="B41" s="102"/>
      <c r="C41" s="106" t="n">
        <f aca="false">'Central scenario'!$AL19+SUM($D$114:$J$114)-SUM($K$114:$Q$114)</f>
        <v>-0.019738147921323</v>
      </c>
      <c r="D41" s="106" t="n">
        <f aca="false">'Central scenario'!$BO19+SUM($D$114:$J$114)-SUM($K$114:$Q$114)-$I$114+$I$116</f>
        <v>-0.0377956175321031</v>
      </c>
      <c r="E41" s="103" t="n">
        <f aca="false">'Low scenario'!$AL19+SUM($D$114:$J$114)-SUM($K$114:$Q$114)</f>
        <v>-0.0243497743358614</v>
      </c>
      <c r="F41" s="103" t="n">
        <f aca="false">'Low scenario'!$BO19+SUM($D$114:$J$114)-SUM($K$114:$Q$114)-$I$114+$I$116</f>
        <v>-0.0421570761126598</v>
      </c>
      <c r="G41" s="103" t="n">
        <f aca="false">'High scenario'!$AL19+SUM($D$114:$J$114)-SUM($K$114:$Q$114)</f>
        <v>-0.0185327256809905</v>
      </c>
      <c r="H41" s="103" t="n">
        <f aca="false">'High scenario'!$BO19+SUM($D$114:$J$114)-SUM($K$114:$Q$114)-$I$114+$I$116</f>
        <v>-0.0362077766613734</v>
      </c>
      <c r="I41" s="103"/>
    </row>
    <row r="42" customFormat="false" ht="13.25" hidden="false" customHeight="false" outlineLevel="0" collapsed="false">
      <c r="A42" s="98" t="n">
        <v>2031</v>
      </c>
      <c r="B42" s="102"/>
      <c r="C42" s="106" t="n">
        <f aca="false">'Central scenario'!$AL20+SUM($D$114:$J$114)-SUM($K$114:$Q$114)</f>
        <v>-0.0188691958737403</v>
      </c>
      <c r="D42" s="106" t="n">
        <f aca="false">'Central scenario'!$BO20+SUM($D$114:$J$114)-SUM($K$114:$Q$114)-$I$114+$I$116</f>
        <v>-0.0378856006425003</v>
      </c>
      <c r="E42" s="103" t="n">
        <f aca="false">'Low scenario'!$AL20+SUM($D$114:$J$114)-SUM($K$114:$Q$114)</f>
        <v>-0.0234062326288441</v>
      </c>
      <c r="F42" s="103" t="n">
        <f aca="false">'Low scenario'!$BO20+SUM($D$114:$J$114)-SUM($K$114:$Q$114)-$I$114+$I$116</f>
        <v>-0.0423523557779119</v>
      </c>
      <c r="G42" s="103" t="n">
        <f aca="false">'High scenario'!$AL20+SUM($D$114:$J$114)-SUM($K$114:$Q$114)</f>
        <v>-0.0180144570879133</v>
      </c>
      <c r="H42" s="103" t="n">
        <f aca="false">'High scenario'!$BO20+SUM($D$114:$J$114)-SUM($K$114:$Q$114)-$I$114+$I$116</f>
        <v>-0.0367777430374861</v>
      </c>
      <c r="I42" s="103"/>
    </row>
    <row r="43" customFormat="false" ht="13.25" hidden="false" customHeight="false" outlineLevel="0" collapsed="false">
      <c r="A43" s="98" t="n">
        <v>2032</v>
      </c>
      <c r="B43" s="102"/>
      <c r="C43" s="106" t="n">
        <f aca="false">'Central scenario'!$AL21+SUM($D$114:$J$114)-SUM($K$114:$Q$114)</f>
        <v>-0.0176564379673586</v>
      </c>
      <c r="D43" s="106" t="n">
        <f aca="false">'Central scenario'!$BO21+SUM($D$114:$J$114)-SUM($K$114:$Q$114)-$I$114+$I$116</f>
        <v>-0.0375498303029239</v>
      </c>
      <c r="E43" s="103" t="n">
        <f aca="false">'Low scenario'!$AL21+SUM($D$114:$J$114)-SUM($K$114:$Q$114)</f>
        <v>-0.0228678447225383</v>
      </c>
      <c r="F43" s="103" t="n">
        <f aca="false">'Low scenario'!$BO21+SUM($D$114:$J$114)-SUM($K$114:$Q$114)-$I$114+$I$116</f>
        <v>-0.0428051167360633</v>
      </c>
      <c r="G43" s="103" t="n">
        <f aca="false">'High scenario'!$AL21+SUM($D$114:$J$114)-SUM($K$114:$Q$114)</f>
        <v>-0.0156924211867745</v>
      </c>
      <c r="H43" s="103" t="n">
        <f aca="false">'High scenario'!$BO21+SUM($D$114:$J$114)-SUM($K$114:$Q$114)-$I$114+$I$116</f>
        <v>-0.0354242748541504</v>
      </c>
      <c r="I43" s="103"/>
    </row>
    <row r="44" customFormat="false" ht="13.25" hidden="false" customHeight="false" outlineLevel="0" collapsed="false">
      <c r="A44" s="98" t="n">
        <v>2033</v>
      </c>
      <c r="B44" s="102"/>
      <c r="C44" s="105" t="n">
        <f aca="false">'Central scenario'!$AL22+SUM($D$114:$J$114)-SUM($K$114:$Q$114)</f>
        <v>-0.0166702088932909</v>
      </c>
      <c r="D44" s="105" t="n">
        <f aca="false">'Central scenario'!$BO22+SUM($D$114:$J$114)-SUM($K$114:$Q$114)-$I$114+$I$116</f>
        <v>-0.0374332300356954</v>
      </c>
      <c r="E44" s="103" t="n">
        <f aca="false">'Low scenario'!$AL22+SUM($D$114:$J$114)-SUM($K$114:$Q$114)</f>
        <v>-0.0209088601188545</v>
      </c>
      <c r="F44" s="103" t="n">
        <f aca="false">'Low scenario'!$BO22+SUM($D$114:$J$114)-SUM($K$114:$Q$114)-$I$114+$I$116</f>
        <v>-0.0416907906972694</v>
      </c>
      <c r="G44" s="103" t="n">
        <f aca="false">'High scenario'!$AL22+SUM($D$114:$J$114)-SUM($K$114:$Q$114)</f>
        <v>-0.0134486339976376</v>
      </c>
      <c r="H44" s="103" t="n">
        <f aca="false">'High scenario'!$BO22+SUM($D$114:$J$114)-SUM($K$114:$Q$114)-$I$114+$I$116</f>
        <v>-0.0337442008858537</v>
      </c>
      <c r="I44" s="103"/>
    </row>
    <row r="45" customFormat="false" ht="13.25" hidden="false" customHeight="false" outlineLevel="0" collapsed="false">
      <c r="A45" s="98" t="n">
        <v>2034</v>
      </c>
      <c r="B45" s="102"/>
      <c r="C45" s="106" t="n">
        <f aca="false">'Central scenario'!$AL23+SUM($D$114:$J$114)-SUM($K$114:$Q$114)</f>
        <v>-0.0148374524350016</v>
      </c>
      <c r="D45" s="106" t="n">
        <f aca="false">'Central scenario'!$BO23+SUM($D$114:$J$114)-SUM($K$114:$Q$114)-$I$114+$I$116</f>
        <v>-0.0361438492076076</v>
      </c>
      <c r="E45" s="103" t="n">
        <f aca="false">'Low scenario'!$AL23+SUM($D$114:$J$114)-SUM($K$114:$Q$114)</f>
        <v>-0.0199201250380952</v>
      </c>
      <c r="F45" s="103" t="n">
        <f aca="false">'Low scenario'!$BO23+SUM($D$114:$J$114)-SUM($K$114:$Q$114)-$I$114+$I$116</f>
        <v>-0.0415461239936371</v>
      </c>
      <c r="G45" s="103" t="n">
        <f aca="false">'High scenario'!$AL23+SUM($D$114:$J$114)-SUM($K$114:$Q$114)</f>
        <v>-0.0114548194023496</v>
      </c>
      <c r="H45" s="103" t="n">
        <f aca="false">'High scenario'!$BO23+SUM($D$114:$J$114)-SUM($K$114:$Q$114)-$I$114+$I$116</f>
        <v>-0.0324613018732353</v>
      </c>
      <c r="I45" s="103"/>
    </row>
    <row r="46" customFormat="false" ht="13.25" hidden="false" customHeight="false" outlineLevel="0" collapsed="false">
      <c r="A46" s="98" t="n">
        <v>2035</v>
      </c>
      <c r="B46" s="102"/>
      <c r="C46" s="106" t="n">
        <f aca="false">'Central scenario'!$AL24+SUM($D$114:$J$114)-SUM($K$114:$Q$114)</f>
        <v>-0.0135624031418752</v>
      </c>
      <c r="D46" s="106" t="n">
        <f aca="false">'Central scenario'!$BO24+SUM($D$114:$J$114)-SUM($K$114:$Q$114)-$I$114+$I$116</f>
        <v>-0.0357615181970301</v>
      </c>
      <c r="E46" s="103" t="n">
        <f aca="false">'Low scenario'!$AL24+SUM($D$114:$J$114)-SUM($K$114:$Q$114)</f>
        <v>-0.0187808543637147</v>
      </c>
      <c r="F46" s="103" t="n">
        <f aca="false">'Low scenario'!$BO24+SUM($D$114:$J$114)-SUM($K$114:$Q$114)-$I$114+$I$116</f>
        <v>-0.0411742753328682</v>
      </c>
      <c r="G46" s="103" t="n">
        <f aca="false">'High scenario'!$AL24+SUM($D$114:$J$114)-SUM($K$114:$Q$114)</f>
        <v>-0.0101383920719884</v>
      </c>
      <c r="H46" s="103" t="n">
        <f aca="false">'High scenario'!$BO24+SUM($D$114:$J$114)-SUM($K$114:$Q$114)-$I$114+$I$116</f>
        <v>-0.0319994723487951</v>
      </c>
      <c r="I46" s="103"/>
    </row>
    <row r="47" customFormat="false" ht="13.25" hidden="false" customHeight="false" outlineLevel="0" collapsed="false">
      <c r="A47" s="98" t="n">
        <v>2036</v>
      </c>
      <c r="B47" s="102"/>
      <c r="C47" s="106" t="n">
        <f aca="false">'Central scenario'!$AL25+SUM($D$114:$J$114)-SUM($K$114:$Q$114)</f>
        <v>-0.0119566483084367</v>
      </c>
      <c r="D47" s="106" t="n">
        <f aca="false">'Central scenario'!$BO25+SUM($D$114:$J$114)-SUM($K$114:$Q$114)-$I$114+$I$116</f>
        <v>-0.0351319678297581</v>
      </c>
      <c r="E47" s="103" t="n">
        <f aca="false">'Low scenario'!$AL25+SUM($D$114:$J$114)-SUM($K$114:$Q$114)</f>
        <v>-0.0179558923750659</v>
      </c>
      <c r="F47" s="103" t="n">
        <f aca="false">'Low scenario'!$BO25+SUM($D$114:$J$114)-SUM($K$114:$Q$114)-$I$114+$I$116</f>
        <v>-0.0412602809026197</v>
      </c>
      <c r="G47" s="103" t="n">
        <f aca="false">'High scenario'!$AL25+SUM($D$114:$J$114)-SUM($K$114:$Q$114)</f>
        <v>-0.00771155276115719</v>
      </c>
      <c r="H47" s="103" t="n">
        <f aca="false">'High scenario'!$BO25+SUM($D$114:$J$114)-SUM($K$114:$Q$114)-$I$114+$I$116</f>
        <v>-0.0303136924158706</v>
      </c>
      <c r="I47" s="103"/>
    </row>
    <row r="48" customFormat="false" ht="13.25" hidden="false" customHeight="false" outlineLevel="0" collapsed="false">
      <c r="A48" s="98" t="n">
        <v>2037</v>
      </c>
      <c r="B48" s="102"/>
      <c r="C48" s="105" t="n">
        <f aca="false">'Central scenario'!$AL26+SUM($D$114:$J$114)-SUM($K$114:$Q$114)</f>
        <v>-0.0106622700697313</v>
      </c>
      <c r="D48" s="105" t="n">
        <f aca="false">'Central scenario'!$BO26+SUM($D$114:$J$114)-SUM($K$114:$Q$114)-$I$114+$I$116</f>
        <v>-0.0349176363465541</v>
      </c>
      <c r="E48" s="103" t="n">
        <f aca="false">'Low scenario'!$AL26+SUM($D$114:$J$114)-SUM($K$114:$Q$114)</f>
        <v>-0.0161639553306255</v>
      </c>
      <c r="F48" s="103" t="n">
        <f aca="false">'Low scenario'!$BO26+SUM($D$114:$J$114)-SUM($K$114:$Q$114)-$I$114+$I$116</f>
        <v>-0.0403785908178216</v>
      </c>
      <c r="G48" s="103" t="n">
        <f aca="false">'High scenario'!$AL26+SUM($D$114:$J$114)-SUM($K$114:$Q$114)</f>
        <v>-0.00587369903574081</v>
      </c>
      <c r="H48" s="103" t="n">
        <f aca="false">'High scenario'!$BO26+SUM($D$114:$J$114)-SUM($K$114:$Q$114)-$I$114+$I$116</f>
        <v>-0.0293057716282975</v>
      </c>
      <c r="I48" s="103"/>
    </row>
    <row r="49" customFormat="false" ht="13.25" hidden="false" customHeight="false" outlineLevel="0" collapsed="false">
      <c r="A49" s="98" t="n">
        <v>2038</v>
      </c>
      <c r="B49" s="102"/>
      <c r="C49" s="106" t="n">
        <f aca="false">'Central scenario'!$AL27+SUM($D$114:$J$114)-SUM($K$114:$Q$114)</f>
        <v>-0.00852837573248238</v>
      </c>
      <c r="D49" s="106" t="n">
        <f aca="false">'Central scenario'!$BO27+SUM($D$114:$J$114)-SUM($K$114:$Q$114)-$I$114+$I$116</f>
        <v>-0.0337726001727747</v>
      </c>
      <c r="E49" s="103" t="n">
        <f aca="false">'Low scenario'!$AL27+SUM($D$114:$J$114)-SUM($K$114:$Q$114)</f>
        <v>-0.0160096085992247</v>
      </c>
      <c r="F49" s="103" t="n">
        <f aca="false">'Low scenario'!$BO27+SUM($D$114:$J$114)-SUM($K$114:$Q$114)-$I$114+$I$116</f>
        <v>-0.0408360358440337</v>
      </c>
      <c r="G49" s="103" t="n">
        <f aca="false">'High scenario'!$AL27+SUM($D$114:$J$114)-SUM($K$114:$Q$114)</f>
        <v>-0.00378937276286541</v>
      </c>
      <c r="H49" s="103" t="n">
        <f aca="false">'High scenario'!$BO27+SUM($D$114:$J$114)-SUM($K$114:$Q$114)-$I$114+$I$116</f>
        <v>-0.0277499399365824</v>
      </c>
      <c r="I49" s="103"/>
    </row>
    <row r="50" customFormat="false" ht="13.25" hidden="false" customHeight="false" outlineLevel="0" collapsed="false">
      <c r="A50" s="98" t="n">
        <v>2039</v>
      </c>
      <c r="B50" s="107"/>
      <c r="C50" s="106" t="n">
        <f aca="false">'Central scenario'!$AL28+SUM($D$114:$J$114)-SUM($K$114:$Q$114)</f>
        <v>-0.00616195558792529</v>
      </c>
      <c r="D50" s="106" t="n">
        <f aca="false">'Central scenario'!$BO28+SUM($D$114:$J$114)-SUM($K$114:$Q$114)-$I$114+$I$116</f>
        <v>-0.0325921880253509</v>
      </c>
      <c r="E50" s="103" t="n">
        <f aca="false">'Low scenario'!$AL28+SUM($D$114:$J$114)-SUM($K$114:$Q$114)</f>
        <v>-0.0146463891549643</v>
      </c>
      <c r="F50" s="103" t="n">
        <f aca="false">'Low scenario'!$BO28+SUM($D$114:$J$114)-SUM($K$114:$Q$114)-$I$114+$I$116</f>
        <v>-0.0404806652358718</v>
      </c>
      <c r="G50" s="103" t="n">
        <f aca="false">'High scenario'!$AL28+SUM($D$114:$J$114)-SUM($K$114:$Q$114)</f>
        <v>-0.00235384300410951</v>
      </c>
      <c r="H50" s="103" t="n">
        <f aca="false">'High scenario'!$BO28+SUM($D$114:$J$114)-SUM($K$114:$Q$114)-$I$114+$I$116</f>
        <v>-0.0273762275911481</v>
      </c>
      <c r="I50" s="103"/>
    </row>
    <row r="51" customFormat="false" ht="13.25" hidden="false" customHeight="false" outlineLevel="0" collapsed="false">
      <c r="A51" s="98" t="n">
        <v>2040</v>
      </c>
      <c r="B51" s="108"/>
      <c r="C51" s="106" t="n">
        <f aca="false">'Central scenario'!$AL29+SUM($D$114:$J$114)-SUM($K$114:$Q$114)</f>
        <v>-0.00507198858119534</v>
      </c>
      <c r="D51" s="106" t="n">
        <f aca="false">'Central scenario'!$BO29+SUM($D$114:$J$114)-SUM($K$114:$Q$114)-$I$114+$I$116</f>
        <v>-0.0326024166300089</v>
      </c>
      <c r="E51" s="103" t="n">
        <f aca="false">'Low scenario'!$AL29+SUM($D$114:$J$114)-SUM($K$114:$Q$114)</f>
        <v>-0.0138250945895956</v>
      </c>
      <c r="F51" s="103" t="n">
        <f aca="false">'Low scenario'!$BO29+SUM($D$114:$J$114)-SUM($K$114:$Q$114)-$I$114+$I$116</f>
        <v>-0.0403443847184867</v>
      </c>
      <c r="G51" s="103" t="n">
        <f aca="false">'High scenario'!$AL29+SUM($D$114:$J$114)-SUM($K$114:$Q$114)</f>
        <v>-0.0012784986097727</v>
      </c>
      <c r="H51" s="103" t="n">
        <f aca="false">'High scenario'!$BO29+SUM($D$114:$J$114)-SUM($K$114:$Q$114)-$I$114+$I$116</f>
        <v>-0.0271723220847521</v>
      </c>
      <c r="I51" s="103"/>
    </row>
    <row r="54" customFormat="false" ht="12.8" hidden="false" customHeight="false" outlineLevel="0" collapsed="false">
      <c r="C54" s="110"/>
      <c r="D54" s="110"/>
      <c r="E54" s="110"/>
      <c r="F54" s="110" t="s">
        <v>141</v>
      </c>
      <c r="G54" s="110"/>
      <c r="H54" s="110"/>
      <c r="I54" s="110"/>
      <c r="J54" s="110"/>
    </row>
    <row r="55" customFormat="false" ht="12.8" hidden="false" customHeight="false" outlineLevel="0" collapsed="false">
      <c r="C55" s="111" t="s">
        <v>142</v>
      </c>
      <c r="D55" s="111"/>
      <c r="E55" s="111"/>
      <c r="F55" s="111"/>
      <c r="G55" s="111"/>
      <c r="H55" s="111"/>
      <c r="I55" s="110"/>
      <c r="J55" s="111" t="s">
        <v>143</v>
      </c>
      <c r="K55" s="111"/>
      <c r="L55" s="111"/>
      <c r="M55" s="111"/>
      <c r="N55" s="111"/>
      <c r="O55" s="111"/>
      <c r="P55" s="111"/>
    </row>
    <row r="56" customFormat="false" ht="12.8" hidden="false" customHeight="false" outlineLevel="0" collapsed="false">
      <c r="B56" s="112"/>
      <c r="C56" s="113" t="s">
        <v>144</v>
      </c>
      <c r="D56" s="113"/>
      <c r="E56" s="113"/>
      <c r="F56" s="113"/>
      <c r="G56" s="113"/>
      <c r="H56" s="113"/>
      <c r="I56" s="113"/>
      <c r="J56" s="113"/>
      <c r="K56" s="114"/>
      <c r="L56" s="114" t="s">
        <v>145</v>
      </c>
      <c r="M56" s="114"/>
      <c r="N56" s="114"/>
      <c r="O56" s="114"/>
      <c r="P56" s="114"/>
      <c r="Q56" s="114"/>
      <c r="R56" s="114"/>
    </row>
    <row r="57" customFormat="false" ht="12.8" hidden="false" customHeight="false" outlineLevel="0" collapsed="false">
      <c r="B57" s="112"/>
      <c r="C57" s="115" t="s">
        <v>146</v>
      </c>
      <c r="D57" s="116" t="s">
        <v>147</v>
      </c>
      <c r="E57" s="115" t="s">
        <v>148</v>
      </c>
      <c r="F57" s="116" t="s">
        <v>149</v>
      </c>
      <c r="G57" s="115" t="s">
        <v>150</v>
      </c>
      <c r="H57" s="116" t="s">
        <v>151</v>
      </c>
      <c r="I57" s="115" t="s">
        <v>152</v>
      </c>
      <c r="J57" s="116" t="s">
        <v>153</v>
      </c>
      <c r="K57" s="116" t="s">
        <v>154</v>
      </c>
      <c r="L57" s="117" t="s">
        <v>155</v>
      </c>
      <c r="M57" s="116" t="s">
        <v>156</v>
      </c>
      <c r="N57" s="117" t="s">
        <v>157</v>
      </c>
      <c r="O57" s="116" t="s">
        <v>158</v>
      </c>
      <c r="P57" s="117" t="s">
        <v>159</v>
      </c>
      <c r="Q57" s="116" t="s">
        <v>160</v>
      </c>
      <c r="R57" s="117" t="s">
        <v>161</v>
      </c>
    </row>
    <row r="58" customFormat="false" ht="12.8" hidden="false" customHeight="false" outlineLevel="0" collapsed="false">
      <c r="B58" s="116" t="n">
        <v>1993</v>
      </c>
      <c r="C58" s="118" t="n">
        <v>853307.6</v>
      </c>
      <c r="D58" s="116"/>
      <c r="E58" s="116"/>
      <c r="F58" s="119"/>
      <c r="G58" s="116"/>
      <c r="H58" s="118"/>
      <c r="I58" s="118" t="n">
        <v>3015865.81949566</v>
      </c>
      <c r="J58" s="118"/>
      <c r="K58" s="120" t="n">
        <v>352371.13373</v>
      </c>
      <c r="L58" s="120"/>
      <c r="M58" s="120" t="n">
        <v>1036245.35282</v>
      </c>
      <c r="N58" s="120" t="n">
        <v>214541.63623</v>
      </c>
      <c r="O58" s="120" t="n">
        <v>0</v>
      </c>
      <c r="P58" s="120"/>
      <c r="Q58" s="120"/>
      <c r="R58" s="120"/>
    </row>
    <row r="59" customFormat="false" ht="12.8" hidden="false" customHeight="false" outlineLevel="0" collapsed="false">
      <c r="B59" s="112" t="n">
        <v>1994</v>
      </c>
      <c r="C59" s="121" t="n">
        <v>1164662.22</v>
      </c>
      <c r="D59" s="122"/>
      <c r="E59" s="122"/>
      <c r="F59" s="122"/>
      <c r="G59" s="122"/>
      <c r="H59" s="121"/>
      <c r="I59" s="121" t="n">
        <v>3226509.52498154</v>
      </c>
      <c r="J59" s="121"/>
      <c r="K59" s="118" t="n">
        <v>293763.12069</v>
      </c>
      <c r="L59" s="118"/>
      <c r="M59" s="118" t="n">
        <v>1287640.9398</v>
      </c>
      <c r="N59" s="118" t="n">
        <v>456594.30016</v>
      </c>
      <c r="O59" s="118" t="n">
        <v>0</v>
      </c>
      <c r="P59" s="118"/>
      <c r="Q59" s="118"/>
      <c r="R59" s="118"/>
    </row>
    <row r="60" customFormat="false" ht="12.8" hidden="false" customHeight="false" outlineLevel="0" collapsed="false">
      <c r="B60" s="112" t="n">
        <v>1995</v>
      </c>
      <c r="C60" s="118" t="n">
        <v>1243225.6</v>
      </c>
      <c r="D60" s="116"/>
      <c r="E60" s="116"/>
      <c r="F60" s="116"/>
      <c r="G60" s="116"/>
      <c r="H60" s="118"/>
      <c r="I60" s="118" t="n">
        <v>2990988.48141767</v>
      </c>
      <c r="J60" s="118"/>
      <c r="K60" s="120" t="n">
        <v>296927.9492</v>
      </c>
      <c r="L60" s="120"/>
      <c r="M60" s="120" t="n">
        <v>1187925.9343</v>
      </c>
      <c r="N60" s="120" t="n">
        <v>524982.07006</v>
      </c>
      <c r="O60" s="120" t="n">
        <v>0</v>
      </c>
      <c r="P60" s="120"/>
      <c r="Q60" s="120"/>
      <c r="R60" s="120"/>
    </row>
    <row r="61" customFormat="false" ht="12.8" hidden="false" customHeight="false" outlineLevel="0" collapsed="false">
      <c r="B61" s="112" t="n">
        <v>1996</v>
      </c>
      <c r="C61" s="121" t="n">
        <v>1456325.4</v>
      </c>
      <c r="D61" s="121"/>
      <c r="E61" s="122" t="n">
        <v>1903838.651715</v>
      </c>
      <c r="F61" s="121" t="n">
        <v>2338287</v>
      </c>
      <c r="G61" s="122" t="n">
        <v>172304</v>
      </c>
      <c r="H61" s="121"/>
      <c r="I61" s="121" t="n">
        <v>3231346.71425055</v>
      </c>
      <c r="J61" s="121" t="n">
        <v>516954.41</v>
      </c>
      <c r="K61" s="118" t="n">
        <v>330883.704</v>
      </c>
      <c r="L61" s="118"/>
      <c r="M61" s="118" t="n">
        <v>1011324.76855</v>
      </c>
      <c r="N61" s="118" t="n">
        <v>1019118.98165</v>
      </c>
      <c r="O61" s="118" t="n">
        <v>0</v>
      </c>
      <c r="P61" s="118"/>
      <c r="Q61" s="118"/>
      <c r="R61" s="118"/>
    </row>
    <row r="62" customFormat="false" ht="12.8" hidden="false" customHeight="false" outlineLevel="0" collapsed="false">
      <c r="B62" s="112" t="n">
        <v>1997</v>
      </c>
      <c r="C62" s="118" t="n">
        <v>1669177.74063</v>
      </c>
      <c r="D62" s="118"/>
      <c r="E62" s="116" t="n">
        <v>2043538.989492</v>
      </c>
      <c r="F62" s="118" t="n">
        <v>3917421</v>
      </c>
      <c r="G62" s="116" t="n">
        <v>193825</v>
      </c>
      <c r="H62" s="118"/>
      <c r="I62" s="118" t="n">
        <v>3598188.08761998</v>
      </c>
      <c r="J62" s="118" t="n">
        <v>1986806.99</v>
      </c>
      <c r="K62" s="120" t="n">
        <v>246102.79437</v>
      </c>
      <c r="L62" s="120"/>
      <c r="M62" s="120" t="n">
        <v>1102667.44057</v>
      </c>
      <c r="N62" s="120" t="n">
        <v>1011029.82583</v>
      </c>
      <c r="O62" s="120" t="n">
        <v>0</v>
      </c>
      <c r="P62" s="120"/>
      <c r="Q62" s="120"/>
      <c r="R62" s="120"/>
    </row>
    <row r="63" customFormat="false" ht="12.8" hidden="false" customHeight="false" outlineLevel="0" collapsed="false">
      <c r="B63" s="112" t="n">
        <v>1998</v>
      </c>
      <c r="C63" s="121" t="n">
        <v>1902253.64072</v>
      </c>
      <c r="D63" s="121" t="n">
        <v>43509.9</v>
      </c>
      <c r="E63" s="122" t="n">
        <v>2097707.449838</v>
      </c>
      <c r="F63" s="121" t="n">
        <v>3692434</v>
      </c>
      <c r="G63" s="122" t="n">
        <v>197766</v>
      </c>
      <c r="H63" s="121"/>
      <c r="I63" s="121" t="n">
        <v>3797640.46271228</v>
      </c>
      <c r="J63" s="121" t="n">
        <v>1855405.55</v>
      </c>
      <c r="K63" s="118" t="n">
        <v>231684.89787</v>
      </c>
      <c r="L63" s="118"/>
      <c r="M63" s="118" t="n">
        <v>1323795.24164</v>
      </c>
      <c r="N63" s="118" t="n">
        <v>1121821.99199</v>
      </c>
      <c r="O63" s="118" t="n">
        <v>0</v>
      </c>
      <c r="P63" s="118"/>
      <c r="Q63" s="118"/>
      <c r="R63" s="118"/>
    </row>
    <row r="64" customFormat="false" ht="12.8" hidden="false" customHeight="false" outlineLevel="0" collapsed="false">
      <c r="B64" s="112" t="n">
        <v>1999</v>
      </c>
      <c r="C64" s="118" t="n">
        <v>1850960.88511</v>
      </c>
      <c r="D64" s="118" t="n">
        <v>193381.3</v>
      </c>
      <c r="E64" s="116" t="n">
        <v>1876157.764481</v>
      </c>
      <c r="F64" s="118" t="n">
        <v>3587875</v>
      </c>
      <c r="G64" s="116" t="n">
        <v>196994</v>
      </c>
      <c r="H64" s="118"/>
      <c r="I64" s="118" t="n">
        <v>3702544.47452621</v>
      </c>
      <c r="J64" s="118" t="n">
        <v>1868434.31</v>
      </c>
      <c r="K64" s="120" t="n">
        <v>239526.32367</v>
      </c>
      <c r="L64" s="120"/>
      <c r="M64" s="120" t="n">
        <v>1408351.81663</v>
      </c>
      <c r="N64" s="120" t="n">
        <v>1053075.5174</v>
      </c>
      <c r="O64" s="120" t="n">
        <v>0</v>
      </c>
      <c r="P64" s="120"/>
      <c r="Q64" s="120"/>
      <c r="R64" s="120"/>
    </row>
    <row r="65" customFormat="false" ht="12.8" hidden="false" customHeight="false" outlineLevel="0" collapsed="false">
      <c r="B65" s="112" t="n">
        <v>2000</v>
      </c>
      <c r="C65" s="121" t="n">
        <v>2095954.20594</v>
      </c>
      <c r="D65" s="121" t="n">
        <v>225126.798267</v>
      </c>
      <c r="E65" s="122" t="n">
        <v>1959837.85384788</v>
      </c>
      <c r="F65" s="121" t="n">
        <v>3478201</v>
      </c>
      <c r="G65" s="122" t="n">
        <v>487254.75526</v>
      </c>
      <c r="H65" s="121"/>
      <c r="I65" s="121" t="n">
        <v>3765213.6844696</v>
      </c>
      <c r="J65" s="121" t="n">
        <v>1776845.4022295</v>
      </c>
      <c r="K65" s="118" t="n">
        <v>215402.99416</v>
      </c>
      <c r="L65" s="118"/>
      <c r="M65" s="118" t="n">
        <v>1300825.33734</v>
      </c>
      <c r="N65" s="118" t="n">
        <v>1093248.25442</v>
      </c>
      <c r="O65" s="118" t="n">
        <v>0</v>
      </c>
      <c r="P65" s="118"/>
      <c r="Q65" s="118"/>
      <c r="R65" s="118"/>
    </row>
    <row r="66" customFormat="false" ht="12.8" hidden="false" customHeight="false" outlineLevel="0" collapsed="false">
      <c r="B66" s="112" t="n">
        <v>2001</v>
      </c>
      <c r="C66" s="118" t="n">
        <v>1994592.07047</v>
      </c>
      <c r="D66" s="118" t="n">
        <v>213002.63159</v>
      </c>
      <c r="E66" s="116" t="n">
        <v>1582734.84789566</v>
      </c>
      <c r="F66" s="118" t="n">
        <v>3419627</v>
      </c>
      <c r="G66" s="116" t="n">
        <v>225853.29969</v>
      </c>
      <c r="H66" s="118" t="n">
        <v>2933082</v>
      </c>
      <c r="I66" s="118" t="n">
        <v>3343942.45631307</v>
      </c>
      <c r="J66" s="118" t="n">
        <v>1739519.1815753</v>
      </c>
      <c r="K66" s="120" t="n">
        <v>184976.21637</v>
      </c>
      <c r="L66" s="120"/>
      <c r="M66" s="120" t="n">
        <v>1232567.64749</v>
      </c>
      <c r="N66" s="120" t="n">
        <v>1053013.16575</v>
      </c>
      <c r="O66" s="120" t="n">
        <v>0</v>
      </c>
      <c r="P66" s="120"/>
      <c r="Q66" s="120"/>
      <c r="R66" s="120"/>
    </row>
    <row r="67" customFormat="false" ht="12.8" hidden="false" customHeight="false" outlineLevel="0" collapsed="false">
      <c r="B67" s="112" t="n">
        <v>2002</v>
      </c>
      <c r="C67" s="121" t="n">
        <v>1721480.99196</v>
      </c>
      <c r="D67" s="121" t="n">
        <v>161900.70904</v>
      </c>
      <c r="E67" s="122" t="n">
        <v>1571513.88819431</v>
      </c>
      <c r="F67" s="121" t="n">
        <v>4483171</v>
      </c>
      <c r="G67" s="122" t="n">
        <v>217634.09198</v>
      </c>
      <c r="H67" s="121" t="n">
        <v>4857335</v>
      </c>
      <c r="I67" s="121" t="n">
        <v>3012321.73270982</v>
      </c>
      <c r="J67" s="121" t="n">
        <v>1808967.1664198</v>
      </c>
      <c r="K67" s="118" t="n">
        <v>210715.14495</v>
      </c>
      <c r="L67" s="118"/>
      <c r="M67" s="118" t="n">
        <v>1228490.33447</v>
      </c>
      <c r="N67" s="118" t="n">
        <v>896657.02276</v>
      </c>
      <c r="O67" s="118" t="n">
        <v>0</v>
      </c>
      <c r="P67" s="118"/>
      <c r="Q67" s="118"/>
      <c r="R67" s="118"/>
    </row>
    <row r="68" customFormat="false" ht="12.8" hidden="false" customHeight="false" outlineLevel="0" collapsed="false">
      <c r="B68" s="112" t="n">
        <v>2003</v>
      </c>
      <c r="C68" s="118" t="n">
        <v>2926862.80533</v>
      </c>
      <c r="D68" s="118" t="n">
        <v>206266.978848</v>
      </c>
      <c r="E68" s="116" t="n">
        <v>2159757.59570741</v>
      </c>
      <c r="F68" s="118" t="n">
        <v>4973177</v>
      </c>
      <c r="G68" s="116" t="n">
        <v>256304.73254</v>
      </c>
      <c r="H68" s="118" t="n">
        <v>5900237</v>
      </c>
      <c r="I68" s="118" t="n">
        <v>4436735.16197493</v>
      </c>
      <c r="J68" s="118" t="n">
        <v>1866693.826383</v>
      </c>
      <c r="K68" s="120" t="n">
        <v>256579.96757</v>
      </c>
      <c r="L68" s="120"/>
      <c r="M68" s="120" t="n">
        <v>1474636.94382</v>
      </c>
      <c r="N68" s="120" t="n">
        <v>1080109.03364</v>
      </c>
      <c r="O68" s="120" t="n">
        <v>0</v>
      </c>
      <c r="P68" s="120"/>
      <c r="Q68" s="120"/>
      <c r="R68" s="120"/>
    </row>
    <row r="69" customFormat="false" ht="12.8" hidden="false" customHeight="false" outlineLevel="0" collapsed="false">
      <c r="B69" s="112" t="n">
        <v>2004</v>
      </c>
      <c r="C69" s="121" t="n">
        <v>4445674.9968</v>
      </c>
      <c r="D69" s="121" t="n">
        <v>319188.208521</v>
      </c>
      <c r="E69" s="122" t="n">
        <v>3193816.385506</v>
      </c>
      <c r="F69" s="121" t="n">
        <v>5378515</v>
      </c>
      <c r="G69" s="122" t="n">
        <v>343399.86403</v>
      </c>
      <c r="H69" s="121" t="n">
        <v>7681862</v>
      </c>
      <c r="I69" s="121" t="n">
        <v>6613425.98806711</v>
      </c>
      <c r="J69" s="121" t="n">
        <v>2024594.8909331</v>
      </c>
      <c r="K69" s="118" t="n">
        <v>292385.97512</v>
      </c>
      <c r="L69" s="118"/>
      <c r="M69" s="118" t="n">
        <v>1469347.76251</v>
      </c>
      <c r="N69" s="118" t="n">
        <v>1558850.89528</v>
      </c>
      <c r="O69" s="118" t="n">
        <v>0</v>
      </c>
      <c r="P69" s="118"/>
      <c r="Q69" s="118"/>
      <c r="R69" s="118"/>
    </row>
    <row r="70" customFormat="false" ht="12.8" hidden="false" customHeight="false" outlineLevel="0" collapsed="false">
      <c r="B70" s="112" t="n">
        <v>2005</v>
      </c>
      <c r="C70" s="118" t="n">
        <v>5603319.4768</v>
      </c>
      <c r="D70" s="118" t="n">
        <v>414100.619296</v>
      </c>
      <c r="E70" s="116" t="n">
        <v>3799668.14863337</v>
      </c>
      <c r="F70" s="118" t="n">
        <v>6017379</v>
      </c>
      <c r="G70" s="116" t="n">
        <v>392086.011</v>
      </c>
      <c r="H70" s="118" t="n">
        <v>9434291</v>
      </c>
      <c r="I70" s="118" t="n">
        <v>8146311.50442478</v>
      </c>
      <c r="J70" s="118" t="n">
        <v>2283146.7197573</v>
      </c>
      <c r="K70" s="120" t="n">
        <v>443286.29688</v>
      </c>
      <c r="L70" s="120"/>
      <c r="M70" s="120" t="n">
        <v>1538056.66477</v>
      </c>
      <c r="N70" s="120" t="n">
        <v>1940345.98108</v>
      </c>
      <c r="O70" s="120" t="n">
        <v>0</v>
      </c>
      <c r="P70" s="120"/>
      <c r="Q70" s="120"/>
      <c r="R70" s="120"/>
    </row>
    <row r="71" customFormat="false" ht="12.8" hidden="false" customHeight="false" outlineLevel="0" collapsed="false">
      <c r="B71" s="112" t="n">
        <v>2006</v>
      </c>
      <c r="C71" s="121" t="n">
        <v>6733513.05459</v>
      </c>
      <c r="D71" s="121" t="n">
        <v>463050.868035</v>
      </c>
      <c r="E71" s="122" t="n">
        <v>4856595.57018673</v>
      </c>
      <c r="F71" s="121" t="n">
        <v>6572626</v>
      </c>
      <c r="G71" s="122" t="n">
        <v>398243.52609</v>
      </c>
      <c r="H71" s="121" t="n">
        <v>11685685</v>
      </c>
      <c r="I71" s="121" t="n">
        <v>10103645.4250591</v>
      </c>
      <c r="J71" s="121" t="n">
        <v>2437923.9389405</v>
      </c>
      <c r="K71" s="118" t="n">
        <v>596706.40429</v>
      </c>
      <c r="L71" s="118"/>
      <c r="M71" s="118" t="n">
        <v>1685933.6627</v>
      </c>
      <c r="N71" s="118" t="n">
        <v>2798293.27906</v>
      </c>
      <c r="O71" s="118" t="n">
        <v>0</v>
      </c>
      <c r="P71" s="118"/>
      <c r="Q71" s="118"/>
      <c r="R71" s="118"/>
    </row>
    <row r="72" customFormat="false" ht="12.8" hidden="false" customHeight="false" outlineLevel="0" collapsed="false">
      <c r="B72" s="112" t="n">
        <v>2007</v>
      </c>
      <c r="C72" s="118" t="n">
        <v>8488745.60076</v>
      </c>
      <c r="D72" s="118" t="n">
        <v>525160.252624</v>
      </c>
      <c r="E72" s="116" t="n">
        <v>6461394.65383149</v>
      </c>
      <c r="F72" s="118" t="n">
        <v>7465676</v>
      </c>
      <c r="G72" s="116" t="n">
        <v>447075.21997</v>
      </c>
      <c r="H72" s="118" t="n">
        <v>15064961</v>
      </c>
      <c r="I72" s="118" t="n">
        <v>13371549.19129</v>
      </c>
      <c r="J72" s="118" t="n">
        <v>2704319.9941651</v>
      </c>
      <c r="K72" s="120" t="n">
        <v>838168.47267</v>
      </c>
      <c r="L72" s="120"/>
      <c r="M72" s="120" t="n">
        <v>2059936.26201</v>
      </c>
      <c r="N72" s="120" t="n">
        <v>4169261.10058</v>
      </c>
      <c r="O72" s="120" t="n">
        <v>0</v>
      </c>
      <c r="P72" s="120"/>
      <c r="Q72" s="120"/>
      <c r="R72" s="120"/>
    </row>
    <row r="73" customFormat="false" ht="12.8" hidden="false" customHeight="false" outlineLevel="0" collapsed="false">
      <c r="B73" s="112" t="n">
        <v>2008</v>
      </c>
      <c r="C73" s="121" t="n">
        <v>10735671.1304</v>
      </c>
      <c r="D73" s="121" t="n">
        <v>710091.538779</v>
      </c>
      <c r="E73" s="122" t="n">
        <v>8271840.77363275</v>
      </c>
      <c r="F73" s="121" t="n">
        <v>9693850</v>
      </c>
      <c r="G73" s="122" t="n">
        <v>555098.17588</v>
      </c>
      <c r="H73" s="121" t="n">
        <v>19495157</v>
      </c>
      <c r="I73" s="121" t="n">
        <v>16753835.7595</v>
      </c>
      <c r="J73" s="121" t="n">
        <v>3269922.0771961</v>
      </c>
      <c r="K73" s="118" t="n">
        <v>1265908.80827</v>
      </c>
      <c r="L73" s="118"/>
      <c r="M73" s="118" t="n">
        <v>2527385.48547</v>
      </c>
      <c r="N73" s="118" t="n">
        <v>6157865.94606</v>
      </c>
      <c r="O73" s="118" t="n">
        <v>1341518.04191</v>
      </c>
      <c r="P73" s="118"/>
      <c r="Q73" s="118"/>
      <c r="R73" s="118"/>
    </row>
    <row r="74" customFormat="false" ht="12.8" hidden="false" customHeight="false" outlineLevel="0" collapsed="false">
      <c r="B74" s="112" t="n">
        <v>2009</v>
      </c>
      <c r="C74" s="118" t="n">
        <v>11102856.8612</v>
      </c>
      <c r="D74" s="118" t="n">
        <v>900098.5</v>
      </c>
      <c r="E74" s="116" t="n">
        <v>9009731.229499</v>
      </c>
      <c r="F74" s="118" t="n">
        <v>11593279</v>
      </c>
      <c r="G74" s="116" t="n">
        <v>658385</v>
      </c>
      <c r="H74" s="118" t="n">
        <v>20561471</v>
      </c>
      <c r="I74" s="118" t="n">
        <v>18241431.1264</v>
      </c>
      <c r="J74" s="118" t="n">
        <v>3806449.67</v>
      </c>
      <c r="K74" s="120" t="n">
        <v>2218502.32568</v>
      </c>
      <c r="L74" s="120"/>
      <c r="M74" s="120" t="n">
        <v>3449309.24374</v>
      </c>
      <c r="N74" s="120" t="n">
        <v>8571574.85123</v>
      </c>
      <c r="O74" s="120" t="n">
        <v>2090315.13795</v>
      </c>
      <c r="P74" s="120"/>
      <c r="Q74" s="120"/>
      <c r="R74" s="120"/>
    </row>
    <row r="75" customFormat="false" ht="12.8" hidden="false" customHeight="false" outlineLevel="0" collapsed="false">
      <c r="B75" s="112" t="n">
        <v>2010</v>
      </c>
      <c r="C75" s="121" t="n">
        <v>15263717.30188</v>
      </c>
      <c r="D75" s="121" t="n">
        <v>1463000</v>
      </c>
      <c r="E75" s="122" t="n">
        <v>11741500</v>
      </c>
      <c r="F75" s="121" t="n">
        <v>15269008</v>
      </c>
      <c r="G75" s="122" t="n">
        <v>771500</v>
      </c>
      <c r="H75" s="121" t="n">
        <v>26884733</v>
      </c>
      <c r="I75" s="121" t="n">
        <v>24500782.05837</v>
      </c>
      <c r="J75" s="121" t="n">
        <v>4960800</v>
      </c>
      <c r="K75" s="118" t="n">
        <v>3204177.57701</v>
      </c>
      <c r="L75" s="118"/>
      <c r="M75" s="118" t="n">
        <v>4575635.74562</v>
      </c>
      <c r="N75" s="118" t="n">
        <v>11981071.62296</v>
      </c>
      <c r="O75" s="118" t="n">
        <v>2146300</v>
      </c>
      <c r="P75" s="118"/>
      <c r="Q75" s="118"/>
      <c r="R75" s="118"/>
    </row>
    <row r="76" customFormat="false" ht="12.8" hidden="false" customHeight="false" outlineLevel="0" collapsed="false">
      <c r="B76" s="112" t="n">
        <v>2011</v>
      </c>
      <c r="C76" s="118" t="n">
        <v>21562243.17099</v>
      </c>
      <c r="D76" s="118" t="n">
        <v>2085600</v>
      </c>
      <c r="E76" s="116" t="n">
        <v>15229500</v>
      </c>
      <c r="F76" s="118" t="n">
        <v>18131477</v>
      </c>
      <c r="G76" s="116" t="n">
        <v>1013100</v>
      </c>
      <c r="H76" s="118" t="n">
        <v>36179425</v>
      </c>
      <c r="I76" s="118" t="n">
        <v>32436095.45798</v>
      </c>
      <c r="J76" s="118" t="n">
        <v>5715000</v>
      </c>
      <c r="K76" s="120" t="n">
        <v>4769282.46596</v>
      </c>
      <c r="L76" s="120" t="n">
        <v>729678.74661</v>
      </c>
      <c r="M76" s="120" t="n">
        <v>5370180.45524</v>
      </c>
      <c r="N76" s="120" t="n">
        <v>17562855.03792</v>
      </c>
      <c r="O76" s="120" t="n">
        <v>2247300</v>
      </c>
      <c r="P76" s="120"/>
      <c r="Q76" s="120" t="n">
        <v>716700</v>
      </c>
      <c r="R76" s="120"/>
    </row>
    <row r="77" customFormat="false" ht="12.8" hidden="false" customHeight="false" outlineLevel="0" collapsed="false">
      <c r="B77" s="112" t="n">
        <v>2012</v>
      </c>
      <c r="C77" s="121" t="n">
        <v>27594331.3664</v>
      </c>
      <c r="D77" s="121" t="n">
        <v>2672800</v>
      </c>
      <c r="E77" s="122" t="n">
        <v>19313800</v>
      </c>
      <c r="F77" s="121" t="n">
        <v>25785407</v>
      </c>
      <c r="G77" s="122" t="n">
        <v>1229100</v>
      </c>
      <c r="H77" s="121" t="n">
        <v>43931228</v>
      </c>
      <c r="I77" s="121" t="n">
        <v>41041468.20529</v>
      </c>
      <c r="J77" s="121" t="n">
        <v>8238600</v>
      </c>
      <c r="K77" s="118" t="n">
        <v>6238307.1858</v>
      </c>
      <c r="L77" s="118" t="n">
        <v>953762.92164</v>
      </c>
      <c r="M77" s="118" t="n">
        <v>6683313.77334</v>
      </c>
      <c r="N77" s="118" t="n">
        <v>26606758.85089</v>
      </c>
      <c r="O77" s="118" t="n">
        <v>3258800</v>
      </c>
      <c r="P77" s="118"/>
      <c r="Q77" s="118" t="n">
        <v>0</v>
      </c>
      <c r="R77" s="118"/>
    </row>
    <row r="78" customFormat="false" ht="12.8" hidden="false" customHeight="false" outlineLevel="0" collapsed="false">
      <c r="B78" s="112" t="n">
        <v>2013</v>
      </c>
      <c r="C78" s="118" t="n">
        <v>36576358.35</v>
      </c>
      <c r="D78" s="118" t="n">
        <v>3099000</v>
      </c>
      <c r="E78" s="116" t="n">
        <v>24906800</v>
      </c>
      <c r="F78" s="118" t="n">
        <v>31010317</v>
      </c>
      <c r="G78" s="116" t="n">
        <v>1332400</v>
      </c>
      <c r="H78" s="118" t="n">
        <v>56514839</v>
      </c>
      <c r="I78" s="118" t="n">
        <v>53287660.80492</v>
      </c>
      <c r="J78" s="118" t="n">
        <v>8682000</v>
      </c>
      <c r="K78" s="120" t="n">
        <v>7042799.31211</v>
      </c>
      <c r="L78" s="120" t="n">
        <v>1253574.1296</v>
      </c>
      <c r="M78" s="120" t="n">
        <v>8856389.21015</v>
      </c>
      <c r="N78" s="120" t="n">
        <v>36122011.13802</v>
      </c>
      <c r="O78" s="120" t="n">
        <v>5590600</v>
      </c>
      <c r="P78" s="120"/>
      <c r="Q78" s="120" t="n">
        <v>0</v>
      </c>
      <c r="R78" s="120"/>
    </row>
    <row r="79" customFormat="false" ht="12.8" hidden="false" customHeight="false" outlineLevel="0" collapsed="false">
      <c r="B79" s="112" t="n">
        <v>2014</v>
      </c>
      <c r="C79" s="121" t="n">
        <v>53294684.66403</v>
      </c>
      <c r="D79" s="121" t="n">
        <v>2940800</v>
      </c>
      <c r="E79" s="122" t="n">
        <v>32721600</v>
      </c>
      <c r="F79" s="121" t="n">
        <v>44490091</v>
      </c>
      <c r="G79" s="122" t="n">
        <v>1984900</v>
      </c>
      <c r="H79" s="121" t="n">
        <v>76739818</v>
      </c>
      <c r="I79" s="121" t="n">
        <v>72676066.20744</v>
      </c>
      <c r="J79" s="121" t="n">
        <v>12167700</v>
      </c>
      <c r="K79" s="118" t="n">
        <v>9516808.09741</v>
      </c>
      <c r="L79" s="118" t="n">
        <v>1610245.75254</v>
      </c>
      <c r="M79" s="118" t="n">
        <v>11872462.07607</v>
      </c>
      <c r="N79" s="118" t="n">
        <v>49042610.26827</v>
      </c>
      <c r="O79" s="118" t="n">
        <v>8266200</v>
      </c>
      <c r="P79" s="118"/>
      <c r="Q79" s="118" t="n">
        <v>0</v>
      </c>
      <c r="R79" s="118"/>
    </row>
    <row r="80" customFormat="false" ht="12.8" hidden="false" customHeight="false" outlineLevel="0" collapsed="false">
      <c r="B80" s="112" t="n">
        <v>2015</v>
      </c>
      <c r="C80" s="118" t="n">
        <v>75797809.1</v>
      </c>
      <c r="D80" s="118" t="n">
        <v>3969300</v>
      </c>
      <c r="E80" s="123" t="n">
        <v>43272400</v>
      </c>
      <c r="F80" s="118" t="n">
        <v>56478261</v>
      </c>
      <c r="G80" s="116" t="n">
        <v>2916400</v>
      </c>
      <c r="H80" s="118" t="n">
        <v>97479599</v>
      </c>
      <c r="I80" s="118" t="n">
        <v>95600316.12798</v>
      </c>
      <c r="J80" s="118" t="n">
        <v>14199800</v>
      </c>
      <c r="K80" s="120" t="n">
        <v>12485483.44174</v>
      </c>
      <c r="L80" s="120" t="n">
        <v>2178603.64548</v>
      </c>
      <c r="M80" s="120" t="n">
        <v>16038444.76165</v>
      </c>
      <c r="N80" s="120" t="n">
        <v>68361691.35172</v>
      </c>
      <c r="O80" s="120" t="n">
        <v>10207500</v>
      </c>
      <c r="P80" s="120"/>
      <c r="Q80" s="120" t="n">
        <v>0</v>
      </c>
      <c r="R80" s="120"/>
    </row>
    <row r="81" customFormat="false" ht="12.8" hidden="false" customHeight="false" outlineLevel="0" collapsed="false">
      <c r="B81" s="112" t="n">
        <v>2016</v>
      </c>
      <c r="C81" s="121" t="n">
        <v>86485940.4164</v>
      </c>
      <c r="D81" s="121" t="n">
        <v>4810100</v>
      </c>
      <c r="E81" s="121" t="n">
        <v>58259500</v>
      </c>
      <c r="F81" s="121" t="n">
        <v>75663968</v>
      </c>
      <c r="G81" s="122" t="n">
        <v>4187600</v>
      </c>
      <c r="H81" s="121" t="n">
        <v>131669079</v>
      </c>
      <c r="I81" s="121" t="n">
        <v>126199197.124</v>
      </c>
      <c r="J81" s="121" t="n">
        <v>19962000</v>
      </c>
      <c r="K81" s="118" t="n">
        <v>14554479.38537</v>
      </c>
      <c r="L81" s="118" t="n">
        <v>2916910.09244</v>
      </c>
      <c r="M81" s="118" t="n">
        <v>22415518.30814</v>
      </c>
      <c r="N81" s="118" t="n">
        <v>88401916.12013</v>
      </c>
      <c r="O81" s="118" t="n">
        <v>16218300</v>
      </c>
      <c r="P81" s="118"/>
      <c r="Q81" s="118" t="n">
        <v>12099400</v>
      </c>
      <c r="R81" s="118" t="n">
        <v>31300557.6342019</v>
      </c>
    </row>
    <row r="82" customFormat="false" ht="12.8" hidden="false" customHeight="false" outlineLevel="0" collapsed="false">
      <c r="B82" s="124" t="n">
        <v>2017</v>
      </c>
      <c r="C82" s="125" t="n">
        <v>109245834.21693</v>
      </c>
      <c r="D82" s="125" t="n">
        <v>7282225.6</v>
      </c>
      <c r="E82" s="125" t="n">
        <v>74727533.13788</v>
      </c>
      <c r="F82" s="125" t="n">
        <v>102845595</v>
      </c>
      <c r="G82" s="126" t="n">
        <v>5625587</v>
      </c>
      <c r="H82" s="125" t="n">
        <v>172838482</v>
      </c>
      <c r="I82" s="125" t="n">
        <v>166461992.04945</v>
      </c>
      <c r="J82" s="125" t="n">
        <v>29455686.93297</v>
      </c>
      <c r="K82" s="127" t="n">
        <v>18322852.72915</v>
      </c>
      <c r="L82" s="127" t="n">
        <v>5017571.50117</v>
      </c>
      <c r="M82" s="127" t="n">
        <v>30933083.00808</v>
      </c>
      <c r="N82" s="127" t="n">
        <v>104611186.68281</v>
      </c>
      <c r="O82" s="127" t="n">
        <v>18023556.12808</v>
      </c>
      <c r="P82" s="127" t="n">
        <v>9373728.112</v>
      </c>
      <c r="Q82" s="127" t="n">
        <v>10845000</v>
      </c>
      <c r="R82" s="127" t="n">
        <v>77978329.8140266</v>
      </c>
    </row>
    <row r="83" customFormat="false" ht="12.8" hidden="false" customHeight="false" outlineLevel="0" collapsed="false">
      <c r="B83" s="112" t="n">
        <v>2018</v>
      </c>
      <c r="C83" s="128"/>
      <c r="D83" s="128" t="n">
        <v>11016890.5</v>
      </c>
      <c r="E83" s="128" t="n">
        <v>106984441.63282</v>
      </c>
      <c r="F83" s="128" t="n">
        <v>116408746.14157</v>
      </c>
      <c r="G83" s="128" t="n">
        <v>6845924</v>
      </c>
      <c r="H83" s="128" t="n">
        <v>232591321.05233</v>
      </c>
      <c r="I83" s="128" t="n">
        <v>260430300</v>
      </c>
      <c r="J83" s="128" t="n">
        <v>30341077.9158</v>
      </c>
      <c r="K83" s="118" t="n">
        <v>21525462.73405</v>
      </c>
      <c r="L83" s="118" t="n">
        <v>6263843.69233</v>
      </c>
      <c r="M83" s="118" t="n">
        <v>39299818.62715</v>
      </c>
      <c r="N83" s="118" t="n">
        <v>101267287.8766</v>
      </c>
      <c r="O83" s="118" t="n">
        <v>22662949.94606</v>
      </c>
      <c r="P83" s="118" t="n">
        <v>38198551.272</v>
      </c>
      <c r="Q83" s="118" t="n">
        <v>19529500</v>
      </c>
      <c r="R83" s="118" t="n">
        <v>168141700</v>
      </c>
    </row>
    <row r="84" customFormat="false" ht="12.8" hidden="false" customHeight="false" outlineLevel="0" collapsed="false">
      <c r="B84" s="112" t="n">
        <v>2019</v>
      </c>
      <c r="C84" s="125"/>
      <c r="D84" s="125" t="n">
        <v>14165433.64338</v>
      </c>
      <c r="E84" s="125" t="n">
        <v>151152893.48943</v>
      </c>
      <c r="F84" s="125" t="n">
        <v>161666292.57813</v>
      </c>
      <c r="G84" s="125" t="n">
        <v>9268001</v>
      </c>
      <c r="H84" s="125" t="n">
        <v>343312702.70225</v>
      </c>
      <c r="I84" s="125" t="n">
        <v>372410183.4225</v>
      </c>
      <c r="J84" s="125" t="n">
        <v>41698468.8906</v>
      </c>
      <c r="K84" s="129" t="n">
        <v>27068720.54651</v>
      </c>
      <c r="L84" s="129" t="n">
        <v>8542325.81757</v>
      </c>
      <c r="M84" s="129" t="n">
        <v>68320169.71474</v>
      </c>
      <c r="N84" s="129" t="n">
        <v>139790800.5498</v>
      </c>
      <c r="O84" s="129" t="n">
        <v>34713224.42191</v>
      </c>
      <c r="P84" s="129" t="n">
        <v>52849724.776</v>
      </c>
      <c r="Q84" s="129" t="n">
        <v>25059464.64687</v>
      </c>
      <c r="R84" s="129" t="n">
        <v>306424716.35524</v>
      </c>
    </row>
    <row r="85" customFormat="false" ht="12.8" hidden="false" customHeight="false" outlineLevel="0" collapsed="false">
      <c r="B85" s="112" t="n">
        <v>1993</v>
      </c>
      <c r="C85" s="130" t="n">
        <v>0.00360798997870177</v>
      </c>
      <c r="D85" s="130"/>
      <c r="E85" s="130"/>
      <c r="F85" s="130"/>
      <c r="G85" s="130"/>
      <c r="H85" s="130"/>
      <c r="I85" s="130" t="n">
        <v>0.0127518067972787</v>
      </c>
      <c r="J85" s="130" t="n">
        <v>0</v>
      </c>
      <c r="K85" s="131" t="n">
        <v>0.00148990999175634</v>
      </c>
      <c r="L85" s="131"/>
      <c r="M85" s="131" t="n">
        <v>0.00438149484248217</v>
      </c>
      <c r="N85" s="131" t="n">
        <v>0.000907133691920851</v>
      </c>
      <c r="O85" s="131"/>
      <c r="P85" s="131"/>
      <c r="Q85" s="131"/>
      <c r="R85" s="131"/>
    </row>
    <row r="86" customFormat="false" ht="12.8" hidden="false" customHeight="false" outlineLevel="0" collapsed="false">
      <c r="B86" s="112" t="n">
        <v>1994</v>
      </c>
      <c r="C86" s="132" t="n">
        <v>0.00452401493112597</v>
      </c>
      <c r="D86" s="132"/>
      <c r="E86" s="132"/>
      <c r="F86" s="132"/>
      <c r="G86" s="132"/>
      <c r="H86" s="132"/>
      <c r="I86" s="132" t="n">
        <v>0.0125330563795884</v>
      </c>
      <c r="J86" s="132" t="n">
        <v>0</v>
      </c>
      <c r="K86" s="130" t="n">
        <v>0.00114109371918643</v>
      </c>
      <c r="L86" s="130"/>
      <c r="M86" s="130" t="n">
        <v>0.00500171357630564</v>
      </c>
      <c r="N86" s="130" t="n">
        <v>0.00177359529305488</v>
      </c>
      <c r="O86" s="130"/>
      <c r="P86" s="130"/>
      <c r="Q86" s="130"/>
      <c r="R86" s="130"/>
    </row>
    <row r="87" customFormat="false" ht="12.8" hidden="false" customHeight="false" outlineLevel="0" collapsed="false">
      <c r="B87" s="112" t="n">
        <v>1995</v>
      </c>
      <c r="C87" s="130" t="n">
        <v>0.00481810842810914</v>
      </c>
      <c r="D87" s="130"/>
      <c r="E87" s="130"/>
      <c r="F87" s="130"/>
      <c r="G87" s="130"/>
      <c r="H87" s="130"/>
      <c r="I87" s="130" t="n">
        <v>0.011591546064283</v>
      </c>
      <c r="J87" s="130" t="n">
        <v>0</v>
      </c>
      <c r="K87" s="131" t="n">
        <v>0.00115074130920541</v>
      </c>
      <c r="L87" s="131"/>
      <c r="M87" s="131" t="n">
        <v>0.00460379512456971</v>
      </c>
      <c r="N87" s="131" t="n">
        <v>0.00203456278278236</v>
      </c>
      <c r="O87" s="131"/>
      <c r="P87" s="131"/>
      <c r="Q87" s="131"/>
      <c r="R87" s="131"/>
    </row>
    <row r="88" customFormat="false" ht="12.8" hidden="false" customHeight="false" outlineLevel="0" collapsed="false">
      <c r="B88" s="112" t="n">
        <v>1996</v>
      </c>
      <c r="C88" s="132" t="n">
        <v>0.00535119124011765</v>
      </c>
      <c r="D88" s="132"/>
      <c r="E88" s="132" t="n">
        <v>0.00699555519367766</v>
      </c>
      <c r="F88" s="132" t="n">
        <v>0.00859191284535789</v>
      </c>
      <c r="G88" s="132" t="n">
        <v>0.000633122003803018</v>
      </c>
      <c r="H88" s="132"/>
      <c r="I88" s="132" t="n">
        <v>0.0118734138888743</v>
      </c>
      <c r="J88" s="132" t="n">
        <v>0.00189952184472796</v>
      </c>
      <c r="K88" s="130" t="n">
        <v>0.00121581480233915</v>
      </c>
      <c r="L88" s="130"/>
      <c r="M88" s="130" t="n">
        <v>0.00371605977783452</v>
      </c>
      <c r="N88" s="130" t="n">
        <v>0.00374469920475403</v>
      </c>
      <c r="O88" s="130"/>
      <c r="P88" s="130"/>
      <c r="Q88" s="130"/>
      <c r="R88" s="130"/>
    </row>
    <row r="89" customFormat="false" ht="12.8" hidden="false" customHeight="false" outlineLevel="0" collapsed="false">
      <c r="B89" s="112" t="n">
        <v>1997</v>
      </c>
      <c r="C89" s="130" t="n">
        <v>0.00569959755309632</v>
      </c>
      <c r="D89" s="130"/>
      <c r="E89" s="130" t="n">
        <v>0.00697789668568757</v>
      </c>
      <c r="F89" s="130" t="n">
        <v>0.0133764802888043</v>
      </c>
      <c r="G89" s="130" t="n">
        <v>0.000661837543623088</v>
      </c>
      <c r="H89" s="130"/>
      <c r="I89" s="130" t="n">
        <v>0.0122864231415156</v>
      </c>
      <c r="J89" s="130" t="n">
        <v>0.00678417881034325</v>
      </c>
      <c r="K89" s="131" t="n">
        <v>0.000840346028141977</v>
      </c>
      <c r="L89" s="131"/>
      <c r="M89" s="131" t="n">
        <v>0.00376518359499552</v>
      </c>
      <c r="N89" s="131" t="n">
        <v>0.00345227651983493</v>
      </c>
      <c r="O89" s="131"/>
      <c r="P89" s="131"/>
      <c r="Q89" s="131"/>
      <c r="R89" s="131"/>
    </row>
    <row r="90" customFormat="false" ht="12.8" hidden="false" customHeight="false" outlineLevel="0" collapsed="false">
      <c r="B90" s="112" t="n">
        <v>1998</v>
      </c>
      <c r="C90" s="132" t="n">
        <v>0.00636315131456079</v>
      </c>
      <c r="D90" s="132" t="n">
        <v>0.000145543197528915</v>
      </c>
      <c r="E90" s="132" t="n">
        <v>0.00701695590496987</v>
      </c>
      <c r="F90" s="132" t="n">
        <v>0.0123514108518862</v>
      </c>
      <c r="G90" s="132" t="n">
        <v>0.000661539006122823</v>
      </c>
      <c r="H90" s="132"/>
      <c r="I90" s="132" t="n">
        <v>0.0127033327129764</v>
      </c>
      <c r="J90" s="132" t="n">
        <v>0.00620644167097362</v>
      </c>
      <c r="K90" s="130" t="n">
        <v>0.000774999732363437</v>
      </c>
      <c r="L90" s="130"/>
      <c r="M90" s="130" t="n">
        <v>0.0044281736419033</v>
      </c>
      <c r="N90" s="130" t="n">
        <v>0.00375256113602839</v>
      </c>
      <c r="O90" s="130"/>
      <c r="P90" s="130"/>
      <c r="Q90" s="130"/>
      <c r="R90" s="130"/>
    </row>
    <row r="91" customFormat="false" ht="12.8" hidden="false" customHeight="false" outlineLevel="0" collapsed="false">
      <c r="B91" s="112" t="n">
        <v>1999</v>
      </c>
      <c r="C91" s="130" t="n">
        <v>0.00652843236193813</v>
      </c>
      <c r="D91" s="130" t="n">
        <v>0.000682065594832189</v>
      </c>
      <c r="E91" s="130" t="n">
        <v>0.00661730302583426</v>
      </c>
      <c r="F91" s="130" t="n">
        <v>0.0126546160153983</v>
      </c>
      <c r="G91" s="130" t="n">
        <v>0.000694807769874193</v>
      </c>
      <c r="H91" s="130"/>
      <c r="I91" s="130" t="n">
        <v>0.0130590610333592</v>
      </c>
      <c r="J91" s="130" t="n">
        <v>0.00659006201248528</v>
      </c>
      <c r="K91" s="131" t="n">
        <v>0.000844821419816424</v>
      </c>
      <c r="L91" s="131"/>
      <c r="M91" s="131" t="n">
        <v>0.00496732786232554</v>
      </c>
      <c r="N91" s="131" t="n">
        <v>0.00371425044292621</v>
      </c>
      <c r="O91" s="131"/>
      <c r="P91" s="131"/>
      <c r="Q91" s="131"/>
      <c r="R91" s="131"/>
    </row>
    <row r="92" customFormat="false" ht="12.8" hidden="false" customHeight="false" outlineLevel="0" collapsed="false">
      <c r="B92" s="112" t="n">
        <v>2000</v>
      </c>
      <c r="C92" s="132" t="n">
        <v>0.00737482979989829</v>
      </c>
      <c r="D92" s="132" t="n">
        <v>0.000792131724972759</v>
      </c>
      <c r="E92" s="132" t="n">
        <v>0.00689589045722683</v>
      </c>
      <c r="F92" s="132" t="n">
        <v>0.0122384068851027</v>
      </c>
      <c r="G92" s="132" t="n">
        <v>0.00171445582114806</v>
      </c>
      <c r="H92" s="132"/>
      <c r="I92" s="132" t="n">
        <v>0.0132482904466693</v>
      </c>
      <c r="J92" s="132" t="n">
        <v>0.00625201275153695</v>
      </c>
      <c r="K92" s="130" t="n">
        <v>0.000757917523110217</v>
      </c>
      <c r="L92" s="130"/>
      <c r="M92" s="130" t="n">
        <v>0.00457708734050099</v>
      </c>
      <c r="N92" s="130" t="n">
        <v>0.00384670608858436</v>
      </c>
      <c r="O92" s="130"/>
      <c r="P92" s="130"/>
      <c r="Q92" s="130"/>
      <c r="R92" s="130"/>
    </row>
    <row r="93" customFormat="false" ht="12.8" hidden="false" customHeight="false" outlineLevel="0" collapsed="false">
      <c r="B93" s="112" t="n">
        <v>2001</v>
      </c>
      <c r="C93" s="130" t="n">
        <v>0.00742320990503864</v>
      </c>
      <c r="D93" s="130" t="n">
        <v>0.000792725123110313</v>
      </c>
      <c r="E93" s="130" t="n">
        <v>0.00589041397180548</v>
      </c>
      <c r="F93" s="130" t="n">
        <v>0.012726717103591</v>
      </c>
      <c r="G93" s="130" t="n">
        <v>0.000840551046084029</v>
      </c>
      <c r="H93" s="130" t="n">
        <v>0.0109159580432705</v>
      </c>
      <c r="I93" s="130" t="n">
        <v>0.0124450443431941</v>
      </c>
      <c r="J93" s="130" t="n">
        <v>0.006473913242637</v>
      </c>
      <c r="K93" s="131" t="n">
        <v>0.000688420104483218</v>
      </c>
      <c r="L93" s="131"/>
      <c r="M93" s="131" t="n">
        <v>0.00458720783308938</v>
      </c>
      <c r="N93" s="131" t="n">
        <v>0.00391896562603379</v>
      </c>
      <c r="O93" s="131"/>
      <c r="P93" s="131"/>
      <c r="Q93" s="131"/>
      <c r="R93" s="131"/>
    </row>
    <row r="94" customFormat="false" ht="12.8" hidden="false" customHeight="false" outlineLevel="0" collapsed="false">
      <c r="B94" s="112" t="n">
        <v>2002</v>
      </c>
      <c r="C94" s="132" t="n">
        <v>0.00550732676330524</v>
      </c>
      <c r="D94" s="132" t="n">
        <v>0.000517949435432862</v>
      </c>
      <c r="E94" s="132" t="n">
        <v>0.005027555073672</v>
      </c>
      <c r="F94" s="132" t="n">
        <v>0.014342468925354</v>
      </c>
      <c r="G94" s="132" t="n">
        <v>0.000696250533678235</v>
      </c>
      <c r="H94" s="132" t="n">
        <v>0.0155394867377431</v>
      </c>
      <c r="I94" s="132" t="n">
        <v>0.00963695804700716</v>
      </c>
      <c r="J94" s="132" t="n">
        <v>0.00578721074243246</v>
      </c>
      <c r="K94" s="130" t="n">
        <v>0.000674115579920293</v>
      </c>
      <c r="L94" s="130"/>
      <c r="M94" s="130" t="n">
        <v>0.00393016113979006</v>
      </c>
      <c r="N94" s="130" t="n">
        <v>0.00286856679917758</v>
      </c>
      <c r="O94" s="130"/>
      <c r="P94" s="130"/>
      <c r="Q94" s="130"/>
      <c r="R94" s="130"/>
    </row>
    <row r="95" customFormat="false" ht="12.8" hidden="false" customHeight="false" outlineLevel="0" collapsed="false">
      <c r="B95" s="112" t="n">
        <v>2003</v>
      </c>
      <c r="C95" s="130" t="n">
        <v>0.00778608650355386</v>
      </c>
      <c r="D95" s="130" t="n">
        <v>0.000548714663773305</v>
      </c>
      <c r="E95" s="130" t="n">
        <v>0.00574542115068131</v>
      </c>
      <c r="F95" s="130" t="n">
        <v>0.0132297237331965</v>
      </c>
      <c r="G95" s="130" t="n">
        <v>0.000681825883738911</v>
      </c>
      <c r="H95" s="130" t="n">
        <v>0.0156959033371192</v>
      </c>
      <c r="I95" s="130" t="n">
        <v>0.0118026727120887</v>
      </c>
      <c r="J95" s="130" t="n">
        <v>0.00496580829870134</v>
      </c>
      <c r="K95" s="131" t="n">
        <v>0.000682558068297916</v>
      </c>
      <c r="L95" s="131"/>
      <c r="M95" s="131" t="n">
        <v>0.00392285240873266</v>
      </c>
      <c r="N95" s="131" t="n">
        <v>0.00287332305220327</v>
      </c>
      <c r="O95" s="131"/>
      <c r="P95" s="131"/>
      <c r="Q95" s="131"/>
      <c r="R95" s="131"/>
    </row>
    <row r="96" customFormat="false" ht="12.8" hidden="false" customHeight="false" outlineLevel="0" collapsed="false">
      <c r="B96" s="112" t="n">
        <v>2004</v>
      </c>
      <c r="C96" s="132" t="n">
        <v>0.0091641635742257</v>
      </c>
      <c r="D96" s="132" t="n">
        <v>0.000657963741379203</v>
      </c>
      <c r="E96" s="132" t="n">
        <v>0.00658362471478164</v>
      </c>
      <c r="F96" s="132" t="n">
        <v>0.0110870883008554</v>
      </c>
      <c r="G96" s="132" t="n">
        <v>0.000707872826421854</v>
      </c>
      <c r="H96" s="132" t="n">
        <v>0.015835129642473</v>
      </c>
      <c r="I96" s="132" t="n">
        <v>0.0136326919048979</v>
      </c>
      <c r="J96" s="132" t="n">
        <v>0.00417343120345224</v>
      </c>
      <c r="K96" s="130" t="n">
        <v>0.000602714526981359</v>
      </c>
      <c r="L96" s="130"/>
      <c r="M96" s="130" t="n">
        <v>0.00302886361525675</v>
      </c>
      <c r="N96" s="130" t="n">
        <v>0.00321336233585605</v>
      </c>
      <c r="O96" s="130"/>
      <c r="P96" s="130"/>
      <c r="Q96" s="130"/>
      <c r="R96" s="130"/>
    </row>
    <row r="97" customFormat="false" ht="12.8" hidden="false" customHeight="false" outlineLevel="0" collapsed="false">
      <c r="B97" s="112" t="n">
        <v>2005</v>
      </c>
      <c r="C97" s="130" t="n">
        <v>0.00961880222981258</v>
      </c>
      <c r="D97" s="130" t="n">
        <v>0.000710855766254805</v>
      </c>
      <c r="E97" s="130" t="n">
        <v>0.00652260800262184</v>
      </c>
      <c r="F97" s="130" t="n">
        <v>0.0103295874494527</v>
      </c>
      <c r="G97" s="130" t="n">
        <v>0.000673064923836705</v>
      </c>
      <c r="H97" s="130" t="n">
        <v>0.0161951464097716</v>
      </c>
      <c r="I97" s="130" t="n">
        <v>0.0139841677041514</v>
      </c>
      <c r="J97" s="130" t="n">
        <v>0.00391930834033625</v>
      </c>
      <c r="K97" s="131" t="n">
        <v>0.000760956650522766</v>
      </c>
      <c r="L97" s="131"/>
      <c r="M97" s="131" t="n">
        <v>0.00264026760171751</v>
      </c>
      <c r="N97" s="131" t="n">
        <v>0.00333084778169367</v>
      </c>
      <c r="O97" s="131"/>
      <c r="P97" s="131"/>
      <c r="Q97" s="131"/>
      <c r="R97" s="131"/>
    </row>
    <row r="98" customFormat="false" ht="12.8" hidden="false" customHeight="false" outlineLevel="0" collapsed="false">
      <c r="B98" s="112" t="n">
        <v>2006</v>
      </c>
      <c r="C98" s="132" t="n">
        <v>0.00940560535877528</v>
      </c>
      <c r="D98" s="132" t="n">
        <v>0.000646805566494996</v>
      </c>
      <c r="E98" s="132" t="n">
        <v>0.00678386170042615</v>
      </c>
      <c r="F98" s="132" t="n">
        <v>0.00918087272210537</v>
      </c>
      <c r="G98" s="132" t="n">
        <v>0.000556280415991225</v>
      </c>
      <c r="H98" s="132" t="n">
        <v>0.0163229714661409</v>
      </c>
      <c r="I98" s="132" t="n">
        <v>0.0141131235333868</v>
      </c>
      <c r="J98" s="132" t="n">
        <v>0.00340537699689386</v>
      </c>
      <c r="K98" s="130" t="n">
        <v>0.000833500270706357</v>
      </c>
      <c r="L98" s="130"/>
      <c r="M98" s="130" t="n">
        <v>0.00235497081001743</v>
      </c>
      <c r="N98" s="130" t="n">
        <v>0.0039087534319118</v>
      </c>
      <c r="O98" s="130"/>
      <c r="P98" s="130"/>
      <c r="Q98" s="130"/>
      <c r="R98" s="130"/>
    </row>
    <row r="99" customFormat="false" ht="12.8" hidden="false" customHeight="false" outlineLevel="0" collapsed="false">
      <c r="B99" s="112" t="n">
        <v>2007</v>
      </c>
      <c r="C99" s="130" t="n">
        <v>0.00946369367588668</v>
      </c>
      <c r="D99" s="130" t="n">
        <v>0.000585475875391982</v>
      </c>
      <c r="E99" s="130" t="n">
        <v>0.00720349773674433</v>
      </c>
      <c r="F99" s="130" t="n">
        <v>0.00832312264618854</v>
      </c>
      <c r="G99" s="130" t="n">
        <v>0.000498422632844237</v>
      </c>
      <c r="H99" s="130" t="n">
        <v>0.0167951995322389</v>
      </c>
      <c r="I99" s="130" t="n">
        <v>0.0149072962567154</v>
      </c>
      <c r="J99" s="130" t="n">
        <v>0.00301491612895818</v>
      </c>
      <c r="K99" s="131" t="n">
        <v>0.000934433666315139</v>
      </c>
      <c r="L99" s="131"/>
      <c r="M99" s="131" t="n">
        <v>0.00229652373770847</v>
      </c>
      <c r="N99" s="131" t="n">
        <v>0.00464810842100707</v>
      </c>
      <c r="O99" s="131"/>
      <c r="P99" s="131"/>
      <c r="Q99" s="131"/>
      <c r="R99" s="131"/>
    </row>
    <row r="100" customFormat="false" ht="12.8" hidden="false" customHeight="false" outlineLevel="0" collapsed="false">
      <c r="B100" s="112" t="n">
        <v>2008</v>
      </c>
      <c r="C100" s="132" t="n">
        <v>0.00933824001867382</v>
      </c>
      <c r="D100" s="132" t="n">
        <v>0.000617660986798567</v>
      </c>
      <c r="E100" s="132" t="n">
        <v>0.00719511929922144</v>
      </c>
      <c r="F100" s="132" t="n">
        <v>0.00843202971714432</v>
      </c>
      <c r="G100" s="132" t="n">
        <v>0.00048284265951637</v>
      </c>
      <c r="H100" s="132" t="n">
        <v>0.0169575290688833</v>
      </c>
      <c r="I100" s="132" t="n">
        <v>0.0145730376476074</v>
      </c>
      <c r="J100" s="132" t="n">
        <v>0.00284428582324504</v>
      </c>
      <c r="K100" s="130" t="n">
        <v>0.00110112913760037</v>
      </c>
      <c r="L100" s="130"/>
      <c r="M100" s="130" t="n">
        <v>0.00219840306175176</v>
      </c>
      <c r="N100" s="130" t="n">
        <v>0.00535631443145592</v>
      </c>
      <c r="O100" s="130" t="n">
        <v>0.00116689653702816</v>
      </c>
      <c r="P100" s="130"/>
      <c r="Q100" s="130"/>
      <c r="R100" s="130"/>
    </row>
    <row r="101" customFormat="false" ht="12.8" hidden="false" customHeight="false" outlineLevel="0" collapsed="false">
      <c r="B101" s="112" t="n">
        <v>2009</v>
      </c>
      <c r="C101" s="130" t="n">
        <v>0.0088970241644898</v>
      </c>
      <c r="D101" s="130" t="n">
        <v>0.000721273651010169</v>
      </c>
      <c r="E101" s="130" t="n">
        <v>0.00721974510403148</v>
      </c>
      <c r="F101" s="130" t="n">
        <v>0.00929001289471043</v>
      </c>
      <c r="G101" s="130" t="n">
        <v>0.000527581984327637</v>
      </c>
      <c r="H101" s="130" t="n">
        <v>0.0164764714731884</v>
      </c>
      <c r="I101" s="130" t="n">
        <v>0.0146173597980544</v>
      </c>
      <c r="J101" s="130" t="n">
        <v>0.00305021267213239</v>
      </c>
      <c r="K101" s="131" t="n">
        <v>0.00177774684905904</v>
      </c>
      <c r="L101" s="131"/>
      <c r="M101" s="131" t="n">
        <v>0.00276402623901215</v>
      </c>
      <c r="N101" s="131" t="n">
        <v>0.00686863836330536</v>
      </c>
      <c r="O101" s="131" t="n">
        <v>0.00167502693461996</v>
      </c>
      <c r="P101" s="131"/>
      <c r="Q101" s="131"/>
      <c r="R101" s="131"/>
    </row>
    <row r="102" customFormat="false" ht="12.8" hidden="false" customHeight="false" outlineLevel="0" collapsed="false">
      <c r="B102" s="112" t="n">
        <v>2010</v>
      </c>
      <c r="C102" s="132" t="n">
        <v>0.00918548780578398</v>
      </c>
      <c r="D102" s="132" t="n">
        <v>0.000880412575395823</v>
      </c>
      <c r="E102" s="132" t="n">
        <v>0.00706586756938487</v>
      </c>
      <c r="F102" s="132" t="n">
        <v>0.00918867167260385</v>
      </c>
      <c r="G102" s="132" t="n">
        <v>0.000464277718330744</v>
      </c>
      <c r="H102" s="132" t="n">
        <v>0.0161788496372926</v>
      </c>
      <c r="I102" s="132" t="n">
        <v>0.0147442218942046</v>
      </c>
      <c r="J102" s="132" t="n">
        <v>0.0029853388270838</v>
      </c>
      <c r="K102" s="130" t="n">
        <v>0.00192822845700678</v>
      </c>
      <c r="L102" s="130"/>
      <c r="M102" s="130" t="n">
        <v>0.00275355246129494</v>
      </c>
      <c r="N102" s="130" t="n">
        <v>0.00721003836197678</v>
      </c>
      <c r="O102" s="130" t="n">
        <v>0.00129161278918117</v>
      </c>
      <c r="P102" s="130"/>
      <c r="Q102" s="130"/>
      <c r="R102" s="130"/>
    </row>
    <row r="103" customFormat="false" ht="12.8" hidden="false" customHeight="false" outlineLevel="0" collapsed="false">
      <c r="B103" s="112" t="n">
        <v>2011</v>
      </c>
      <c r="C103" s="130" t="n">
        <v>0.00989536698334916</v>
      </c>
      <c r="D103" s="130" t="n">
        <v>0.000957125713536113</v>
      </c>
      <c r="E103" s="130" t="n">
        <v>0.00698913792400184</v>
      </c>
      <c r="F103" s="130" t="n">
        <v>0.00832091621647902</v>
      </c>
      <c r="G103" s="130" t="n">
        <v>0.000464932901986689</v>
      </c>
      <c r="H103" s="130" t="n">
        <v>0.0166034992177078</v>
      </c>
      <c r="I103" s="130" t="n">
        <v>0.0148856065446608</v>
      </c>
      <c r="J103" s="130" t="n">
        <v>0.00262273372308155</v>
      </c>
      <c r="K103" s="131" t="n">
        <v>0.00218872405220907</v>
      </c>
      <c r="L103" s="131" t="n">
        <v>0.000334864926640407</v>
      </c>
      <c r="M103" s="131" t="n">
        <v>0.00246448878022597</v>
      </c>
      <c r="N103" s="131" t="n">
        <v>0.00805996363631593</v>
      </c>
      <c r="O103" s="131" t="n">
        <v>0.00103133324512357</v>
      </c>
      <c r="P103" s="131"/>
      <c r="Q103" s="131" t="n">
        <v>0.000328908706794847</v>
      </c>
      <c r="R103" s="131"/>
    </row>
    <row r="104" customFormat="false" ht="12.8" hidden="false" customHeight="false" outlineLevel="0" collapsed="false">
      <c r="B104" s="112" t="n">
        <v>2012</v>
      </c>
      <c r="C104" s="132" t="n">
        <v>0.0104606643560655</v>
      </c>
      <c r="D104" s="132" t="n">
        <v>0.00101322490187011</v>
      </c>
      <c r="E104" s="132" t="n">
        <v>0.00732161894258414</v>
      </c>
      <c r="F104" s="132" t="n">
        <v>0.00977492385410648</v>
      </c>
      <c r="G104" s="132" t="n">
        <v>0.000465936368934656</v>
      </c>
      <c r="H104" s="132" t="n">
        <v>0.0166537766309987</v>
      </c>
      <c r="I104" s="132" t="n">
        <v>0.0155583049965991</v>
      </c>
      <c r="J104" s="132" t="n">
        <v>0.00312314975925886</v>
      </c>
      <c r="K104" s="130" t="n">
        <v>0.00236486388288229</v>
      </c>
      <c r="L104" s="130" t="n">
        <v>0.000361559541561672</v>
      </c>
      <c r="M104" s="130" t="n">
        <v>0.00253356028964366</v>
      </c>
      <c r="N104" s="130" t="n">
        <v>0.0100862880222144</v>
      </c>
      <c r="O104" s="130" t="n">
        <v>0.00123537014000835</v>
      </c>
      <c r="P104" s="130"/>
      <c r="Q104" s="130" t="n">
        <v>0</v>
      </c>
      <c r="R104" s="130"/>
    </row>
    <row r="105" customFormat="false" ht="12.8" hidden="false" customHeight="false" outlineLevel="0" collapsed="false">
      <c r="B105" s="112" t="n">
        <v>2013</v>
      </c>
      <c r="C105" s="130" t="n">
        <v>0.0109238316835513</v>
      </c>
      <c r="D105" s="130" t="n">
        <v>0.000925541959737644</v>
      </c>
      <c r="E105" s="130" t="n">
        <v>0.0074386216465936</v>
      </c>
      <c r="F105" s="130" t="n">
        <v>0.00926148743732353</v>
      </c>
      <c r="G105" s="130" t="n">
        <v>0.000397932270782329</v>
      </c>
      <c r="H105" s="130" t="n">
        <v>0.0168786236987149</v>
      </c>
      <c r="I105" s="130" t="n">
        <v>0.0159148002617685</v>
      </c>
      <c r="J105" s="130" t="n">
        <v>0.00259295104693199</v>
      </c>
      <c r="K105" s="131" t="n">
        <v>0.00210339021534986</v>
      </c>
      <c r="L105" s="131" t="n">
        <v>0.000374390273180508</v>
      </c>
      <c r="M105" s="131" t="n">
        <v>0.0026450338256733</v>
      </c>
      <c r="N105" s="131" t="n">
        <v>0.0107881371340265</v>
      </c>
      <c r="O105" s="131" t="n">
        <v>0.00166967888999977</v>
      </c>
      <c r="P105" s="131"/>
      <c r="Q105" s="131" t="n">
        <v>0</v>
      </c>
      <c r="R105" s="131"/>
    </row>
    <row r="106" customFormat="false" ht="12.8" hidden="false" customHeight="false" outlineLevel="0" collapsed="false">
      <c r="B106" s="112" t="n">
        <v>2014</v>
      </c>
      <c r="C106" s="132" t="n">
        <v>0.0116387156111073</v>
      </c>
      <c r="D106" s="132" t="n">
        <v>0.000642224174604135</v>
      </c>
      <c r="E106" s="132" t="n">
        <v>0.00714587954016821</v>
      </c>
      <c r="F106" s="132" t="n">
        <v>0.00971593170924165</v>
      </c>
      <c r="G106" s="132" t="n">
        <v>0.000433470744073636</v>
      </c>
      <c r="H106" s="132" t="n">
        <v>0.0167587616547611</v>
      </c>
      <c r="I106" s="132" t="n">
        <v>0.015871302582137</v>
      </c>
      <c r="J106" s="132" t="n">
        <v>0.00265723309620876</v>
      </c>
      <c r="K106" s="130" t="n">
        <v>0.00207832026157001</v>
      </c>
      <c r="L106" s="130" t="n">
        <v>0.000351652186253678</v>
      </c>
      <c r="M106" s="130" t="n">
        <v>0.00259275780648903</v>
      </c>
      <c r="N106" s="130" t="n">
        <v>0.0107101298626129</v>
      </c>
      <c r="O106" s="130" t="n">
        <v>0.00180520724704594</v>
      </c>
      <c r="P106" s="130"/>
      <c r="Q106" s="130" t="n">
        <v>0</v>
      </c>
      <c r="R106" s="130"/>
    </row>
    <row r="107" customFormat="false" ht="12.8" hidden="false" customHeight="false" outlineLevel="0" collapsed="false">
      <c r="B107" s="112" t="n">
        <v>2015</v>
      </c>
      <c r="C107" s="130" t="n">
        <v>0.0127294769340055</v>
      </c>
      <c r="D107" s="130" t="n">
        <v>0.000666603868820108</v>
      </c>
      <c r="E107" s="130" t="n">
        <v>0.00726716278767824</v>
      </c>
      <c r="F107" s="130" t="n">
        <v>0.00948495384244874</v>
      </c>
      <c r="G107" s="130" t="n">
        <v>0.000489779941810133</v>
      </c>
      <c r="H107" s="130" t="n">
        <v>0.0163707146913644</v>
      </c>
      <c r="I107" s="130" t="n">
        <v>0.0160551081025211</v>
      </c>
      <c r="J107" s="130" t="n">
        <v>0.00238471307698379</v>
      </c>
      <c r="K107" s="131" t="n">
        <v>0.00209681091536374</v>
      </c>
      <c r="L107" s="131" t="n">
        <v>0.000365874491397112</v>
      </c>
      <c r="M107" s="131" t="n">
        <v>0.00269349490539226</v>
      </c>
      <c r="N107" s="131" t="n">
        <v>0.0114806560184775</v>
      </c>
      <c r="O107" s="131" t="n">
        <v>0.00171424659032607</v>
      </c>
      <c r="P107" s="131"/>
      <c r="Q107" s="131" t="n">
        <v>0</v>
      </c>
      <c r="R107" s="131" t="n">
        <v>0</v>
      </c>
    </row>
    <row r="108" customFormat="false" ht="12.8" hidden="false" customHeight="false" outlineLevel="0" collapsed="false">
      <c r="B108" s="112" t="n">
        <v>2016</v>
      </c>
      <c r="C108" s="132" t="n">
        <v>0.0105109702628087</v>
      </c>
      <c r="D108" s="132" t="n">
        <v>0.000584590024895527</v>
      </c>
      <c r="E108" s="132" t="n">
        <v>0.00708050197613375</v>
      </c>
      <c r="F108" s="132" t="n">
        <v>0.00919573417118446</v>
      </c>
      <c r="G108" s="132" t="n">
        <v>0.00050893519641016</v>
      </c>
      <c r="H108" s="132" t="n">
        <v>0.0160022515479057</v>
      </c>
      <c r="I108" s="132" t="n">
        <v>0.0153374756841884</v>
      </c>
      <c r="J108" s="132" t="n">
        <v>0.00242605893369462</v>
      </c>
      <c r="K108" s="130" t="n">
        <v>0.00176886207484977</v>
      </c>
      <c r="L108" s="130" t="n">
        <v>0.000354503345784394</v>
      </c>
      <c r="M108" s="130" t="n">
        <v>0.00272424448676778</v>
      </c>
      <c r="N108" s="130" t="n">
        <v>0.0107438261877048</v>
      </c>
      <c r="O108" s="130" t="n">
        <v>0.00197107261819154</v>
      </c>
      <c r="P108" s="130"/>
      <c r="Q108" s="130" t="n">
        <v>0.0014704867980335</v>
      </c>
      <c r="R108" s="130" t="n">
        <v>0.00380407762138458</v>
      </c>
    </row>
    <row r="109" customFormat="false" ht="12.8" hidden="false" customHeight="false" outlineLevel="0" collapsed="false">
      <c r="B109" s="112" t="n">
        <v>2017</v>
      </c>
      <c r="C109" s="130" t="n">
        <v>0.0102628562112773</v>
      </c>
      <c r="D109" s="130" t="n">
        <v>0.000684112440227956</v>
      </c>
      <c r="E109" s="130" t="n">
        <v>0.00702011141307824</v>
      </c>
      <c r="F109" s="130" t="n">
        <v>0.00966160001444418</v>
      </c>
      <c r="G109" s="130" t="n">
        <v>0.000528483222256211</v>
      </c>
      <c r="H109" s="130" t="n">
        <v>0.0162369256572215</v>
      </c>
      <c r="I109" s="130" t="n">
        <v>0.0156379005322433</v>
      </c>
      <c r="J109" s="130" t="n">
        <v>0.00276714880493469</v>
      </c>
      <c r="K109" s="131" t="n">
        <v>0.00172129952860513</v>
      </c>
      <c r="L109" s="131" t="n">
        <v>0.000471364562460638</v>
      </c>
      <c r="M109" s="131" t="n">
        <v>0.00290593948372479</v>
      </c>
      <c r="N109" s="131" t="n">
        <v>0.00982746458674933</v>
      </c>
      <c r="O109" s="131" t="n">
        <v>0.00169318277702992</v>
      </c>
      <c r="P109" s="131" t="n">
        <v>0.000880593978403211</v>
      </c>
      <c r="Q109" s="131" t="n">
        <v>0.00101880933409591</v>
      </c>
      <c r="R109" s="131" t="n">
        <v>0.00732550025557765</v>
      </c>
    </row>
    <row r="110" customFormat="false" ht="12.8" hidden="false" customHeight="false" outlineLevel="0" collapsed="false">
      <c r="B110" s="112" t="n">
        <v>2018</v>
      </c>
      <c r="C110" s="133" t="n">
        <v>0</v>
      </c>
      <c r="D110" s="133" t="n">
        <v>0.00075631386805743</v>
      </c>
      <c r="E110" s="133" t="n">
        <v>0.00734452401730619</v>
      </c>
      <c r="F110" s="133" t="n">
        <v>0.00799150623036929</v>
      </c>
      <c r="G110" s="133" t="n">
        <v>0.000469975376524546</v>
      </c>
      <c r="H110" s="133" t="n">
        <v>0.0159674857167433</v>
      </c>
      <c r="I110" s="133" t="n">
        <v>0.0178786425763565</v>
      </c>
      <c r="J110" s="133" t="n">
        <v>0.00208292693837073</v>
      </c>
      <c r="K110" s="130" t="n">
        <v>0.00147773148713019</v>
      </c>
      <c r="L110" s="130" t="n">
        <v>0.000430015334349855</v>
      </c>
      <c r="M110" s="130" t="n">
        <v>0.00269794801353933</v>
      </c>
      <c r="N110" s="130" t="n">
        <v>0.00695203916219705</v>
      </c>
      <c r="O110" s="130" t="n">
        <v>0.00155582043184477</v>
      </c>
      <c r="P110" s="130" t="n">
        <v>0.00262234557625097</v>
      </c>
      <c r="Q110" s="130" t="n">
        <v>0.00134070786001073</v>
      </c>
      <c r="R110" s="130" t="n">
        <v>0.0115429938700718</v>
      </c>
    </row>
    <row r="111" customFormat="false" ht="12.8" hidden="false" customHeight="false" outlineLevel="0" collapsed="false">
      <c r="B111" s="112" t="n">
        <v>2019</v>
      </c>
      <c r="C111" s="134" t="n">
        <v>0</v>
      </c>
      <c r="D111" s="134" t="n">
        <v>0.000655630335754841</v>
      </c>
      <c r="E111" s="134" t="n">
        <v>0.00699593283225069</v>
      </c>
      <c r="F111" s="134" t="n">
        <v>0.00748253306970056</v>
      </c>
      <c r="G111" s="134" t="n">
        <v>0.00042895846045955</v>
      </c>
      <c r="H111" s="134" t="n">
        <v>0.0158898222397003</v>
      </c>
      <c r="I111" s="134" t="n">
        <v>0.0172365647069281</v>
      </c>
      <c r="J111" s="134" t="n">
        <v>0.00192996429530297</v>
      </c>
      <c r="K111" s="135" t="n">
        <v>0.00125284370299925</v>
      </c>
      <c r="L111" s="135" t="n">
        <v>0.000395371443253911</v>
      </c>
      <c r="M111" s="135" t="n">
        <v>0.00316211821936252</v>
      </c>
      <c r="N111" s="135" t="n">
        <v>0.00647005180407838</v>
      </c>
      <c r="O111" s="135" t="n">
        <v>0.00160666051995564</v>
      </c>
      <c r="P111" s="135" t="n">
        <v>0.00244608697988098</v>
      </c>
      <c r="Q111" s="135" t="n">
        <v>0.00115984767102009</v>
      </c>
      <c r="R111" s="135" t="n">
        <v>0.0141825054372025</v>
      </c>
    </row>
    <row r="114" customFormat="false" ht="12.8" hidden="false" customHeight="false" outlineLevel="0" collapsed="false">
      <c r="B114" s="136" t="s">
        <v>162</v>
      </c>
      <c r="C114" s="136"/>
      <c r="D114" s="137" t="n">
        <f aca="false">AVERAGE(D100:D111)</f>
        <v>0.000758726208392369</v>
      </c>
      <c r="E114" s="137" t="n">
        <f aca="false">AVERAGE(E100:E111)*0.2869</f>
        <v>0.00205813029947858</v>
      </c>
      <c r="F114" s="137" t="n">
        <f aca="false">AVERAGE(F100:F111)/3</f>
        <v>0.00299445280082657</v>
      </c>
      <c r="G114" s="137" t="n">
        <f aca="false">AVERAGE(G100:G111)</f>
        <v>0.000471925570451055</v>
      </c>
      <c r="H114" s="137" t="n">
        <f aca="false">AVERAGE(H100:H111)</f>
        <v>0.0164145592695402</v>
      </c>
      <c r="I114" s="137" t="n">
        <f aca="false">AVERAGE(I100:I111)</f>
        <v>0.0156925271106058</v>
      </c>
      <c r="J114" s="137" t="n">
        <f aca="false">AVERAGE(J100:J111)</f>
        <v>0.00262222641643577</v>
      </c>
      <c r="K114" s="138" t="n">
        <f aca="false">AVERAGE(K100:K111)</f>
        <v>0.00182166254705213</v>
      </c>
      <c r="L114" s="138" t="n">
        <f aca="false">L111</f>
        <v>0.000395371443253911</v>
      </c>
      <c r="M114" s="138" t="n">
        <f aca="false">AVERAGE(M100:M111)</f>
        <v>0.00267796396440646</v>
      </c>
      <c r="N114" s="138" t="n">
        <f aca="false">N111</f>
        <v>0.00647005180407838</v>
      </c>
      <c r="O114" s="138" t="n">
        <f aca="false">AVERAGE(O100:O111)</f>
        <v>0.00153467572669624</v>
      </c>
      <c r="P114" s="138" t="n">
        <f aca="false">AVERAGE(P110:P111)</f>
        <v>0.00253421627806598</v>
      </c>
      <c r="Q114" s="138" t="n">
        <f aca="false">AVERAGE(Q108:Q111)</f>
        <v>0.00124746291579006</v>
      </c>
    </row>
    <row r="116" customFormat="false" ht="12.8" hidden="false" customHeight="false" outlineLevel="0" collapsed="false">
      <c r="D116" s="137" t="n">
        <f aca="false">SUM(D114:J114)-E114</f>
        <v>0.0389544173762517</v>
      </c>
      <c r="F116" s="110" t="s">
        <v>163</v>
      </c>
      <c r="G116" s="110"/>
      <c r="H116" s="110"/>
      <c r="I116" s="137" t="n">
        <v>0.0075</v>
      </c>
      <c r="K116" s="138" t="n">
        <f aca="false">SUM(K114:Q114)</f>
        <v>0.0166814046793431</v>
      </c>
    </row>
    <row r="118" customFormat="false" ht="12.8" hidden="false" customHeight="false" outlineLevel="0" collapsed="false">
      <c r="I118" s="32"/>
    </row>
    <row r="119" customFormat="false" ht="12.8" hidden="false" customHeight="false" outlineLevel="0" collapsed="false">
      <c r="C119" s="0" t="s">
        <v>164</v>
      </c>
      <c r="D119" s="0" t="s">
        <v>165</v>
      </c>
      <c r="E119" s="0" t="s">
        <v>166</v>
      </c>
      <c r="F119" s="2" t="s">
        <v>167</v>
      </c>
      <c r="G119" s="0" t="s">
        <v>168</v>
      </c>
      <c r="H119" s="0" t="s">
        <v>169</v>
      </c>
    </row>
    <row r="120" customFormat="false" ht="12.8" hidden="false" customHeight="false" outlineLevel="0" collapsed="false">
      <c r="J120" s="0" t="s">
        <v>170</v>
      </c>
    </row>
    <row r="121" customFormat="false" ht="12.8" hidden="false" customHeight="false" outlineLevel="0" collapsed="false">
      <c r="B121" s="5" t="n">
        <v>2014</v>
      </c>
      <c r="C121" s="61" t="n">
        <f aca="false">(SUM('Central pensions'!Y4:Y7)/AVERAGE('Central scenario'!AG3:AG6))</f>
        <v>0.0100080003976103</v>
      </c>
      <c r="D121" s="61" t="n">
        <f aca="false">'Central scenario'!BM3+'Central scenario'!BN3+'Central scenario'!BL3-C121</f>
        <v>0.0636642641339578</v>
      </c>
      <c r="E121" s="61" t="n">
        <f aca="false">'Central scenario'!BK3</f>
        <v>0.0539797598100557</v>
      </c>
      <c r="F121" s="61" t="n">
        <f aca="false">SUM($C106:$J106)-$H106-$F106-SUM($K106:$Q106)</f>
        <v>0.0208507583843275</v>
      </c>
      <c r="G121" s="61" t="n">
        <f aca="false">E121+F121-D121-C121</f>
        <v>0.00115825366281494</v>
      </c>
      <c r="H121" s="32"/>
      <c r="I121" s="32" t="n">
        <f aca="false">SUM($C106:$J106)-$H106-$F106</f>
        <v>0.038388825748299</v>
      </c>
    </row>
    <row r="122" customFormat="false" ht="12.8" hidden="false" customHeight="false" outlineLevel="0" collapsed="false">
      <c r="B122" s="0" t="n">
        <v>2015</v>
      </c>
      <c r="C122" s="32" t="n">
        <f aca="false">SUM('Central pensions'!Y14:Y17)/AVERAGE('Central scenario'!AG14:AG17)</f>
        <v>0.0108295290339839</v>
      </c>
      <c r="D122" s="32" t="n">
        <f aca="false">'Central scenario'!BM4+'Central scenario'!BN4+'Central scenario'!BL4-C122</f>
        <v>0.0830665025814917</v>
      </c>
      <c r="E122" s="32" t="n">
        <f aca="false">'Central scenario'!BK4</f>
        <v>0.0607395187891978</v>
      </c>
      <c r="F122" s="32" t="n">
        <f aca="false">SUM($C107:$J107)-$H107-$F107-SUM($K107:$Q107)</f>
        <v>0.0212417617908622</v>
      </c>
      <c r="G122" s="32" t="n">
        <f aca="false">E122+F122-D122-C122</f>
        <v>-0.0119147510354155</v>
      </c>
      <c r="H122" s="32"/>
      <c r="I122" s="32" t="n">
        <f aca="false">SUM($C107:$J107)-$H107-$F107</f>
        <v>0.0395928447118189</v>
      </c>
    </row>
    <row r="123" customFormat="false" ht="12.8" hidden="false" customHeight="false" outlineLevel="0" collapsed="false">
      <c r="B123" s="5" t="n">
        <v>2016</v>
      </c>
      <c r="C123" s="61" t="n">
        <f aca="false">SUM('Central pensions'!Y18:Y21)/AVERAGE('Central scenario'!AG18:AG21)</f>
        <v>0.0120066425234995</v>
      </c>
      <c r="D123" s="61" t="n">
        <f aca="false">'Central scenario'!BM5+'Central scenario'!BN5+'Central scenario'!BL5-C123</f>
        <v>0.082141043339025</v>
      </c>
      <c r="E123" s="61" t="n">
        <f aca="false">'Central scenario'!BK5</f>
        <v>0.0611320051364955</v>
      </c>
      <c r="F123" s="61" t="n">
        <f aca="false">SUM($C108:$J108)-$H108-$F108-SUM($K108:$R108)</f>
        <v>0.0136114589454148</v>
      </c>
      <c r="G123" s="61" t="n">
        <f aca="false">E123+F123-D123-C123</f>
        <v>-0.0194042217806141</v>
      </c>
      <c r="H123" s="32"/>
      <c r="I123" s="32" t="n">
        <f aca="false">SUM($C108:$J108)-$H108-$F108</f>
        <v>0.0364485320781312</v>
      </c>
    </row>
    <row r="124" customFormat="false" ht="12.8" hidden="false" customHeight="false" outlineLevel="0" collapsed="false">
      <c r="B124" s="0" t="n">
        <v>2017</v>
      </c>
      <c r="C124" s="32" t="n">
        <f aca="false">SUM('Central pensions'!Y22:Y25)/AVERAGE('Central scenario'!AG22:AG25)</f>
        <v>0.0154323264568133</v>
      </c>
      <c r="D124" s="32" t="n">
        <f aca="false">'Central scenario'!BM6+'Central scenario'!BN6+'Central scenario'!BL6-C124</f>
        <v>0.084924466669661</v>
      </c>
      <c r="E124" s="32" t="n">
        <f aca="false">'Central scenario'!BK6</f>
        <v>0.0628649338766236</v>
      </c>
      <c r="F124" s="32" t="n">
        <f aca="false">SUM($C109:$J109)-$H109-$F109-SUM($K109:$R109)</f>
        <v>0.0110564581173711</v>
      </c>
      <c r="G124" s="32" t="n">
        <f aca="false">E124+F124-D124-C124</f>
        <v>-0.0264354011324795</v>
      </c>
      <c r="H124" s="32"/>
      <c r="I124" s="32" t="n">
        <f aca="false">SUM($C109:$J109)-$H109-$F109</f>
        <v>0.0369006126240177</v>
      </c>
    </row>
    <row r="125" customFormat="false" ht="12.8" hidden="false" customHeight="false" outlineLevel="0" collapsed="false">
      <c r="B125" s="5" t="n">
        <f aca="false">B124+1</f>
        <v>2018</v>
      </c>
      <c r="C125" s="61" t="n">
        <f aca="false">SUM('Central pensions'!Y26:Y29)/AVERAGE('Central scenario'!AG26:AG29)</f>
        <v>0.0142170624303096</v>
      </c>
      <c r="D125" s="61" t="n">
        <f aca="false">'Central scenario'!BM7+'Central scenario'!BN7+'Central scenario'!BL7-C125</f>
        <v>0.0822399373724801</v>
      </c>
      <c r="E125" s="61" t="n">
        <f aca="false">'Central scenario'!BK7</f>
        <v>0.0587398562806465</v>
      </c>
      <c r="F125" s="61" t="n">
        <f aca="false">SUM($C110:$J110)-$F110-SUM($K110:$R110)</f>
        <v>0.015880266757964</v>
      </c>
      <c r="G125" s="61" t="n">
        <f aca="false">E125+F125-D125-C125</f>
        <v>-0.0218368767641793</v>
      </c>
      <c r="H125" s="32"/>
      <c r="I125" s="32" t="n">
        <f aca="false">SUM($C110:$J110)-$F110-$R110</f>
        <v>0.0329568746232869</v>
      </c>
    </row>
    <row r="126" customFormat="false" ht="12.8" hidden="false" customHeight="false" outlineLevel="0" collapsed="false">
      <c r="B126" s="0" t="n">
        <f aca="false">B125+1</f>
        <v>2019</v>
      </c>
      <c r="C126" s="32" t="n">
        <f aca="false">SUM('Central pensions'!Y30:Y33)/AVERAGE('Central scenario'!AG30:AG33)</f>
        <v>0.0135381023056581</v>
      </c>
      <c r="D126" s="32" t="n">
        <f aca="false">'Central scenario'!BM8+'Central scenario'!BN8+'Central scenario'!BL8-C126</f>
        <v>0.0767398432299661</v>
      </c>
      <c r="E126" s="32" t="n">
        <f aca="false">'Central scenario'!BK8</f>
        <v>0.0515592193109002</v>
      </c>
      <c r="F126" s="32" t="n">
        <f aca="false">SUM($C111:$J111)-$F111-SUM($K111:$R111)</f>
        <v>0.0124613870926432</v>
      </c>
      <c r="G126" s="32" t="n">
        <f aca="false">E126+F126-D126-C126</f>
        <v>-0.0262573391320808</v>
      </c>
      <c r="H126" s="32"/>
      <c r="I126" s="32" t="n">
        <f aca="false">SUM($C111:$J111)-$F111-$R111</f>
        <v>0.0289543674331939</v>
      </c>
      <c r="J126" s="32" t="n">
        <v>0.0260918114750425</v>
      </c>
    </row>
    <row r="127" customFormat="false" ht="12.8" hidden="false" customHeight="false" outlineLevel="0" collapsed="false">
      <c r="B127" s="5" t="n">
        <f aca="false">B126+1</f>
        <v>2020</v>
      </c>
      <c r="C127" s="61" t="n">
        <f aca="false">SUM('Central pensions'!Y34:Y37)/AVERAGE('Central scenario'!AG34:AG37)</f>
        <v>0.014463357517358</v>
      </c>
      <c r="D127" s="61" t="n">
        <f aca="false">'Central scenario'!BM9+'Central scenario'!BN9+'Central scenario'!BL9-C127</f>
        <v>0.0924967832526068</v>
      </c>
      <c r="E127" s="61" t="n">
        <f aca="false">'Central scenario'!BK9</f>
        <v>0.0586018837441637</v>
      </c>
      <c r="F127" s="61" t="n">
        <f aca="false">J127-SUM($K$114:$Q$114)</f>
        <v>0.0143162415877109</v>
      </c>
      <c r="G127" s="61" t="n">
        <f aca="false">E127+F127-D127-C127</f>
        <v>-0.0340420154380901</v>
      </c>
      <c r="H127" s="32" t="n">
        <f aca="false">SUM('Central pensions'!AB35:AB37)/AVERAGE('Central scenario'!AG34:AG37)</f>
        <v>0.0110308754787898</v>
      </c>
      <c r="I127" s="32" t="n">
        <f aca="false">SUM($D$114:$J$114)-$I$114+$I$116</f>
        <v>0.0328200205651245</v>
      </c>
      <c r="J127" s="32" t="n">
        <v>0.030997646267054</v>
      </c>
    </row>
    <row r="128" customFormat="false" ht="12.8" hidden="false" customHeight="false" outlineLevel="0" collapsed="false">
      <c r="B128" s="0" t="n">
        <f aca="false">B127+1</f>
        <v>2021</v>
      </c>
      <c r="C128" s="32" t="n">
        <f aca="false">SUM('Central pensions'!Y38:Y41)/AVERAGE('Central scenario'!AG38:AG41)</f>
        <v>0.0135107823780878</v>
      </c>
      <c r="D128" s="32" t="n">
        <f aca="false">'Central scenario'!BM10+'Central scenario'!BN10+'Central scenario'!BL10-C128</f>
        <v>0.0843268398203328</v>
      </c>
      <c r="E128" s="32" t="n">
        <f aca="false">'Central scenario'!BK10</f>
        <v>0.0579629202611978</v>
      </c>
      <c r="F128" s="32" t="n">
        <f aca="false">J128-SUM($K$114:$Q$114)</f>
        <v>0.0140853616752376</v>
      </c>
      <c r="G128" s="32" t="n">
        <f aca="false">E128+F128-D128-C128</f>
        <v>-0.0257893402619851</v>
      </c>
      <c r="H128" s="32"/>
      <c r="I128" s="32" t="n">
        <f aca="false">SUM($D$114:$J$114)-$I$114+$I$116</f>
        <v>0.0328200205651245</v>
      </c>
      <c r="J128" s="32" t="n">
        <v>0.0307667663545807</v>
      </c>
    </row>
    <row r="129" customFormat="false" ht="12.8" hidden="false" customHeight="false" outlineLevel="0" collapsed="false">
      <c r="B129" s="5" t="n">
        <f aca="false">B128+1</f>
        <v>2022</v>
      </c>
      <c r="C129" s="61" t="n">
        <f aca="false">SUM('Central pensions'!Y42:Y45)/AVERAGE('Central scenario'!AG42:AG45)</f>
        <v>0.0148674867833315</v>
      </c>
      <c r="D129" s="61" t="n">
        <f aca="false">'Central scenario'!BM11+'Central scenario'!BN11+'Central scenario'!BL11-C129</f>
        <v>0.0905245036201987</v>
      </c>
      <c r="E129" s="61" t="n">
        <f aca="false">'Central scenario'!BK11</f>
        <v>0.0582978489517037</v>
      </c>
      <c r="F129" s="61" t="n">
        <f aca="false">J129-SUM($K$114:$Q$114)</f>
        <v>0.0143611196738877</v>
      </c>
      <c r="G129" s="61" t="n">
        <f aca="false">E129+F129-D129-C129</f>
        <v>-0.0327330217779388</v>
      </c>
      <c r="H129" s="32"/>
      <c r="J129" s="32" t="n">
        <v>0.0310425243532308</v>
      </c>
    </row>
    <row r="130" customFormat="false" ht="12.8" hidden="false" customHeight="false" outlineLevel="0" collapsed="false">
      <c r="B130" s="0" t="n">
        <f aca="false">B129+1</f>
        <v>2023</v>
      </c>
      <c r="C130" s="32" t="n">
        <f aca="false">SUM('Central pensions'!Y46:Y49)/AVERAGE('Central scenario'!AG46:AG49)</f>
        <v>0.0153079547303813</v>
      </c>
      <c r="D130" s="32" t="n">
        <f aca="false">'Central scenario'!BM12+'Central scenario'!BN12+'Central scenario'!BL12-C130</f>
        <v>0.0935680754865355</v>
      </c>
      <c r="E130" s="32" t="n">
        <f aca="false">'Central scenario'!BK12</f>
        <v>0.0587788253578276</v>
      </c>
      <c r="F130" s="32" t="n">
        <f aca="false">J130-SUM($K$114:$Q$114)</f>
        <v>0.0146098308509987</v>
      </c>
      <c r="G130" s="32" t="n">
        <f aca="false">E130+F130-D130-C130</f>
        <v>-0.0354873740080905</v>
      </c>
      <c r="H130" s="32"/>
      <c r="J130" s="32" t="n">
        <v>0.0312912355303418</v>
      </c>
    </row>
    <row r="131" customFormat="false" ht="12.8" hidden="false" customHeight="false" outlineLevel="0" collapsed="false">
      <c r="B131" s="5" t="n">
        <f aca="false">B130+1</f>
        <v>2024</v>
      </c>
      <c r="C131" s="61" t="n">
        <f aca="false">SUM('Central pensions'!Y50:Y53)/AVERAGE('Central scenario'!AG50:AG53)</f>
        <v>0.0154457980257278</v>
      </c>
      <c r="D131" s="61" t="n">
        <f aca="false">'Central scenario'!BM13+'Central scenario'!BN13+'Central scenario'!BL13-C131</f>
        <v>0.0957310118641845</v>
      </c>
      <c r="E131" s="61" t="n">
        <f aca="false">'Central scenario'!BK13</f>
        <v>0.0600841517282316</v>
      </c>
      <c r="F131" s="61" t="n">
        <f aca="false">J131-SUM($K$114:$Q$114)</f>
        <v>0.0147425454717507</v>
      </c>
      <c r="G131" s="61" t="n">
        <f aca="false">E131+F131-D131-C131</f>
        <v>-0.03635011268993</v>
      </c>
      <c r="H131" s="32"/>
      <c r="J131" s="32" t="n">
        <v>0.0314239501510938</v>
      </c>
    </row>
    <row r="132" customFormat="false" ht="12.8" hidden="false" customHeight="false" outlineLevel="0" collapsed="false">
      <c r="B132" s="0" t="n">
        <f aca="false">B131+1</f>
        <v>2025</v>
      </c>
      <c r="C132" s="32" t="n">
        <f aca="false">SUM('Central pensions'!Y54:Y57)/AVERAGE('Central scenario'!AG54:AG57)</f>
        <v>0.0155339862431573</v>
      </c>
      <c r="D132" s="32" t="n">
        <f aca="false">'Central scenario'!BM14+'Central scenario'!BN14+'Central scenario'!BL14-C132</f>
        <v>0.0983325922437746</v>
      </c>
      <c r="E132" s="32" t="n">
        <f aca="false">'Central scenario'!BK14</f>
        <v>0.0615199058332108</v>
      </c>
      <c r="F132" s="32" t="n">
        <f aca="false">J132-SUM($K$114:$Q$114)</f>
        <v>0.0148487389348057</v>
      </c>
      <c r="G132" s="32" t="n">
        <f aca="false">E132+F132-D132-C132</f>
        <v>-0.0374979337189155</v>
      </c>
      <c r="H132" s="32"/>
      <c r="J132" s="32" t="n">
        <v>0.0315301436141488</v>
      </c>
    </row>
    <row r="133" customFormat="false" ht="12.8" hidden="false" customHeight="false" outlineLevel="0" collapsed="false">
      <c r="B133" s="5" t="n">
        <f aca="false">B132+1</f>
        <v>2026</v>
      </c>
      <c r="C133" s="61" t="n">
        <f aca="false">SUM('Central pensions'!Y58:Y61)/AVERAGE('Central scenario'!AG58:AG61)</f>
        <v>0.0154536464638186</v>
      </c>
      <c r="D133" s="61" t="n">
        <f aca="false">'Central scenario'!BM15+'Central scenario'!BN15+'Central scenario'!BL15-C133</f>
        <v>0.100915665747139</v>
      </c>
      <c r="E133" s="61" t="n">
        <f aca="false">'Central scenario'!BK15</f>
        <v>0.0625112038993719</v>
      </c>
      <c r="F133" s="61" t="n">
        <f aca="false">SUM($D$114:$J$114)-SUM($K$114:$Q$114)-$I$114+$I$116</f>
        <v>0.0161386158857814</v>
      </c>
      <c r="G133" s="61" t="n">
        <f aca="false">E133+F133-D133-C133</f>
        <v>-0.037719492425804</v>
      </c>
      <c r="H133" s="32"/>
    </row>
    <row r="134" customFormat="false" ht="12.8" hidden="false" customHeight="false" outlineLevel="0" collapsed="false">
      <c r="B134" s="0" t="n">
        <f aca="false">B133+1</f>
        <v>2027</v>
      </c>
      <c r="C134" s="32" t="n">
        <f aca="false">SUM('Central pensions'!Y62:Y65)/AVERAGE('Central scenario'!AG62:AG65)</f>
        <v>0.0153725765425354</v>
      </c>
      <c r="D134" s="32" t="n">
        <f aca="false">'Central scenario'!BM16+'Central scenario'!BN16+'Central scenario'!BL16-C134</f>
        <v>0.102362507645914</v>
      </c>
      <c r="E134" s="32" t="n">
        <f aca="false">'Central scenario'!BK16</f>
        <v>0.0625451732909861</v>
      </c>
      <c r="F134" s="32" t="n">
        <f aca="false">SUM($D$114:$J$114)-SUM($K$114:$Q$114)-$I$114+$I$116</f>
        <v>0.0161386158857814</v>
      </c>
      <c r="G134" s="32" t="n">
        <f aca="false">E134+F134-D134-C134</f>
        <v>-0.0390512950116816</v>
      </c>
      <c r="H134" s="32"/>
    </row>
    <row r="135" customFormat="false" ht="12.8" hidden="false" customHeight="false" outlineLevel="0" collapsed="false">
      <c r="B135" s="5" t="n">
        <f aca="false">B134+1</f>
        <v>2028</v>
      </c>
      <c r="C135" s="61" t="n">
        <f aca="false">SUM('Central pensions'!Y66:Y69)/AVERAGE('Central scenario'!AG66:AG69)</f>
        <v>0.0151627629009655</v>
      </c>
      <c r="D135" s="61" t="n">
        <f aca="false">'Central scenario'!BM17+'Central scenario'!BN17+'Central scenario'!BL17-C135</f>
        <v>0.103727048947369</v>
      </c>
      <c r="E135" s="61" t="n">
        <f aca="false">'Central scenario'!BK17</f>
        <v>0.0628970966138616</v>
      </c>
      <c r="F135" s="61" t="n">
        <f aca="false">SUM($D$114:$J$114)-SUM($K$114:$Q$114)-$I$114+$I$116</f>
        <v>0.0161386158857814</v>
      </c>
      <c r="G135" s="61" t="n">
        <f aca="false">E135+F135-D135-C135</f>
        <v>-0.0398540993486912</v>
      </c>
      <c r="H135" s="32"/>
    </row>
    <row r="136" customFormat="false" ht="12.8" hidden="false" customHeight="false" outlineLevel="0" collapsed="false">
      <c r="B136" s="0" t="n">
        <f aca="false">B135+1</f>
        <v>2029</v>
      </c>
      <c r="C136" s="32" t="n">
        <f aca="false">SUM('Central pensions'!Y70:Y73)/AVERAGE('Central scenario'!AG70:AG73)</f>
        <v>0.0146633498058784</v>
      </c>
      <c r="D136" s="32" t="n">
        <f aca="false">'Central scenario'!BM18+'Central scenario'!BN18+'Central scenario'!BL18-C136</f>
        <v>0.104258176402711</v>
      </c>
      <c r="E136" s="32" t="n">
        <f aca="false">'Central scenario'!BK18</f>
        <v>0.0634174518370946</v>
      </c>
      <c r="F136" s="32" t="n">
        <f aca="false">SUM($D$114:$J$114)-SUM($K$114:$Q$114)-$I$114+$I$116</f>
        <v>0.0161386158857814</v>
      </c>
      <c r="G136" s="32" t="n">
        <f aca="false">E136+F136-D136-C136</f>
        <v>-0.0393654584857137</v>
      </c>
      <c r="H136" s="32"/>
    </row>
    <row r="137" customFormat="false" ht="12.8" hidden="false" customHeight="false" outlineLevel="0" collapsed="false">
      <c r="B137" s="5" t="n">
        <f aca="false">B136+1</f>
        <v>2030</v>
      </c>
      <c r="C137" s="61" t="n">
        <f aca="false">SUM('Central pensions'!Y74:Y77)/AVERAGE('Central scenario'!AG74:AG77)</f>
        <v>0.0141405345755919</v>
      </c>
      <c r="D137" s="61" t="n">
        <f aca="false">'Central scenario'!BM19+'Central scenario'!BN19+'Central scenario'!BL19-C137</f>
        <v>0.103703996766867</v>
      </c>
      <c r="E137" s="61" t="n">
        <f aca="false">'Central scenario'!BK19</f>
        <v>0.0639102979245745</v>
      </c>
      <c r="F137" s="61" t="n">
        <f aca="false">SUM($D$114:$J$114)-SUM($K$114:$Q$114)-$I$114+$I$116</f>
        <v>0.0161386158857814</v>
      </c>
      <c r="G137" s="61" t="n">
        <f aca="false">E137+F137-D137-C137</f>
        <v>-0.037795617532103</v>
      </c>
      <c r="H137" s="32"/>
    </row>
    <row r="138" customFormat="false" ht="12.8" hidden="false" customHeight="false" outlineLevel="0" collapsed="false">
      <c r="B138" s="0" t="n">
        <f aca="false">B137+1</f>
        <v>2031</v>
      </c>
      <c r="C138" s="32" t="n">
        <f aca="false">SUM('Central pensions'!Y78:Y81)/AVERAGE('Central scenario'!AG78:AG81)</f>
        <v>0.0138003450796825</v>
      </c>
      <c r="D138" s="32" t="n">
        <f aca="false">'Central scenario'!BM20+'Central scenario'!BN20+'Central scenario'!BL20-C138</f>
        <v>0.104609060423245</v>
      </c>
      <c r="E138" s="32" t="n">
        <f aca="false">'Central scenario'!BK20</f>
        <v>0.0643851889746454</v>
      </c>
      <c r="F138" s="32" t="n">
        <f aca="false">SUM($D$114:$J$114)-SUM($K$114:$Q$114)-$I$114+$I$116</f>
        <v>0.0161386158857814</v>
      </c>
      <c r="G138" s="32" t="n">
        <f aca="false">E138+F138-D138-C138</f>
        <v>-0.0378856006425003</v>
      </c>
      <c r="H138" s="32"/>
    </row>
    <row r="139" customFormat="false" ht="12.8" hidden="false" customHeight="false" outlineLevel="0" collapsed="false">
      <c r="B139" s="5" t="n">
        <f aca="false">B138+1</f>
        <v>2032</v>
      </c>
      <c r="C139" s="61" t="n">
        <f aca="false">SUM('Central pensions'!Y82:Y85)/AVERAGE('Central scenario'!AG82:AG85)</f>
        <v>0.0134203125453994</v>
      </c>
      <c r="D139" s="61" t="n">
        <f aca="false">'Central scenario'!BM21+'Central scenario'!BN21+'Central scenario'!BL21-C139</f>
        <v>0.104720541437902</v>
      </c>
      <c r="E139" s="61" t="n">
        <f aca="false">'Central scenario'!BK21</f>
        <v>0.0644524077945962</v>
      </c>
      <c r="F139" s="61" t="n">
        <f aca="false">SUM($D$114:$J$114)-SUM($K$114:$Q$114)-$I$114+$I$116</f>
        <v>0.0161386158857814</v>
      </c>
      <c r="G139" s="61" t="n">
        <f aca="false">E139+F139-D139-C139</f>
        <v>-0.0375498303029239</v>
      </c>
      <c r="H139" s="32"/>
    </row>
    <row r="140" customFormat="false" ht="12.8" hidden="false" customHeight="false" outlineLevel="0" collapsed="false">
      <c r="B140" s="0" t="n">
        <f aca="false">B139+1</f>
        <v>2033</v>
      </c>
      <c r="C140" s="32" t="n">
        <f aca="false">SUM('Central pensions'!Y86:Y89)/AVERAGE('Central scenario'!AG86:AG89)</f>
        <v>0.0131022959931135</v>
      </c>
      <c r="D140" s="32" t="n">
        <f aca="false">'Central scenario'!BM22+'Central scenario'!BN22+'Central scenario'!BL22-C140</f>
        <v>0.10511349604695</v>
      </c>
      <c r="E140" s="32" t="n">
        <f aca="false">'Central scenario'!BK22</f>
        <v>0.0646439461185863</v>
      </c>
      <c r="F140" s="32" t="n">
        <f aca="false">SUM($D$114:$J$114)-SUM($K$114:$Q$114)-$I$114+$I$116</f>
        <v>0.0161386158857814</v>
      </c>
      <c r="G140" s="32" t="n">
        <f aca="false">E140+F140-D140-C140</f>
        <v>-0.0374332300356954</v>
      </c>
      <c r="H140" s="32"/>
    </row>
    <row r="141" customFormat="false" ht="12.8" hidden="false" customHeight="false" outlineLevel="0" collapsed="false">
      <c r="B141" s="5" t="n">
        <f aca="false">B140+1</f>
        <v>2034</v>
      </c>
      <c r="C141" s="61" t="n">
        <f aca="false">SUM('Central pensions'!Y90:Y93)/AVERAGE('Central scenario'!AG90:AG93)</f>
        <v>0.0127556891994228</v>
      </c>
      <c r="D141" s="61" t="n">
        <f aca="false">'Central scenario'!BM23+'Central scenario'!BN23+'Central scenario'!BL23-C141</f>
        <v>0.104342003015644</v>
      </c>
      <c r="E141" s="61" t="n">
        <f aca="false">'Central scenario'!BK23</f>
        <v>0.0648152271216775</v>
      </c>
      <c r="F141" s="61" t="n">
        <f aca="false">SUM($D$114:$J$114)-SUM($K$114:$Q$114)-$I$114+$I$116</f>
        <v>0.0161386158857814</v>
      </c>
      <c r="G141" s="61" t="n">
        <f aca="false">E141+F141-D141-C141</f>
        <v>-0.0361438492076076</v>
      </c>
      <c r="H141" s="32"/>
    </row>
    <row r="142" customFormat="false" ht="12.8" hidden="false" customHeight="false" outlineLevel="0" collapsed="false">
      <c r="B142" s="0" t="n">
        <f aca="false">B141+1</f>
        <v>2035</v>
      </c>
      <c r="C142" s="32" t="n">
        <f aca="false">SUM('Central pensions'!Y94:Y97)/AVERAGE('Central scenario'!AG94:AG97)</f>
        <v>0.0124506597673812</v>
      </c>
      <c r="D142" s="32" t="n">
        <f aca="false">'Central scenario'!BM24+'Central scenario'!BN24+'Central scenario'!BL24-C142</f>
        <v>0.104462681366512</v>
      </c>
      <c r="E142" s="32" t="n">
        <f aca="false">'Central scenario'!BK24</f>
        <v>0.0650132070510817</v>
      </c>
      <c r="F142" s="32" t="n">
        <f aca="false">SUM($D$114:$J$114)-SUM($K$114:$Q$114)-$I$114+$I$116</f>
        <v>0.0161386158857814</v>
      </c>
      <c r="G142" s="32" t="n">
        <f aca="false">E142+F142-D142-C142</f>
        <v>-0.0357615181970301</v>
      </c>
      <c r="H142" s="32"/>
    </row>
    <row r="143" customFormat="false" ht="12.8" hidden="false" customHeight="false" outlineLevel="0" collapsed="false">
      <c r="B143" s="5" t="n">
        <f aca="false">B142+1</f>
        <v>2036</v>
      </c>
      <c r="C143" s="61" t="n">
        <f aca="false">SUM('Central pensions'!Y98:Y101)/AVERAGE('Central scenario'!AG98:AG101)</f>
        <v>0.0123662088399081</v>
      </c>
      <c r="D143" s="61" t="n">
        <f aca="false">'Central scenario'!BM25+'Central scenario'!BN25+'Central scenario'!BL25-C143</f>
        <v>0.1041731790351</v>
      </c>
      <c r="E143" s="61" t="n">
        <f aca="false">'Central scenario'!BK25</f>
        <v>0.0652688041594687</v>
      </c>
      <c r="F143" s="61" t="n">
        <f aca="false">SUM($D$114:$J$114)-SUM($K$114:$Q$114)-$I$114+$I$116</f>
        <v>0.0161386158857814</v>
      </c>
      <c r="G143" s="61" t="n">
        <f aca="false">E143+F143-D143-C143</f>
        <v>-0.0351319678297581</v>
      </c>
      <c r="H143" s="32"/>
    </row>
    <row r="144" customFormat="false" ht="12.8" hidden="false" customHeight="false" outlineLevel="0" collapsed="false">
      <c r="B144" s="0" t="n">
        <f aca="false">B143+1</f>
        <v>2037</v>
      </c>
      <c r="C144" s="32" t="n">
        <f aca="false">SUM('Central pensions'!Y102:Y105)/AVERAGE('Central scenario'!AG102:AG105)</f>
        <v>0.0122557015559551</v>
      </c>
      <c r="D144" s="32" t="n">
        <f aca="false">'Central scenario'!BM26+'Central scenario'!BN26+'Central scenario'!BL26-C144</f>
        <v>0.104364964055126</v>
      </c>
      <c r="E144" s="32" t="n">
        <f aca="false">'Central scenario'!BK26</f>
        <v>0.0655644133787453</v>
      </c>
      <c r="F144" s="32" t="n">
        <f aca="false">SUM($D$114:$J$114)-SUM($K$114:$Q$114)-$I$114+$I$116</f>
        <v>0.0161386158857814</v>
      </c>
      <c r="G144" s="32" t="n">
        <f aca="false">E144+F144-D144-C144</f>
        <v>-0.034917636346554</v>
      </c>
      <c r="H144" s="32"/>
    </row>
    <row r="145" customFormat="false" ht="12.8" hidden="false" customHeight="false" outlineLevel="0" collapsed="false">
      <c r="B145" s="5" t="n">
        <f aca="false">B144+1</f>
        <v>2038</v>
      </c>
      <c r="C145" s="61" t="n">
        <f aca="false">SUM('Central pensions'!Y106:Y109)/AVERAGE('Central scenario'!AG106:AG109)</f>
        <v>0.0121187360418604</v>
      </c>
      <c r="D145" s="61" t="n">
        <f aca="false">'Central scenario'!BM27+'Central scenario'!BN27+'Central scenario'!BL27-C145</f>
        <v>0.103756488410208</v>
      </c>
      <c r="E145" s="61" t="n">
        <f aca="false">'Central scenario'!BK27</f>
        <v>0.0659640083935124</v>
      </c>
      <c r="F145" s="61" t="n">
        <f aca="false">SUM($D$114:$J$114)-SUM($K$114:$Q$114)-$I$114+$I$116</f>
        <v>0.0161386158857814</v>
      </c>
      <c r="G145" s="61" t="n">
        <f aca="false">E145+F145-D145-C145</f>
        <v>-0.0337726001727747</v>
      </c>
      <c r="H145" s="32"/>
    </row>
    <row r="146" customFormat="false" ht="12.8" hidden="false" customHeight="false" outlineLevel="0" collapsed="false">
      <c r="B146" s="0" t="n">
        <f aca="false">B145+1</f>
        <v>2039</v>
      </c>
      <c r="C146" s="32" t="n">
        <f aca="false">SUM('Central pensions'!Y110:Y113)/AVERAGE('Central scenario'!AG110:AG113)</f>
        <v>0.0117608479714573</v>
      </c>
      <c r="D146" s="32" t="n">
        <f aca="false">'Central scenario'!BM28+'Central scenario'!BN28+'Central scenario'!BL28-C146</f>
        <v>0.102982427433337</v>
      </c>
      <c r="E146" s="32" t="n">
        <f aca="false">'Central scenario'!BK28</f>
        <v>0.0660124714936623</v>
      </c>
      <c r="F146" s="32" t="n">
        <f aca="false">SUM($D$114:$J$114)-SUM($K$114:$Q$114)-$I$114+$I$116</f>
        <v>0.0161386158857814</v>
      </c>
      <c r="G146" s="32" t="n">
        <f aca="false">E146+F146-D146-C146</f>
        <v>-0.0325921880253509</v>
      </c>
      <c r="H146" s="32"/>
    </row>
    <row r="147" customFormat="false" ht="12.8" hidden="false" customHeight="false" outlineLevel="0" collapsed="false">
      <c r="B147" s="5" t="n">
        <f aca="false">B146+1</f>
        <v>2040</v>
      </c>
      <c r="C147" s="61" t="n">
        <f aca="false">SUM('Central pensions'!Y114:Y117)/AVERAGE('Central scenario'!AG114:AG117)</f>
        <v>0.0113510005329196</v>
      </c>
      <c r="D147" s="61" t="n">
        <f aca="false">'Central scenario'!BM29+'Central scenario'!BN29+'Central scenario'!BL29-C147</f>
        <v>0.103556379252192</v>
      </c>
      <c r="E147" s="61" t="n">
        <f aca="false">'Central scenario'!BK29</f>
        <v>0.0661663472693214</v>
      </c>
      <c r="F147" s="61" t="n">
        <f aca="false">SUM($D$114:$J$114)-SUM($K$114:$Q$114)-$I$114+$I$116</f>
        <v>0.0161386158857814</v>
      </c>
      <c r="G147" s="61" t="n">
        <f aca="false">E147+F147-D147-C147</f>
        <v>-0.0326024166300089</v>
      </c>
      <c r="H147" s="32"/>
    </row>
    <row r="148" customFormat="false" ht="12.8" hidden="false" customHeight="false" outlineLevel="0" collapsed="false">
      <c r="C148" s="61" t="s">
        <v>64</v>
      </c>
      <c r="D148" s="61" t="s">
        <v>171</v>
      </c>
      <c r="E148" s="61" t="s">
        <v>172</v>
      </c>
      <c r="F148" s="61" t="s">
        <v>173</v>
      </c>
      <c r="G148" s="61" t="s">
        <v>174</v>
      </c>
    </row>
    <row r="149" customFormat="false" ht="12.8" hidden="false" customHeight="false" outlineLevel="0" collapsed="false">
      <c r="B149" s="5" t="n">
        <v>2014</v>
      </c>
      <c r="C149" s="61" t="n">
        <f aca="false">-C121</f>
        <v>-0.0100080003976103</v>
      </c>
      <c r="D149" s="61" t="n">
        <f aca="false">-D121</f>
        <v>-0.0636642641339578</v>
      </c>
      <c r="E149" s="61" t="n">
        <f aca="false">E121</f>
        <v>0.0539797598100557</v>
      </c>
      <c r="F149" s="61" t="n">
        <f aca="false">F121</f>
        <v>0.0208507583843275</v>
      </c>
      <c r="G149" s="61" t="n">
        <f aca="false">G121</f>
        <v>0.00115825366281494</v>
      </c>
    </row>
    <row r="150" customFormat="false" ht="12.8" hidden="false" customHeight="false" outlineLevel="0" collapsed="false">
      <c r="B150" s="0" t="n">
        <v>2015</v>
      </c>
      <c r="C150" s="32" t="n">
        <f aca="false">-C122</f>
        <v>-0.0108295290339839</v>
      </c>
      <c r="D150" s="32" t="n">
        <f aca="false">-D122</f>
        <v>-0.0830665025814917</v>
      </c>
      <c r="E150" s="32" t="n">
        <f aca="false">E122</f>
        <v>0.0607395187891978</v>
      </c>
      <c r="F150" s="32" t="n">
        <f aca="false">F122</f>
        <v>0.0212417617908622</v>
      </c>
      <c r="G150" s="32" t="n">
        <f aca="false">G122</f>
        <v>-0.0119147510354155</v>
      </c>
    </row>
    <row r="151" customFormat="false" ht="12.8" hidden="false" customHeight="false" outlineLevel="0" collapsed="false">
      <c r="B151" s="5" t="n">
        <v>2016</v>
      </c>
      <c r="C151" s="61" t="n">
        <f aca="false">-C123</f>
        <v>-0.0120066425234995</v>
      </c>
      <c r="D151" s="61" t="n">
        <f aca="false">-D123</f>
        <v>-0.082141043339025</v>
      </c>
      <c r="E151" s="61" t="n">
        <f aca="false">E123</f>
        <v>0.0611320051364955</v>
      </c>
      <c r="F151" s="61" t="n">
        <f aca="false">F123</f>
        <v>0.0136114589454148</v>
      </c>
      <c r="G151" s="61" t="n">
        <f aca="false">G123</f>
        <v>-0.0194042217806141</v>
      </c>
    </row>
    <row r="152" customFormat="false" ht="12.8" hidden="false" customHeight="false" outlineLevel="0" collapsed="false">
      <c r="B152" s="0" t="n">
        <v>2017</v>
      </c>
      <c r="C152" s="32" t="n">
        <f aca="false">-C124</f>
        <v>-0.0154323264568133</v>
      </c>
      <c r="D152" s="32" t="n">
        <f aca="false">-D124</f>
        <v>-0.084924466669661</v>
      </c>
      <c r="E152" s="32" t="n">
        <f aca="false">E124</f>
        <v>0.0628649338766236</v>
      </c>
      <c r="F152" s="32" t="n">
        <f aca="false">F124</f>
        <v>0.0110564581173711</v>
      </c>
      <c r="G152" s="32" t="n">
        <f aca="false">G124</f>
        <v>-0.0264354011324795</v>
      </c>
    </row>
    <row r="153" customFormat="false" ht="12.8" hidden="false" customHeight="false" outlineLevel="0" collapsed="false">
      <c r="B153" s="5" t="n">
        <f aca="false">B152+1</f>
        <v>2018</v>
      </c>
      <c r="C153" s="61" t="n">
        <f aca="false">-C125</f>
        <v>-0.0142170624303096</v>
      </c>
      <c r="D153" s="61" t="n">
        <f aca="false">-D125</f>
        <v>-0.0822399373724801</v>
      </c>
      <c r="E153" s="61" t="n">
        <f aca="false">E125</f>
        <v>0.0587398562806465</v>
      </c>
      <c r="F153" s="61" t="n">
        <f aca="false">F125</f>
        <v>0.015880266757964</v>
      </c>
      <c r="G153" s="61" t="n">
        <f aca="false">G125</f>
        <v>-0.0218368767641793</v>
      </c>
    </row>
    <row r="154" customFormat="false" ht="12.8" hidden="false" customHeight="false" outlineLevel="0" collapsed="false">
      <c r="B154" s="0" t="n">
        <f aca="false">B153+1</f>
        <v>2019</v>
      </c>
      <c r="C154" s="32" t="n">
        <f aca="false">-C126</f>
        <v>-0.0135381023056581</v>
      </c>
      <c r="D154" s="32" t="n">
        <f aca="false">-D126</f>
        <v>-0.0767398432299661</v>
      </c>
      <c r="E154" s="32" t="n">
        <f aca="false">E126</f>
        <v>0.0515592193109002</v>
      </c>
      <c r="F154" s="32" t="n">
        <f aca="false">F126</f>
        <v>0.0124613870926432</v>
      </c>
      <c r="G154" s="32" t="n">
        <f aca="false">G126</f>
        <v>-0.0262573391320808</v>
      </c>
    </row>
    <row r="155" customFormat="false" ht="12.8" hidden="false" customHeight="false" outlineLevel="0" collapsed="false">
      <c r="B155" s="5" t="n">
        <f aca="false">B154+1</f>
        <v>2020</v>
      </c>
      <c r="C155" s="61" t="n">
        <f aca="false">-C127</f>
        <v>-0.014463357517358</v>
      </c>
      <c r="D155" s="61" t="n">
        <f aca="false">-D127</f>
        <v>-0.0924967832526068</v>
      </c>
      <c r="E155" s="61" t="n">
        <f aca="false">E127</f>
        <v>0.0586018837441637</v>
      </c>
      <c r="F155" s="61" t="n">
        <f aca="false">F127</f>
        <v>0.0143162415877109</v>
      </c>
      <c r="G155" s="61" t="n">
        <f aca="false">G127</f>
        <v>-0.0340420154380901</v>
      </c>
    </row>
    <row r="156" customFormat="false" ht="12.8" hidden="false" customHeight="false" outlineLevel="0" collapsed="false">
      <c r="B156" s="0" t="n">
        <f aca="false">B155+1</f>
        <v>2021</v>
      </c>
      <c r="C156" s="32" t="n">
        <f aca="false">-C128</f>
        <v>-0.0135107823780878</v>
      </c>
      <c r="D156" s="32" t="n">
        <f aca="false">-D128</f>
        <v>-0.0843268398203328</v>
      </c>
      <c r="E156" s="32" t="n">
        <f aca="false">E128</f>
        <v>0.0579629202611978</v>
      </c>
      <c r="F156" s="32" t="n">
        <f aca="false">F128</f>
        <v>0.0140853616752376</v>
      </c>
      <c r="G156" s="32" t="n">
        <f aca="false">G128</f>
        <v>-0.0257893402619851</v>
      </c>
    </row>
    <row r="157" customFormat="false" ht="12.8" hidden="false" customHeight="false" outlineLevel="0" collapsed="false">
      <c r="B157" s="5" t="n">
        <f aca="false">B156+1</f>
        <v>2022</v>
      </c>
      <c r="C157" s="61" t="n">
        <f aca="false">-C129</f>
        <v>-0.0148674867833315</v>
      </c>
      <c r="D157" s="61" t="n">
        <f aca="false">-D129</f>
        <v>-0.0905245036201987</v>
      </c>
      <c r="E157" s="61" t="n">
        <f aca="false">E129</f>
        <v>0.0582978489517037</v>
      </c>
      <c r="F157" s="61" t="n">
        <f aca="false">F129</f>
        <v>0.0143611196738877</v>
      </c>
      <c r="G157" s="61" t="n">
        <f aca="false">G129</f>
        <v>-0.0327330217779388</v>
      </c>
    </row>
    <row r="158" customFormat="false" ht="12.8" hidden="false" customHeight="false" outlineLevel="0" collapsed="false">
      <c r="B158" s="0" t="n">
        <f aca="false">B157+1</f>
        <v>2023</v>
      </c>
      <c r="C158" s="32" t="n">
        <f aca="false">-C130</f>
        <v>-0.0153079547303813</v>
      </c>
      <c r="D158" s="32" t="n">
        <f aca="false">-D130</f>
        <v>-0.0935680754865355</v>
      </c>
      <c r="E158" s="32" t="n">
        <f aca="false">E130</f>
        <v>0.0587788253578276</v>
      </c>
      <c r="F158" s="32" t="n">
        <f aca="false">F130</f>
        <v>0.0146098308509987</v>
      </c>
      <c r="G158" s="32" t="n">
        <f aca="false">G130</f>
        <v>-0.0354873740080905</v>
      </c>
    </row>
    <row r="159" customFormat="false" ht="12.8" hidden="false" customHeight="false" outlineLevel="0" collapsed="false">
      <c r="B159" s="5" t="n">
        <f aca="false">B158+1</f>
        <v>2024</v>
      </c>
      <c r="C159" s="61" t="n">
        <f aca="false">-C131</f>
        <v>-0.0154457980257278</v>
      </c>
      <c r="D159" s="61" t="n">
        <f aca="false">-D131</f>
        <v>-0.0957310118641845</v>
      </c>
      <c r="E159" s="61" t="n">
        <f aca="false">E131</f>
        <v>0.0600841517282316</v>
      </c>
      <c r="F159" s="61" t="n">
        <f aca="false">F131</f>
        <v>0.0147425454717507</v>
      </c>
      <c r="G159" s="61" t="n">
        <f aca="false">G131</f>
        <v>-0.03635011268993</v>
      </c>
    </row>
    <row r="160" customFormat="false" ht="12.8" hidden="false" customHeight="false" outlineLevel="0" collapsed="false">
      <c r="B160" s="0" t="n">
        <f aca="false">B159+1</f>
        <v>2025</v>
      </c>
      <c r="C160" s="32" t="n">
        <f aca="false">-C132</f>
        <v>-0.0155339862431573</v>
      </c>
      <c r="D160" s="32" t="n">
        <f aca="false">-D132</f>
        <v>-0.0983325922437746</v>
      </c>
      <c r="E160" s="32" t="n">
        <f aca="false">E132</f>
        <v>0.0615199058332108</v>
      </c>
      <c r="F160" s="32" t="n">
        <f aca="false">F132</f>
        <v>0.0148487389348057</v>
      </c>
      <c r="G160" s="32" t="n">
        <f aca="false">G132</f>
        <v>-0.0374979337189155</v>
      </c>
    </row>
    <row r="161" customFormat="false" ht="12.8" hidden="false" customHeight="false" outlineLevel="0" collapsed="false">
      <c r="B161" s="5" t="n">
        <f aca="false">B160+1</f>
        <v>2026</v>
      </c>
      <c r="C161" s="61" t="n">
        <f aca="false">-C133</f>
        <v>-0.0154536464638186</v>
      </c>
      <c r="D161" s="61" t="n">
        <f aca="false">-D133</f>
        <v>-0.100915665747139</v>
      </c>
      <c r="E161" s="61" t="n">
        <f aca="false">E133</f>
        <v>0.0625112038993719</v>
      </c>
      <c r="F161" s="61" t="n">
        <f aca="false">F133</f>
        <v>0.0161386158857814</v>
      </c>
      <c r="G161" s="61" t="n">
        <f aca="false">G133</f>
        <v>-0.037719492425804</v>
      </c>
    </row>
    <row r="162" customFormat="false" ht="12.8" hidden="false" customHeight="false" outlineLevel="0" collapsed="false">
      <c r="B162" s="0" t="n">
        <f aca="false">B161+1</f>
        <v>2027</v>
      </c>
      <c r="C162" s="32" t="n">
        <f aca="false">-C134</f>
        <v>-0.0153725765425354</v>
      </c>
      <c r="D162" s="32" t="n">
        <f aca="false">-D134</f>
        <v>-0.102362507645914</v>
      </c>
      <c r="E162" s="32" t="n">
        <f aca="false">E134</f>
        <v>0.0625451732909861</v>
      </c>
      <c r="F162" s="32" t="n">
        <f aca="false">F134</f>
        <v>0.0161386158857814</v>
      </c>
      <c r="G162" s="32" t="n">
        <f aca="false">G134</f>
        <v>-0.0390512950116816</v>
      </c>
    </row>
    <row r="163" customFormat="false" ht="12.8" hidden="false" customHeight="false" outlineLevel="0" collapsed="false">
      <c r="B163" s="5" t="n">
        <f aca="false">B162+1</f>
        <v>2028</v>
      </c>
      <c r="C163" s="61" t="n">
        <f aca="false">-C135</f>
        <v>-0.0151627629009655</v>
      </c>
      <c r="D163" s="61" t="n">
        <f aca="false">-D135</f>
        <v>-0.103727048947369</v>
      </c>
      <c r="E163" s="61" t="n">
        <f aca="false">E135</f>
        <v>0.0628970966138616</v>
      </c>
      <c r="F163" s="61" t="n">
        <f aca="false">F135</f>
        <v>0.0161386158857814</v>
      </c>
      <c r="G163" s="61" t="n">
        <f aca="false">G135</f>
        <v>-0.0398540993486912</v>
      </c>
    </row>
    <row r="164" customFormat="false" ht="12.8" hidden="false" customHeight="false" outlineLevel="0" collapsed="false">
      <c r="B164" s="0" t="n">
        <f aca="false">B163+1</f>
        <v>2029</v>
      </c>
      <c r="C164" s="32" t="n">
        <f aca="false">-C136</f>
        <v>-0.0146633498058784</v>
      </c>
      <c r="D164" s="32" t="n">
        <f aca="false">-D136</f>
        <v>-0.104258176402711</v>
      </c>
      <c r="E164" s="32" t="n">
        <f aca="false">E136</f>
        <v>0.0634174518370946</v>
      </c>
      <c r="F164" s="32" t="n">
        <f aca="false">F136</f>
        <v>0.0161386158857814</v>
      </c>
      <c r="G164" s="32" t="n">
        <f aca="false">G136</f>
        <v>-0.0393654584857137</v>
      </c>
    </row>
    <row r="165" customFormat="false" ht="12.8" hidden="false" customHeight="false" outlineLevel="0" collapsed="false">
      <c r="B165" s="5" t="n">
        <f aca="false">B164+1</f>
        <v>2030</v>
      </c>
      <c r="C165" s="61" t="n">
        <f aca="false">-C137</f>
        <v>-0.0141405345755919</v>
      </c>
      <c r="D165" s="61" t="n">
        <f aca="false">-D137</f>
        <v>-0.103703996766867</v>
      </c>
      <c r="E165" s="61" t="n">
        <f aca="false">E137</f>
        <v>0.0639102979245745</v>
      </c>
      <c r="F165" s="61" t="n">
        <f aca="false">F137</f>
        <v>0.0161386158857814</v>
      </c>
      <c r="G165" s="61" t="n">
        <f aca="false">G137</f>
        <v>-0.037795617532103</v>
      </c>
    </row>
    <row r="166" customFormat="false" ht="12.8" hidden="false" customHeight="false" outlineLevel="0" collapsed="false">
      <c r="B166" s="0" t="n">
        <f aca="false">B165+1</f>
        <v>2031</v>
      </c>
      <c r="C166" s="32" t="n">
        <f aca="false">-C138</f>
        <v>-0.0138003450796825</v>
      </c>
      <c r="D166" s="32" t="n">
        <f aca="false">-D138</f>
        <v>-0.104609060423245</v>
      </c>
      <c r="E166" s="32" t="n">
        <f aca="false">E138</f>
        <v>0.0643851889746454</v>
      </c>
      <c r="F166" s="32" t="n">
        <f aca="false">F138</f>
        <v>0.0161386158857814</v>
      </c>
      <c r="G166" s="32" t="n">
        <f aca="false">G138</f>
        <v>-0.0378856006425003</v>
      </c>
    </row>
    <row r="167" customFormat="false" ht="12.8" hidden="false" customHeight="false" outlineLevel="0" collapsed="false">
      <c r="B167" s="5" t="n">
        <f aca="false">B166+1</f>
        <v>2032</v>
      </c>
      <c r="C167" s="61" t="n">
        <f aca="false">-C139</f>
        <v>-0.0134203125453994</v>
      </c>
      <c r="D167" s="61" t="n">
        <f aca="false">-D139</f>
        <v>-0.104720541437902</v>
      </c>
      <c r="E167" s="61" t="n">
        <f aca="false">E139</f>
        <v>0.0644524077945962</v>
      </c>
      <c r="F167" s="61" t="n">
        <f aca="false">F139</f>
        <v>0.0161386158857814</v>
      </c>
      <c r="G167" s="61" t="n">
        <f aca="false">G139</f>
        <v>-0.0375498303029239</v>
      </c>
    </row>
    <row r="168" customFormat="false" ht="12.8" hidden="false" customHeight="false" outlineLevel="0" collapsed="false">
      <c r="B168" s="0" t="n">
        <f aca="false">B167+1</f>
        <v>2033</v>
      </c>
      <c r="C168" s="32" t="n">
        <f aca="false">-C140</f>
        <v>-0.0131022959931135</v>
      </c>
      <c r="D168" s="32" t="n">
        <f aca="false">-D140</f>
        <v>-0.10511349604695</v>
      </c>
      <c r="E168" s="32" t="n">
        <f aca="false">E140</f>
        <v>0.0646439461185863</v>
      </c>
      <c r="F168" s="32" t="n">
        <f aca="false">F140</f>
        <v>0.0161386158857814</v>
      </c>
      <c r="G168" s="32" t="n">
        <f aca="false">G140</f>
        <v>-0.0374332300356954</v>
      </c>
    </row>
    <row r="169" customFormat="false" ht="12.8" hidden="false" customHeight="false" outlineLevel="0" collapsed="false">
      <c r="B169" s="5" t="n">
        <f aca="false">B168+1</f>
        <v>2034</v>
      </c>
      <c r="C169" s="61" t="n">
        <f aca="false">-C141</f>
        <v>-0.0127556891994228</v>
      </c>
      <c r="D169" s="61" t="n">
        <f aca="false">-D141</f>
        <v>-0.104342003015644</v>
      </c>
      <c r="E169" s="61" t="n">
        <f aca="false">E141</f>
        <v>0.0648152271216775</v>
      </c>
      <c r="F169" s="61" t="n">
        <f aca="false">F141</f>
        <v>0.0161386158857814</v>
      </c>
      <c r="G169" s="61" t="n">
        <f aca="false">G141</f>
        <v>-0.0361438492076076</v>
      </c>
    </row>
    <row r="170" customFormat="false" ht="12.8" hidden="false" customHeight="false" outlineLevel="0" collapsed="false">
      <c r="B170" s="0" t="n">
        <f aca="false">B169+1</f>
        <v>2035</v>
      </c>
      <c r="C170" s="32" t="n">
        <f aca="false">-C142</f>
        <v>-0.0124506597673812</v>
      </c>
      <c r="D170" s="32" t="n">
        <f aca="false">-D142</f>
        <v>-0.104462681366512</v>
      </c>
      <c r="E170" s="32" t="n">
        <f aca="false">E142</f>
        <v>0.0650132070510817</v>
      </c>
      <c r="F170" s="32" t="n">
        <f aca="false">F142</f>
        <v>0.0161386158857814</v>
      </c>
      <c r="G170" s="32" t="n">
        <f aca="false">G142</f>
        <v>-0.0357615181970301</v>
      </c>
    </row>
    <row r="171" customFormat="false" ht="12.8" hidden="false" customHeight="false" outlineLevel="0" collapsed="false">
      <c r="B171" s="5" t="n">
        <f aca="false">B170+1</f>
        <v>2036</v>
      </c>
      <c r="C171" s="61" t="n">
        <f aca="false">-C143</f>
        <v>-0.0123662088399081</v>
      </c>
      <c r="D171" s="61" t="n">
        <f aca="false">-D143</f>
        <v>-0.1041731790351</v>
      </c>
      <c r="E171" s="61" t="n">
        <f aca="false">E143</f>
        <v>0.0652688041594687</v>
      </c>
      <c r="F171" s="61" t="n">
        <f aca="false">F143</f>
        <v>0.0161386158857814</v>
      </c>
      <c r="G171" s="61" t="n">
        <f aca="false">G143</f>
        <v>-0.0351319678297581</v>
      </c>
    </row>
    <row r="172" customFormat="false" ht="12.8" hidden="false" customHeight="false" outlineLevel="0" collapsed="false">
      <c r="B172" s="0" t="n">
        <f aca="false">B171+1</f>
        <v>2037</v>
      </c>
      <c r="C172" s="32" t="n">
        <f aca="false">-C144</f>
        <v>-0.0122557015559551</v>
      </c>
      <c r="D172" s="32" t="n">
        <f aca="false">-D144</f>
        <v>-0.104364964055126</v>
      </c>
      <c r="E172" s="32" t="n">
        <f aca="false">E144</f>
        <v>0.0655644133787453</v>
      </c>
      <c r="F172" s="32" t="n">
        <f aca="false">F144</f>
        <v>0.0161386158857814</v>
      </c>
      <c r="G172" s="32" t="n">
        <f aca="false">G144</f>
        <v>-0.034917636346554</v>
      </c>
    </row>
    <row r="173" customFormat="false" ht="12.8" hidden="false" customHeight="false" outlineLevel="0" collapsed="false">
      <c r="B173" s="5" t="n">
        <f aca="false">B172+1</f>
        <v>2038</v>
      </c>
      <c r="C173" s="61" t="n">
        <f aca="false">-C145</f>
        <v>-0.0121187360418604</v>
      </c>
      <c r="D173" s="61" t="n">
        <f aca="false">-D145</f>
        <v>-0.103756488410208</v>
      </c>
      <c r="E173" s="61" t="n">
        <f aca="false">E145</f>
        <v>0.0659640083935124</v>
      </c>
      <c r="F173" s="61" t="n">
        <f aca="false">F145</f>
        <v>0.0161386158857814</v>
      </c>
      <c r="G173" s="61" t="n">
        <f aca="false">G145</f>
        <v>-0.0337726001727747</v>
      </c>
    </row>
    <row r="174" customFormat="false" ht="12.8" hidden="false" customHeight="false" outlineLevel="0" collapsed="false">
      <c r="B174" s="0" t="n">
        <f aca="false">B173+1</f>
        <v>2039</v>
      </c>
      <c r="C174" s="32" t="n">
        <f aca="false">-C146</f>
        <v>-0.0117608479714573</v>
      </c>
      <c r="D174" s="32" t="n">
        <f aca="false">-D146</f>
        <v>-0.102982427433337</v>
      </c>
      <c r="E174" s="32" t="n">
        <f aca="false">E146</f>
        <v>0.0660124714936623</v>
      </c>
      <c r="F174" s="32" t="n">
        <f aca="false">F146</f>
        <v>0.0161386158857814</v>
      </c>
      <c r="G174" s="32" t="n">
        <f aca="false">G146</f>
        <v>-0.0325921880253509</v>
      </c>
    </row>
    <row r="175" customFormat="false" ht="12.8" hidden="false" customHeight="false" outlineLevel="0" collapsed="false">
      <c r="B175" s="5" t="n">
        <f aca="false">B174+1</f>
        <v>2040</v>
      </c>
      <c r="C175" s="61" t="n">
        <f aca="false">-C147</f>
        <v>-0.0113510005329196</v>
      </c>
      <c r="D175" s="61" t="n">
        <f aca="false">-D147</f>
        <v>-0.103556379252192</v>
      </c>
      <c r="E175" s="61" t="n">
        <f aca="false">E147</f>
        <v>0.0661663472693214</v>
      </c>
      <c r="F175" s="61" t="n">
        <f aca="false">F147</f>
        <v>0.0161386158857814</v>
      </c>
      <c r="G175" s="61" t="n">
        <f aca="false">G147</f>
        <v>-0.0326024166300089</v>
      </c>
    </row>
  </sheetData>
  <mergeCells count="2">
    <mergeCell ref="C55:H55"/>
    <mergeCell ref="J55:P5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X1" colorId="64" zoomScale="65" zoomScaleNormal="65" zoomScalePageLayoutView="100" workbookViewId="0">
      <selection pane="topLeft" activeCell="AA37" activeCellId="0" sqref="AA37"/>
    </sheetView>
  </sheetViews>
  <sheetFormatPr defaultColWidth="9.265625" defaultRowHeight="12.8" zeroHeight="false" outlineLevelRow="0" outlineLevelCol="0"/>
  <cols>
    <col collapsed="false" customWidth="true" hidden="false" outlineLevel="0" max="7" min="6" style="110" width="14.46"/>
    <col collapsed="false" customWidth="true" hidden="false" outlineLevel="0" max="8" min="8" style="0" width="14.46"/>
    <col collapsed="false" customWidth="true" hidden="false" outlineLevel="0" max="9" min="9" style="0" width="13.97"/>
    <col collapsed="false" customWidth="true" hidden="false" outlineLevel="0" max="11" min="10" style="110" width="8.83"/>
    <col collapsed="false" customWidth="true" hidden="false" outlineLevel="0" max="14" min="14" style="110" width="8.83"/>
    <col collapsed="false" customWidth="true" hidden="false" outlineLevel="0" max="18" min="17" style="0" width="11.76"/>
    <col collapsed="false" customWidth="true" hidden="false" outlineLevel="0" max="24" min="24" style="0" width="17.26"/>
    <col collapsed="false" customWidth="true" hidden="false" outlineLevel="0" max="25" min="25" style="0" width="13.52"/>
  </cols>
  <sheetData>
    <row r="1" customFormat="false" ht="12.8" hidden="false" customHeight="true" outlineLevel="0" collapsed="false">
      <c r="A1" s="139"/>
      <c r="B1" s="140"/>
      <c r="C1" s="139"/>
      <c r="D1" s="139"/>
      <c r="E1" s="139"/>
      <c r="F1" s="141" t="s">
        <v>175</v>
      </c>
      <c r="G1" s="141" t="s">
        <v>176</v>
      </c>
      <c r="H1" s="139"/>
      <c r="I1" s="139"/>
      <c r="J1" s="142" t="s">
        <v>177</v>
      </c>
      <c r="K1" s="142" t="s">
        <v>178</v>
      </c>
      <c r="L1" s="139"/>
      <c r="M1" s="143"/>
      <c r="N1" s="144" t="s">
        <v>179</v>
      </c>
      <c r="O1" s="139"/>
      <c r="P1" s="140"/>
      <c r="Q1" s="139"/>
      <c r="R1" s="139"/>
      <c r="S1" s="139"/>
      <c r="T1" s="139"/>
      <c r="U1" s="140"/>
      <c r="V1" s="139"/>
      <c r="W1" s="139"/>
      <c r="X1" s="139"/>
      <c r="Y1" s="139"/>
      <c r="Z1" s="139"/>
      <c r="AA1" s="139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</row>
    <row r="2" customFormat="false" ht="12.8" hidden="false" customHeight="true" outlineLevel="0" collapsed="false">
      <c r="A2" s="139"/>
      <c r="B2" s="140"/>
      <c r="C2" s="139"/>
      <c r="D2" s="139"/>
      <c r="E2" s="139"/>
      <c r="F2" s="142" t="s">
        <v>180</v>
      </c>
      <c r="G2" s="142" t="s">
        <v>181</v>
      </c>
      <c r="H2" s="139"/>
      <c r="I2" s="139"/>
      <c r="J2" s="144"/>
      <c r="K2" s="144"/>
      <c r="L2" s="139"/>
      <c r="M2" s="143"/>
      <c r="N2" s="144" t="s">
        <v>182</v>
      </c>
      <c r="O2" s="139"/>
      <c r="P2" s="140"/>
      <c r="Q2" s="139"/>
      <c r="R2" s="139"/>
      <c r="S2" s="139"/>
      <c r="T2" s="139"/>
      <c r="U2" s="140"/>
      <c r="V2" s="139"/>
      <c r="W2" s="139"/>
      <c r="X2" s="139"/>
      <c r="Y2" s="139"/>
      <c r="Z2" s="139"/>
      <c r="AA2" s="139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  <c r="AW2" s="145"/>
      <c r="AX2" s="145"/>
      <c r="AY2" s="145"/>
      <c r="AZ2" s="145"/>
      <c r="BA2" s="145"/>
      <c r="BB2" s="145"/>
      <c r="BC2" s="145"/>
      <c r="BD2" s="145"/>
      <c r="BE2" s="145"/>
      <c r="BF2" s="145"/>
      <c r="BG2" s="145"/>
      <c r="BH2" s="145"/>
      <c r="BI2" s="145"/>
      <c r="BJ2" s="145"/>
      <c r="BK2" s="145"/>
      <c r="BL2" s="145"/>
    </row>
    <row r="3" customFormat="false" ht="73.75" hidden="false" customHeight="true" outlineLevel="0" collapsed="false">
      <c r="A3" s="146" t="s">
        <v>183</v>
      </c>
      <c r="B3" s="147"/>
      <c r="C3" s="146" t="s">
        <v>184</v>
      </c>
      <c r="D3" s="146" t="s">
        <v>185</v>
      </c>
      <c r="E3" s="146" t="s">
        <v>186</v>
      </c>
      <c r="F3" s="148" t="s">
        <v>187</v>
      </c>
      <c r="G3" s="148" t="s">
        <v>188</v>
      </c>
      <c r="H3" s="146" t="s">
        <v>189</v>
      </c>
      <c r="I3" s="146" t="s">
        <v>190</v>
      </c>
      <c r="J3" s="148" t="s">
        <v>191</v>
      </c>
      <c r="K3" s="148" t="s">
        <v>192</v>
      </c>
      <c r="L3" s="146" t="s">
        <v>193</v>
      </c>
      <c r="M3" s="149" t="s">
        <v>194</v>
      </c>
      <c r="N3" s="148" t="s">
        <v>195</v>
      </c>
      <c r="O3" s="146" t="s">
        <v>196</v>
      </c>
      <c r="P3" s="147" t="s">
        <v>197</v>
      </c>
      <c r="Q3" s="146" t="s">
        <v>198</v>
      </c>
      <c r="R3" s="146" t="s">
        <v>199</v>
      </c>
      <c r="S3" s="146" t="s">
        <v>200</v>
      </c>
      <c r="T3" s="146" t="s">
        <v>201</v>
      </c>
      <c r="U3" s="147" t="s">
        <v>202</v>
      </c>
      <c r="V3" s="146" t="s">
        <v>203</v>
      </c>
      <c r="W3" s="146" t="s">
        <v>204</v>
      </c>
      <c r="X3" s="146" t="s">
        <v>205</v>
      </c>
      <c r="Y3" s="146" t="s">
        <v>206</v>
      </c>
      <c r="Z3" s="146" t="s">
        <v>207</v>
      </c>
      <c r="AA3" s="148" t="s">
        <v>208</v>
      </c>
      <c r="AB3" s="148" t="s">
        <v>209</v>
      </c>
      <c r="AC3" s="146"/>
      <c r="AD3" s="146"/>
      <c r="AE3" s="150"/>
      <c r="AF3" s="150"/>
      <c r="AG3" s="150"/>
      <c r="AH3" s="150"/>
      <c r="AI3" s="150"/>
      <c r="AJ3" s="150"/>
      <c r="AK3" s="150"/>
      <c r="AL3" s="150"/>
      <c r="AM3" s="150"/>
      <c r="AN3" s="150"/>
      <c r="AO3" s="150"/>
      <c r="AP3" s="150"/>
      <c r="AQ3" s="150"/>
      <c r="AR3" s="150"/>
      <c r="AS3" s="150"/>
      <c r="AT3" s="150"/>
      <c r="AU3" s="150"/>
      <c r="AV3" s="150"/>
      <c r="AW3" s="150"/>
      <c r="AX3" s="150"/>
      <c r="AY3" s="150"/>
      <c r="AZ3" s="150"/>
      <c r="BA3" s="150"/>
      <c r="BB3" s="150"/>
      <c r="BC3" s="150"/>
      <c r="BD3" s="150"/>
      <c r="BE3" s="150"/>
      <c r="BF3" s="150"/>
      <c r="BG3" s="150"/>
      <c r="BH3" s="150"/>
      <c r="BI3" s="150"/>
      <c r="BJ3" s="150"/>
      <c r="BK3" s="150"/>
      <c r="BL3" s="150"/>
    </row>
    <row r="4" customFormat="false" ht="12.8" hidden="false" customHeight="false" outlineLevel="0" collapsed="false">
      <c r="A4" s="151" t="s">
        <v>210</v>
      </c>
      <c r="B4" s="152"/>
      <c r="C4" s="151" t="n">
        <v>2014</v>
      </c>
      <c r="D4" s="151" t="n">
        <v>1</v>
      </c>
      <c r="E4" s="151" t="n">
        <v>1005</v>
      </c>
      <c r="F4" s="153" t="n">
        <v>13919743</v>
      </c>
      <c r="G4" s="153" t="n">
        <v>13367098</v>
      </c>
      <c r="H4" s="154" t="n">
        <f aca="false">F4-J4</f>
        <v>13919743</v>
      </c>
      <c r="I4" s="154" t="n">
        <f aca="false">G4-K4</f>
        <v>13367098</v>
      </c>
      <c r="J4" s="155"/>
      <c r="K4" s="155"/>
      <c r="L4" s="154" t="n">
        <f aca="false">H4-I4</f>
        <v>552645</v>
      </c>
      <c r="M4" s="154" t="n">
        <f aca="false">J4-K4</f>
        <v>0</v>
      </c>
      <c r="N4" s="155" t="n">
        <v>2431521</v>
      </c>
      <c r="O4" s="156" t="n">
        <v>68064666.1181856</v>
      </c>
      <c r="P4" s="151" t="n">
        <f aca="false">O4/I4</f>
        <v>5.09195534574412</v>
      </c>
      <c r="Q4" s="154" t="n">
        <f aca="false">I4*5.5017049523</f>
        <v>73541829.2644794</v>
      </c>
      <c r="R4" s="154" t="n">
        <v>11018747.8054275</v>
      </c>
      <c r="S4" s="154" t="n">
        <v>2463940.91347832</v>
      </c>
      <c r="T4" s="156" t="n">
        <v>13733232.3112091</v>
      </c>
      <c r="U4" s="151" t="n">
        <f aca="false">R4/N4</f>
        <v>4.53162765422445</v>
      </c>
      <c r="V4" s="152"/>
      <c r="W4" s="152"/>
      <c r="X4" s="154" t="n">
        <f aca="false">N4*U12+L4*P13</f>
        <v>15657663.7612308</v>
      </c>
      <c r="Y4" s="154" t="n">
        <f aca="false">N4*5.1890047538</f>
        <v>12617174.0279645</v>
      </c>
      <c r="Z4" s="154" t="n">
        <f aca="false">L4*5.5017049523</f>
        <v>3040489.73336383</v>
      </c>
      <c r="AA4" s="154"/>
      <c r="AB4" s="154"/>
      <c r="AC4" s="154"/>
      <c r="AD4" s="154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1"/>
      <c r="BA4" s="151"/>
      <c r="BB4" s="151"/>
      <c r="BC4" s="151"/>
      <c r="BD4" s="151"/>
      <c r="BE4" s="151"/>
      <c r="BF4" s="151"/>
      <c r="BG4" s="151"/>
      <c r="BH4" s="151"/>
      <c r="BI4" s="151"/>
      <c r="BJ4" s="151"/>
      <c r="BK4" s="151"/>
      <c r="BL4" s="151"/>
    </row>
    <row r="5" customFormat="false" ht="12.8" hidden="false" customHeight="false" outlineLevel="0" collapsed="false">
      <c r="B5" s="152"/>
      <c r="C5" s="151" t="n">
        <v>2014</v>
      </c>
      <c r="D5" s="151" t="n">
        <v>2</v>
      </c>
      <c r="E5" s="151" t="n">
        <v>1004</v>
      </c>
      <c r="F5" s="153" t="n">
        <v>14482790</v>
      </c>
      <c r="G5" s="153" t="n">
        <v>13911325</v>
      </c>
      <c r="H5" s="154" t="n">
        <f aca="false">F5-J5</f>
        <v>14482790</v>
      </c>
      <c r="I5" s="154" t="n">
        <f aca="false">G5-K5</f>
        <v>13911325</v>
      </c>
      <c r="J5" s="155"/>
      <c r="K5" s="155"/>
      <c r="L5" s="154" t="n">
        <f aca="false">H5-I5</f>
        <v>571465</v>
      </c>
      <c r="M5" s="154" t="n">
        <f aca="false">J5-K5</f>
        <v>0</v>
      </c>
      <c r="N5" s="155" t="n">
        <v>2156056</v>
      </c>
      <c r="O5" s="156" t="n">
        <v>80470827.8892677</v>
      </c>
      <c r="P5" s="151" t="n">
        <f aca="false">O5/I5</f>
        <v>5.78455523749662</v>
      </c>
      <c r="Q5" s="154" t="n">
        <f aca="false">I5*5.5017049523</f>
        <v>76536005.6455548</v>
      </c>
      <c r="R5" s="154" t="n">
        <v>13090128.797517</v>
      </c>
      <c r="S5" s="154" t="n">
        <v>2913043.96959149</v>
      </c>
      <c r="T5" s="156" t="n">
        <v>16270046.9661959</v>
      </c>
      <c r="U5" s="151" t="n">
        <f aca="false">R5/N5</f>
        <v>6.07133061363759</v>
      </c>
      <c r="V5" s="152"/>
      <c r="W5" s="152"/>
      <c r="X5" s="154" t="n">
        <f aca="false">N5*5.1890047538+L5*5.5017049523</f>
        <v>14331816.6540251</v>
      </c>
      <c r="Y5" s="154" t="n">
        <f aca="false">N5*5.1890047538</f>
        <v>11187784.833459</v>
      </c>
      <c r="Z5" s="154" t="n">
        <f aca="false">L5*5.5017049523</f>
        <v>3144031.82056612</v>
      </c>
      <c r="AA5" s="154"/>
      <c r="AB5" s="154"/>
      <c r="AC5" s="154"/>
      <c r="AD5" s="154"/>
    </row>
    <row r="6" customFormat="false" ht="12.8" hidden="false" customHeight="false" outlineLevel="0" collapsed="false">
      <c r="B6" s="152"/>
      <c r="C6" s="151" t="n">
        <v>2014</v>
      </c>
      <c r="D6" s="151" t="n">
        <v>3</v>
      </c>
      <c r="E6" s="151" t="n">
        <v>1003</v>
      </c>
      <c r="F6" s="153" t="n">
        <v>15149966</v>
      </c>
      <c r="G6" s="153" t="n">
        <v>14531608</v>
      </c>
      <c r="H6" s="154" t="n">
        <f aca="false">F6-J6</f>
        <v>15149966</v>
      </c>
      <c r="I6" s="154" t="n">
        <f aca="false">G6-K6</f>
        <v>14531608</v>
      </c>
      <c r="J6" s="155"/>
      <c r="K6" s="155"/>
      <c r="L6" s="154" t="n">
        <f aca="false">H6-I6</f>
        <v>618358</v>
      </c>
      <c r="M6" s="154" t="n">
        <f aca="false">J6-K6</f>
        <v>0</v>
      </c>
      <c r="N6" s="155" t="n">
        <v>2697106</v>
      </c>
      <c r="O6" s="156" t="n">
        <v>71025009.1540406</v>
      </c>
      <c r="P6" s="151" t="n">
        <f aca="false">O6/I6</f>
        <v>4.88762215124717</v>
      </c>
      <c r="Q6" s="154" t="n">
        <f aca="false">I6*5.5017049523</f>
        <v>79948619.6984823</v>
      </c>
      <c r="R6" s="154" t="n">
        <v>13303482.9648562</v>
      </c>
      <c r="S6" s="154" t="n">
        <v>2571105.33137627</v>
      </c>
      <c r="T6" s="156" t="n">
        <v>17670963.688597</v>
      </c>
      <c r="U6" s="151" t="n">
        <f aca="false">R6/N6</f>
        <v>4.93250282519716</v>
      </c>
      <c r="V6" s="152"/>
      <c r="W6" s="152"/>
      <c r="X6" s="154" t="n">
        <f aca="false">N6*5.1890047538+L6*5.5017049523</f>
        <v>17397319.1263968</v>
      </c>
      <c r="Y6" s="154" t="n">
        <f aca="false">N6*5.1890047538</f>
        <v>13995295.8555025</v>
      </c>
      <c r="Z6" s="154" t="n">
        <f aca="false">L6*5.5017049523</f>
        <v>3402023.27089432</v>
      </c>
      <c r="AA6" s="154"/>
      <c r="AB6" s="154"/>
      <c r="AC6" s="154"/>
      <c r="AD6" s="154"/>
    </row>
    <row r="7" customFormat="false" ht="12.8" hidden="false" customHeight="false" outlineLevel="0" collapsed="false">
      <c r="B7" s="152"/>
      <c r="C7" s="151" t="n">
        <v>2014</v>
      </c>
      <c r="D7" s="151" t="n">
        <v>4</v>
      </c>
      <c r="E7" s="151" t="n">
        <v>160</v>
      </c>
      <c r="F7" s="153" t="n">
        <v>15745971</v>
      </c>
      <c r="G7" s="153" t="n">
        <v>15148486</v>
      </c>
      <c r="H7" s="154" t="n">
        <f aca="false">F7-J7</f>
        <v>15745971</v>
      </c>
      <c r="I7" s="154" t="n">
        <f aca="false">G7-K7</f>
        <v>15148486</v>
      </c>
      <c r="J7" s="155"/>
      <c r="K7" s="155"/>
      <c r="L7" s="154" t="n">
        <f aca="false">H7-I7</f>
        <v>597485</v>
      </c>
      <c r="M7" s="154" t="n">
        <f aca="false">J7-K7</f>
        <v>0</v>
      </c>
      <c r="N7" s="155" t="n">
        <v>2598761</v>
      </c>
      <c r="O7" s="156" t="n">
        <v>90838150.786</v>
      </c>
      <c r="P7" s="151" t="n">
        <f aca="false">O7/I7</f>
        <v>5.99651679950062</v>
      </c>
      <c r="Q7" s="154" t="n">
        <f aca="false">I7*5.5017049523</f>
        <v>83342500.4460472</v>
      </c>
      <c r="R7" s="154" t="n">
        <v>12713686.068</v>
      </c>
      <c r="S7" s="154" t="n">
        <v>3288341.0584532</v>
      </c>
      <c r="T7" s="156" t="n">
        <v>17161490.7544532</v>
      </c>
      <c r="U7" s="151" t="n">
        <f aca="false">R7/N7</f>
        <v>4.89221058342803</v>
      </c>
      <c r="V7" s="152"/>
      <c r="W7" s="152"/>
      <c r="X7" s="154" t="n">
        <f aca="false">N7*5.1890047538+L7*5.5017049523</f>
        <v>16772169.366415</v>
      </c>
      <c r="Y7" s="154" t="n">
        <f aca="false">N7*5.1890047538</f>
        <v>13484983.18299</v>
      </c>
      <c r="Z7" s="154" t="n">
        <f aca="false">L7*5.5017049523</f>
        <v>3287186.18342497</v>
      </c>
      <c r="AA7" s="154"/>
      <c r="AB7" s="154"/>
      <c r="AC7" s="154"/>
      <c r="AD7" s="154"/>
    </row>
    <row r="8" customFormat="false" ht="12.8" hidden="false" customHeight="false" outlineLevel="0" collapsed="false">
      <c r="B8" s="152"/>
      <c r="C8" s="151" t="n">
        <f aca="false">C4+1</f>
        <v>2015</v>
      </c>
      <c r="D8" s="151" t="n">
        <f aca="false">D4</f>
        <v>1</v>
      </c>
      <c r="E8" s="151" t="n">
        <v>1001</v>
      </c>
      <c r="F8" s="153" t="n">
        <v>16507879</v>
      </c>
      <c r="G8" s="153" t="n">
        <v>15853349</v>
      </c>
      <c r="H8" s="154" t="n">
        <f aca="false">F8-J8</f>
        <v>16507879</v>
      </c>
      <c r="I8" s="154" t="n">
        <f aca="false">G8-K8</f>
        <v>15853349</v>
      </c>
      <c r="J8" s="155"/>
      <c r="K8" s="155"/>
      <c r="L8" s="154" t="n">
        <f aca="false">H8-I8</f>
        <v>654530</v>
      </c>
      <c r="M8" s="154" t="n">
        <f aca="false">J8-K8</f>
        <v>0</v>
      </c>
      <c r="N8" s="155" t="n">
        <v>3002195</v>
      </c>
      <c r="O8" s="156" t="n">
        <v>81897043.9675653</v>
      </c>
      <c r="P8" s="151" t="n">
        <f aca="false">O8/I8</f>
        <v>5.16591440506137</v>
      </c>
      <c r="Q8" s="154" t="n">
        <f aca="false">I8*5.5017049523</f>
        <v>87220448.7038403</v>
      </c>
      <c r="R8" s="154" t="n">
        <v>13986686.083894</v>
      </c>
      <c r="S8" s="154" t="n">
        <v>2964672.99162586</v>
      </c>
      <c r="T8" s="156" t="n">
        <v>18231627.4986104</v>
      </c>
      <c r="U8" s="151" t="n">
        <f aca="false">R8/N8</f>
        <v>4.65881999133767</v>
      </c>
      <c r="V8" s="152"/>
      <c r="W8" s="152"/>
      <c r="X8" s="154" t="n">
        <f aca="false">N8*5.1890047538+L8*5.5017049523</f>
        <v>19179435.0692635</v>
      </c>
      <c r="Y8" s="154" t="n">
        <f aca="false">N8*5.1890047538</f>
        <v>15578404.1268346</v>
      </c>
      <c r="Z8" s="154" t="n">
        <f aca="false">L8*5.5017049523</f>
        <v>3601030.94242892</v>
      </c>
      <c r="AA8" s="154" t="s">
        <v>211</v>
      </c>
      <c r="AB8" s="154"/>
      <c r="AC8" s="154"/>
      <c r="AD8" s="154"/>
    </row>
    <row r="9" customFormat="false" ht="12.8" hidden="false" customHeight="false" outlineLevel="0" collapsed="false">
      <c r="B9" s="152"/>
      <c r="C9" s="151" t="n">
        <f aca="false">C5+1</f>
        <v>2015</v>
      </c>
      <c r="D9" s="151" t="n">
        <f aca="false">D5</f>
        <v>2</v>
      </c>
      <c r="E9" s="151" t="n">
        <v>1000</v>
      </c>
      <c r="F9" s="153" t="n">
        <v>17877475</v>
      </c>
      <c r="G9" s="153" t="n">
        <v>17180984</v>
      </c>
      <c r="H9" s="154" t="n">
        <f aca="false">F9-J9</f>
        <v>17877475</v>
      </c>
      <c r="I9" s="154" t="n">
        <f aca="false">G9-K9</f>
        <v>17180984</v>
      </c>
      <c r="J9" s="155"/>
      <c r="K9" s="155"/>
      <c r="L9" s="154" t="n">
        <f aca="false">H9-I9</f>
        <v>696491</v>
      </c>
      <c r="M9" s="154" t="n">
        <f aca="false">J9-K9</f>
        <v>0</v>
      </c>
      <c r="N9" s="155" t="n">
        <v>2371185</v>
      </c>
      <c r="O9" s="156" t="n">
        <v>104523364.336654</v>
      </c>
      <c r="P9" s="151" t="n">
        <f aca="false">O9/I9</f>
        <v>6.08366577471081</v>
      </c>
      <c r="Q9" s="154" t="n">
        <f aca="false">I9*5.5017049523</f>
        <v>94524704.7581871</v>
      </c>
      <c r="R9" s="154" t="n">
        <v>14339828.6769147</v>
      </c>
      <c r="S9" s="154" t="n">
        <v>3783745.78898687</v>
      </c>
      <c r="T9" s="156" t="n">
        <v>19687951.5296409</v>
      </c>
      <c r="U9" s="151" t="n">
        <f aca="false">R9/N9</f>
        <v>6.04753685474339</v>
      </c>
      <c r="V9" s="152"/>
      <c r="W9" s="152"/>
      <c r="X9" s="154" t="n">
        <f aca="false">N9*5.1890047538+L9*5.5017049523</f>
        <v>16135978.2210716</v>
      </c>
      <c r="Y9" s="154" t="n">
        <f aca="false">N9*5.1890047538</f>
        <v>12304090.2371393</v>
      </c>
      <c r="Z9" s="154" t="n">
        <f aca="false">L9*5.5017049523</f>
        <v>3831887.98393238</v>
      </c>
      <c r="AA9" s="154" t="s">
        <v>212</v>
      </c>
      <c r="AB9" s="154" t="n">
        <v>0</v>
      </c>
      <c r="AC9" s="154" t="n">
        <v>0</v>
      </c>
      <c r="AD9" s="154"/>
    </row>
    <row r="10" customFormat="false" ht="12.8" hidden="false" customHeight="false" outlineLevel="0" collapsed="false">
      <c r="B10" s="152"/>
      <c r="C10" s="151" t="n">
        <v>2016</v>
      </c>
      <c r="D10" s="151" t="n">
        <v>2</v>
      </c>
      <c r="E10" s="151" t="n">
        <v>996</v>
      </c>
      <c r="F10" s="153" t="n">
        <v>18529945</v>
      </c>
      <c r="G10" s="153" t="n">
        <v>17797215</v>
      </c>
      <c r="H10" s="154" t="n">
        <f aca="false">F10-J10</f>
        <v>18529945</v>
      </c>
      <c r="I10" s="154" t="n">
        <f aca="false">G10-K10</f>
        <v>17797215</v>
      </c>
      <c r="J10" s="155"/>
      <c r="K10" s="155"/>
      <c r="L10" s="154" t="n">
        <f aca="false">H10-I10</f>
        <v>732730</v>
      </c>
      <c r="M10" s="154" t="n">
        <f aca="false">J10-K10</f>
        <v>0</v>
      </c>
      <c r="N10" s="155"/>
      <c r="O10" s="152"/>
      <c r="P10" s="152"/>
      <c r="Q10" s="154" t="n">
        <f aca="false">I10*5.5017049523</f>
        <v>97915025.9026478</v>
      </c>
      <c r="R10" s="154"/>
      <c r="S10" s="154"/>
      <c r="T10" s="152"/>
      <c r="U10" s="152"/>
      <c r="V10" s="152"/>
      <c r="W10" s="152"/>
      <c r="X10" s="154"/>
      <c r="Y10" s="154"/>
      <c r="Z10" s="154"/>
      <c r="AA10" s="154" t="s">
        <v>18</v>
      </c>
      <c r="AB10" s="154" t="n">
        <v>17079733.2296869</v>
      </c>
      <c r="AC10" s="157" t="n">
        <f aca="false">AB10/AA35</f>
        <v>8.39332657103718</v>
      </c>
      <c r="AD10" s="0" t="s">
        <v>213</v>
      </c>
    </row>
    <row r="11" customFormat="false" ht="12.8" hidden="false" customHeight="false" outlineLevel="0" collapsed="false">
      <c r="B11" s="152"/>
      <c r="C11" s="151" t="n">
        <v>2016</v>
      </c>
      <c r="D11" s="151" t="n">
        <v>3</v>
      </c>
      <c r="E11" s="151" t="n">
        <v>995</v>
      </c>
      <c r="F11" s="153" t="n">
        <v>19118239</v>
      </c>
      <c r="G11" s="153" t="n">
        <v>18342944</v>
      </c>
      <c r="H11" s="154" t="n">
        <f aca="false">F11-J11</f>
        <v>19118239</v>
      </c>
      <c r="I11" s="154" t="n">
        <f aca="false">G11-K11</f>
        <v>18342944</v>
      </c>
      <c r="J11" s="155"/>
      <c r="K11" s="155"/>
      <c r="L11" s="154" t="n">
        <f aca="false">H11-I11</f>
        <v>775295</v>
      </c>
      <c r="M11" s="154" t="n">
        <f aca="false">J11-K11</f>
        <v>0</v>
      </c>
      <c r="N11" s="155"/>
      <c r="O11" s="152"/>
      <c r="P11" s="152"/>
      <c r="Q11" s="154" t="n">
        <f aca="false">I11*5.5017049523</f>
        <v>100917465.844562</v>
      </c>
      <c r="R11" s="154"/>
      <c r="S11" s="154"/>
      <c r="T11" s="152"/>
      <c r="U11" s="152"/>
      <c r="V11" s="152"/>
      <c r="W11" s="152"/>
      <c r="X11" s="154"/>
      <c r="Y11" s="154"/>
      <c r="Z11" s="154"/>
      <c r="AA11" s="154" t="s">
        <v>20</v>
      </c>
      <c r="AB11" s="154" t="n">
        <v>24337291.3360368</v>
      </c>
      <c r="AC11" s="157" t="n">
        <f aca="false">AB11/AA36</f>
        <v>9.13972947023404</v>
      </c>
      <c r="AD11" s="154" t="s">
        <v>214</v>
      </c>
    </row>
    <row r="12" customFormat="false" ht="12.8" hidden="false" customHeight="false" outlineLevel="0" collapsed="false">
      <c r="B12" s="152"/>
      <c r="C12" s="151" t="n">
        <v>2016</v>
      </c>
      <c r="D12" s="151" t="n">
        <v>4</v>
      </c>
      <c r="E12" s="151" t="n">
        <v>994</v>
      </c>
      <c r="F12" s="153" t="n">
        <v>20592277</v>
      </c>
      <c r="G12" s="153" t="n">
        <v>19759371</v>
      </c>
      <c r="H12" s="154" t="n">
        <f aca="false">F12-J12</f>
        <v>20592277</v>
      </c>
      <c r="I12" s="154" t="n">
        <f aca="false">G12-K12</f>
        <v>19759371</v>
      </c>
      <c r="J12" s="155"/>
      <c r="K12" s="155"/>
      <c r="L12" s="154" t="n">
        <f aca="false">H12-I12</f>
        <v>832906</v>
      </c>
      <c r="M12" s="154" t="n">
        <f aca="false">J12-K12</f>
        <v>0</v>
      </c>
      <c r="N12" s="155"/>
      <c r="O12" s="152"/>
      <c r="P12" s="152" t="s">
        <v>215</v>
      </c>
      <c r="Q12" s="154" t="n">
        <f aca="false">I12*5.5017049523</f>
        <v>108710229.285033</v>
      </c>
      <c r="R12" s="154"/>
      <c r="S12" s="154"/>
      <c r="T12" s="152"/>
      <c r="U12" s="151" t="n">
        <f aca="false">AVERAGE(U4:U9)</f>
        <v>5.18900475376138</v>
      </c>
      <c r="V12" s="152"/>
      <c r="W12" s="152"/>
      <c r="X12" s="154"/>
      <c r="Y12" s="154"/>
      <c r="Z12" s="154"/>
      <c r="AA12" s="154" t="s">
        <v>24</v>
      </c>
      <c r="AB12" s="154" t="n">
        <v>7699173.32650563</v>
      </c>
      <c r="AC12" s="157" t="n">
        <f aca="false">AB12/AA37</f>
        <v>9.57675933703123</v>
      </c>
      <c r="AD12" s="154" t="s">
        <v>216</v>
      </c>
    </row>
    <row r="13" customFormat="false" ht="12.8" hidden="false" customHeight="false" outlineLevel="0" collapsed="false">
      <c r="B13" s="152"/>
      <c r="C13" s="151" t="n">
        <v>2017</v>
      </c>
      <c r="D13" s="151" t="n">
        <v>1</v>
      </c>
      <c r="E13" s="151" t="n">
        <v>993</v>
      </c>
      <c r="F13" s="153" t="n">
        <v>20242858</v>
      </c>
      <c r="G13" s="153" t="n">
        <v>19409870</v>
      </c>
      <c r="H13" s="154" t="n">
        <f aca="false">F13-J13</f>
        <v>20242858</v>
      </c>
      <c r="I13" s="154" t="n">
        <f aca="false">G13-K13</f>
        <v>19409870</v>
      </c>
      <c r="J13" s="155"/>
      <c r="K13" s="155"/>
      <c r="L13" s="154" t="n">
        <f aca="false">H13-I13</f>
        <v>832988</v>
      </c>
      <c r="M13" s="154" t="n">
        <f aca="false">J13-K13</f>
        <v>0</v>
      </c>
      <c r="N13" s="155"/>
      <c r="O13" s="152"/>
      <c r="P13" s="151" t="n">
        <f aca="false">AVERAGE(P4:P9)</f>
        <v>5.50170495229345</v>
      </c>
      <c r="Q13" s="154" t="n">
        <f aca="false">I13*5.5017049523</f>
        <v>106787377.902499</v>
      </c>
      <c r="R13" s="154"/>
      <c r="S13" s="154"/>
      <c r="T13" s="152"/>
      <c r="U13" s="152"/>
      <c r="V13" s="152"/>
      <c r="W13" s="152"/>
      <c r="X13" s="154"/>
      <c r="Y13" s="154"/>
      <c r="Z13" s="154"/>
      <c r="AA13" s="154"/>
      <c r="AB13" s="154"/>
      <c r="AC13" s="158" t="n">
        <f aca="false">AVERAGE(AC10:AC12)</f>
        <v>9.03660512610082</v>
      </c>
      <c r="AD13" s="154"/>
    </row>
    <row r="14" customFormat="false" ht="12.8" hidden="false" customHeight="false" outlineLevel="0" collapsed="false">
      <c r="A14" s="159" t="s">
        <v>217</v>
      </c>
      <c r="B14" s="5"/>
      <c r="C14" s="159" t="n">
        <v>2015</v>
      </c>
      <c r="D14" s="159" t="n">
        <v>1</v>
      </c>
      <c r="E14" s="159" t="n">
        <v>161</v>
      </c>
      <c r="F14" s="160" t="n">
        <f aca="false">high_v2_m!B2+temporary_pension_bonus_high!B2</f>
        <v>17752028.6015336</v>
      </c>
      <c r="G14" s="160" t="n">
        <f aca="false">high_v2_m!C2+temporary_pension_bonus_high!B2</f>
        <v>17058028.0286595</v>
      </c>
      <c r="H14" s="8" t="n">
        <f aca="false">F14-J14</f>
        <v>17752028.6015336</v>
      </c>
      <c r="I14" s="8" t="n">
        <f aca="false">G14-K14</f>
        <v>17058028.0286595</v>
      </c>
      <c r="J14" s="161" t="n">
        <f aca="false">high_v2_m!J2</f>
        <v>0</v>
      </c>
      <c r="K14" s="161" t="n">
        <f aca="false">high_v2_m!K2</f>
        <v>0</v>
      </c>
      <c r="L14" s="8" t="n">
        <f aca="false">H14-I14</f>
        <v>694000.572874077</v>
      </c>
      <c r="M14" s="8" t="n">
        <f aca="false">J14-K14</f>
        <v>0</v>
      </c>
      <c r="N14" s="161" t="n">
        <f aca="false">SUM(high_v5_m!C2:J2)</f>
        <v>2791830.5901303</v>
      </c>
      <c r="O14" s="5"/>
      <c r="P14" s="5"/>
      <c r="Q14" s="8" t="n">
        <f aca="false">I14*5.5017049523</f>
        <v>93848237.2817482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18305008.5926708</v>
      </c>
      <c r="Y14" s="8" t="n">
        <f aca="false">N14*5.1890047538</f>
        <v>14486822.2039904</v>
      </c>
      <c r="Z14" s="8" t="n">
        <f aca="false">L14*5.5017049523</f>
        <v>3818186.38868034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  <c r="BJ14" s="159"/>
      <c r="BK14" s="159"/>
      <c r="BL14" s="159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2" t="n">
        <f aca="false">high_v2_m!B3+temporary_pension_bonus_high!B3</f>
        <v>20464301.5356196</v>
      </c>
      <c r="G15" s="162" t="n">
        <f aca="false">high_v2_m!C3+temporary_pension_bonus_high!B3</f>
        <v>19662552.1576393</v>
      </c>
      <c r="H15" s="67" t="n">
        <f aca="false">F15-J15</f>
        <v>20464301.5356196</v>
      </c>
      <c r="I15" s="67" t="n">
        <f aca="false">G15-K15</f>
        <v>19662552.1576393</v>
      </c>
      <c r="J15" s="163" t="n">
        <f aca="false">high_v2_m!J3</f>
        <v>0</v>
      </c>
      <c r="K15" s="163" t="n">
        <f aca="false">high_v2_m!K3</f>
        <v>0</v>
      </c>
      <c r="L15" s="67" t="n">
        <f aca="false">H15-I15</f>
        <v>801749.377980366</v>
      </c>
      <c r="M15" s="67" t="n">
        <f aca="false">J15-K15</f>
        <v>0</v>
      </c>
      <c r="N15" s="163" t="n">
        <f aca="false">SUM(high_v5_m!C3:J3)</f>
        <v>2473830.00986629</v>
      </c>
      <c r="O15" s="7"/>
      <c r="P15" s="7"/>
      <c r="Q15" s="67" t="n">
        <f aca="false">I15*5.5017049523</f>
        <v>108177560.580541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17247704.2046273</v>
      </c>
      <c r="Y15" s="67" t="n">
        <f aca="false">N15*5.1890047538</f>
        <v>12836715.6812893</v>
      </c>
      <c r="Z15" s="67" t="n">
        <f aca="false">L15*5.5017049523</f>
        <v>4410988.52333803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62" t="n">
        <f aca="false">high_v2_m!B4+temporary_pension_bonus_high!B4</f>
        <v>19838660.7787013</v>
      </c>
      <c r="G16" s="162" t="n">
        <f aca="false">high_v2_m!C4+temporary_pension_bonus_high!B4</f>
        <v>19059939.5541995</v>
      </c>
      <c r="H16" s="67" t="n">
        <f aca="false">F16-J16</f>
        <v>19838660.7787013</v>
      </c>
      <c r="I16" s="67" t="n">
        <f aca="false">G16-K16</f>
        <v>19059939.5541995</v>
      </c>
      <c r="J16" s="163" t="n">
        <f aca="false">high_v2_m!J4</f>
        <v>0</v>
      </c>
      <c r="K16" s="163" t="n">
        <f aca="false">high_v2_m!K4</f>
        <v>0</v>
      </c>
      <c r="L16" s="67" t="n">
        <f aca="false">H16-I16</f>
        <v>778721.224501777</v>
      </c>
      <c r="M16" s="67" t="n">
        <f aca="false">J16-K16</f>
        <v>0</v>
      </c>
      <c r="N16" s="163" t="n">
        <f aca="false">SUM(high_v5_m!C4:J4)</f>
        <v>2940705.35015561</v>
      </c>
      <c r="O16" s="164" t="n">
        <v>94527377.1142455</v>
      </c>
      <c r="Q16" s="67" t="n">
        <f aca="false">I16*5.5017049523</f>
        <v>104862163.835878</v>
      </c>
      <c r="R16" s="67" t="n">
        <v>16695329.1346057</v>
      </c>
      <c r="S16" s="67" t="n">
        <v>3421891.05153569</v>
      </c>
      <c r="T16" s="164" t="n">
        <v>22190060.6351791</v>
      </c>
      <c r="U16" s="7" t="n">
        <f aca="false">R22/N16</f>
        <v>7.06562558900055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19543628.4587851</v>
      </c>
      <c r="Y16" s="67" t="n">
        <f aca="false">N16*5.1890047538</f>
        <v>15259334.0414826</v>
      </c>
      <c r="Z16" s="67" t="n">
        <f aca="false">L16*5.5017049523</f>
        <v>4284294.41730255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62" t="n">
        <f aca="false">high_v2_m!B5+temporary_pension_bonus_high!B5</f>
        <v>21428307.4668662</v>
      </c>
      <c r="G17" s="162" t="n">
        <f aca="false">high_v2_m!C5+temporary_pension_bonus_high!B5</f>
        <v>20584690.0610774</v>
      </c>
      <c r="H17" s="67" t="n">
        <f aca="false">F17-J17</f>
        <v>21428307.4668662</v>
      </c>
      <c r="I17" s="67" t="n">
        <f aca="false">G17-K17</f>
        <v>20584690.0610774</v>
      </c>
      <c r="J17" s="163" t="n">
        <f aca="false">high_v2_m!J5</f>
        <v>0</v>
      </c>
      <c r="K17" s="163" t="n">
        <f aca="false">high_v2_m!K5</f>
        <v>0</v>
      </c>
      <c r="L17" s="67" t="n">
        <f aca="false">H17-I17</f>
        <v>843617.405788835</v>
      </c>
      <c r="M17" s="67" t="n">
        <f aca="false">J17-K17</f>
        <v>0</v>
      </c>
      <c r="N17" s="163" t="n">
        <f aca="false">SUM(high_v5_m!C5:J5)</f>
        <v>2780472.86787377</v>
      </c>
      <c r="O17" s="164" t="n">
        <v>111875162.875528</v>
      </c>
      <c r="Q17" s="67" t="n">
        <f aca="false">I17*5.5017049523</f>
        <v>113250891.25059</v>
      </c>
      <c r="R17" s="67" t="n">
        <v>16337001.0457356</v>
      </c>
      <c r="S17" s="67" t="n">
        <v>4049880.89609411</v>
      </c>
      <c r="T17" s="164" t="n">
        <v>22729747.8617584</v>
      </c>
      <c r="U17" s="7" t="n">
        <f aca="false">R23/N17</f>
        <v>6.66625924510309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19069220.9884838</v>
      </c>
      <c r="Y17" s="67" t="n">
        <f aca="false">N17*5.1890047538</f>
        <v>14427886.9292089</v>
      </c>
      <c r="Z17" s="67" t="n">
        <f aca="false">L17*5.5017049523</f>
        <v>4641334.05927491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59"/>
      <c r="B18" s="5"/>
      <c r="C18" s="159" t="n">
        <f aca="false">C14+1</f>
        <v>2016</v>
      </c>
      <c r="D18" s="159" t="n">
        <f aca="false">D14</f>
        <v>1</v>
      </c>
      <c r="E18" s="159" t="n">
        <v>165</v>
      </c>
      <c r="F18" s="160" t="n">
        <f aca="false">high_v2_m!B6+temporary_pension_bonus_high!B6</f>
        <v>18775410.8432988</v>
      </c>
      <c r="G18" s="160" t="n">
        <f aca="false">high_v2_m!C6+temporary_pension_bonus_high!B6</f>
        <v>18038300.930827</v>
      </c>
      <c r="H18" s="8" t="n">
        <f aca="false">F18-J18</f>
        <v>18775410.8432988</v>
      </c>
      <c r="I18" s="8" t="n">
        <f aca="false">G18-K18</f>
        <v>18038300.930827</v>
      </c>
      <c r="J18" s="161" t="n">
        <f aca="false">high_v2_m!J6</f>
        <v>0</v>
      </c>
      <c r="K18" s="161" t="n">
        <f aca="false">high_v2_m!K6</f>
        <v>0</v>
      </c>
      <c r="L18" s="8" t="n">
        <f aca="false">H18-I18</f>
        <v>737109.912471727</v>
      </c>
      <c r="M18" s="8" t="n">
        <f aca="false">J18-K18</f>
        <v>0</v>
      </c>
      <c r="N18" s="161" t="n">
        <f aca="false">SUM(high_v5_m!C6:J6)</f>
        <v>2805850.32186679</v>
      </c>
      <c r="O18" s="165" t="n">
        <v>91414555.2301573</v>
      </c>
      <c r="P18" s="5"/>
      <c r="Q18" s="8" t="n">
        <f aca="false">I18*5.5017049523</f>
        <v>99241409.5622087</v>
      </c>
      <c r="R18" s="8" t="n">
        <v>17527446.3296216</v>
      </c>
      <c r="S18" s="8" t="n">
        <v>3309206.89933169</v>
      </c>
      <c r="T18" s="165" t="n">
        <v>22762488.8207359</v>
      </c>
      <c r="U18" s="5" t="n">
        <f aca="false">R24/N18</f>
        <v>6.59934568352413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18614931.9144532</v>
      </c>
      <c r="Y18" s="8" t="n">
        <f aca="false">N18*5.1890047538</f>
        <v>14559570.658618</v>
      </c>
      <c r="Z18" s="8" t="n">
        <f aca="false">L18*5.5017049523</f>
        <v>4055361.25583512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  <c r="BB18" s="159"/>
      <c r="BC18" s="159"/>
      <c r="BD18" s="159"/>
      <c r="BE18" s="159"/>
      <c r="BF18" s="159"/>
      <c r="BG18" s="159"/>
      <c r="BH18" s="159"/>
      <c r="BI18" s="159"/>
      <c r="BJ18" s="159"/>
      <c r="BK18" s="159"/>
      <c r="BL18" s="159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2" t="n">
        <f aca="false">high_v2_m!B7+temporary_pension_bonus_high!B7</f>
        <v>19389829.6064779</v>
      </c>
      <c r="G19" s="162" t="n">
        <f aca="false">high_v2_m!C7+temporary_pension_bonus_high!B7</f>
        <v>18626968.2325262</v>
      </c>
      <c r="H19" s="67" t="n">
        <f aca="false">F19-J19</f>
        <v>19389829.6064779</v>
      </c>
      <c r="I19" s="67" t="n">
        <f aca="false">G19-K19</f>
        <v>18626968.2325262</v>
      </c>
      <c r="J19" s="163" t="n">
        <f aca="false">high_v2_m!J7</f>
        <v>0</v>
      </c>
      <c r="K19" s="163" t="n">
        <f aca="false">high_v2_m!K7</f>
        <v>0</v>
      </c>
      <c r="L19" s="67" t="n">
        <f aca="false">H19-I19</f>
        <v>762861.373951677</v>
      </c>
      <c r="M19" s="67" t="n">
        <f aca="false">J19-K19</f>
        <v>0</v>
      </c>
      <c r="N19" s="163" t="n">
        <f aca="false">SUM(high_v5_m!C7:J7)</f>
        <v>2806275.73960396</v>
      </c>
      <c r="O19" s="164" t="n">
        <v>104116643.411142</v>
      </c>
      <c r="P19" s="7" t="n">
        <v>5.91</v>
      </c>
      <c r="Q19" s="67" t="n">
        <f aca="false">I19*5.5017049523</f>
        <v>102480083.371224</v>
      </c>
      <c r="R19" s="67" t="n">
        <v>18813591.3018501</v>
      </c>
      <c r="S19" s="67" t="n">
        <v>3769022.49148334</v>
      </c>
      <c r="T19" s="164" t="n">
        <v>24440890.5830178</v>
      </c>
      <c r="U19" s="7" t="n">
        <f aca="false">R19/N19</f>
        <v>6.70411358240412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18758816.3522669</v>
      </c>
      <c r="Y19" s="67" t="n">
        <f aca="false">N19*5.1890047538</f>
        <v>14561778.1532786</v>
      </c>
      <c r="Z19" s="67" t="n">
        <f aca="false">L19*5.5017049523</f>
        <v>4197038.19898832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3" t="n">
        <f aca="false">high_v2_m!D8+temporary_pension_bonus_high!B8</f>
        <v>18548497.0379554</v>
      </c>
      <c r="G20" s="163" t="n">
        <f aca="false">high_v2_m!E8+temporary_pension_bonus_high!B8</f>
        <v>17816479.4850812</v>
      </c>
      <c r="H20" s="67" t="n">
        <f aca="false">F20-J20</f>
        <v>18548497.0379554</v>
      </c>
      <c r="I20" s="67" t="n">
        <f aca="false">G20-K20</f>
        <v>17816479.4850812</v>
      </c>
      <c r="J20" s="163" t="n">
        <f aca="false">high_v2_m!J8</f>
        <v>0</v>
      </c>
      <c r="K20" s="163" t="n">
        <f aca="false">high_v2_m!K8</f>
        <v>0</v>
      </c>
      <c r="L20" s="67" t="n">
        <f aca="false">H20-I20</f>
        <v>732017.552874163</v>
      </c>
      <c r="M20" s="67" t="n">
        <f aca="false">J20-K20</f>
        <v>0</v>
      </c>
      <c r="N20" s="163" t="n">
        <f aca="false">SUM(high_v5_m!C8:J8)</f>
        <v>2465377.23771734</v>
      </c>
      <c r="O20" s="164" t="n">
        <v>90764685.8571572</v>
      </c>
      <c r="P20" s="7" t="n">
        <v>5.43</v>
      </c>
      <c r="Q20" s="67" t="n">
        <f aca="false">I20*5.5017049523</f>
        <v>98021013.4156225</v>
      </c>
      <c r="R20" s="67" t="n">
        <v>16989362.3248539</v>
      </c>
      <c r="S20" s="67" t="n">
        <v>3285681.62802909</v>
      </c>
      <c r="T20" s="164" t="n">
        <v>22167728.6392591</v>
      </c>
      <c r="U20" s="7" t="n">
        <f aca="false">R20/N20</f>
        <v>6.89118162727265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16820198.8022439</v>
      </c>
      <c r="Y20" s="67" t="n">
        <f aca="false">N20*5.1890047538</f>
        <v>12792854.2064256</v>
      </c>
      <c r="Z20" s="67" t="n">
        <f aca="false">L20*5.5017049523</f>
        <v>4027344.59581831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3" t="n">
        <f aca="false">high_v2_m!D9+temporary_pension_bonus_high!B9</f>
        <v>20248931.6960952</v>
      </c>
      <c r="G21" s="163" t="n">
        <f aca="false">high_v2_m!E9+temporary_pension_bonus_high!B9</f>
        <v>19448154.1891762</v>
      </c>
      <c r="H21" s="67" t="n">
        <f aca="false">F21-J21</f>
        <v>20221898.4421759</v>
      </c>
      <c r="I21" s="67" t="n">
        <f aca="false">G21-K21</f>
        <v>19421931.9328745</v>
      </c>
      <c r="J21" s="163" t="n">
        <f aca="false">high_v2_m!J9</f>
        <v>27033.2539192594</v>
      </c>
      <c r="K21" s="163" t="n">
        <f aca="false">high_v2_m!K9</f>
        <v>26222.2563016816</v>
      </c>
      <c r="L21" s="67" t="n">
        <f aca="false">H21-I21</f>
        <v>799966.509301379</v>
      </c>
      <c r="M21" s="67" t="n">
        <f aca="false">J21-K21</f>
        <v>810.997617577777</v>
      </c>
      <c r="N21" s="163" t="n">
        <f aca="false">SUM(high_v5_m!C9:J9)</f>
        <v>3850141.96622837</v>
      </c>
      <c r="O21" s="164" t="n">
        <v>112083822.294624</v>
      </c>
      <c r="P21" s="7" t="n">
        <v>6.14</v>
      </c>
      <c r="Q21" s="67" t="n">
        <f aca="false">I21*5.5017049523</f>
        <v>106853739.098329</v>
      </c>
      <c r="R21" s="67" t="n">
        <v>21412355.8556138</v>
      </c>
      <c r="S21" s="67" t="n">
        <v>4057434.36706539</v>
      </c>
      <c r="T21" s="164" t="n">
        <v>27652287.4723871</v>
      </c>
      <c r="U21" s="7" t="n">
        <f aca="false">R21/N21</f>
        <v>5.56144579691681</v>
      </c>
      <c r="V21" s="67" t="n">
        <f aca="false">K21*5.5017049523</f>
        <v>144267.117355442</v>
      </c>
      <c r="W21" s="67" t="n">
        <f aca="false">M21*5.5017049523</f>
        <v>4461.86960893116</v>
      </c>
      <c r="X21" s="67" t="n">
        <f aca="false">N21*5.1890047538+L21*5.5017049523</f>
        <v>24379584.6714615</v>
      </c>
      <c r="Y21" s="67" t="n">
        <f aca="false">N21*5.1890047538</f>
        <v>19978404.9655639</v>
      </c>
      <c r="Z21" s="67" t="n">
        <f aca="false">L21*5.5017049523</f>
        <v>4401179.70589754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9"/>
      <c r="B22" s="5"/>
      <c r="C22" s="159" t="n">
        <f aca="false">C18+1</f>
        <v>2017</v>
      </c>
      <c r="D22" s="159" t="n">
        <f aca="false">D18</f>
        <v>1</v>
      </c>
      <c r="E22" s="159" t="n">
        <v>169</v>
      </c>
      <c r="F22" s="161" t="n">
        <f aca="false">high_v2_m!D10+temporary_pension_bonus_high!B10</f>
        <v>19350287.8126766</v>
      </c>
      <c r="G22" s="161" t="n">
        <f aca="false">high_v2_m!E10+temporary_pension_bonus_high!B10</f>
        <v>18585738.274123</v>
      </c>
      <c r="H22" s="8" t="n">
        <f aca="false">F22-J22</f>
        <v>19290429.5474228</v>
      </c>
      <c r="I22" s="8" t="n">
        <f aca="false">G22-K22</f>
        <v>18527675.7568267</v>
      </c>
      <c r="J22" s="161" t="n">
        <f aca="false">high_v2_m!J10</f>
        <v>59858.2652538374</v>
      </c>
      <c r="K22" s="161" t="n">
        <f aca="false">high_v2_m!K10</f>
        <v>58062.5172962223</v>
      </c>
      <c r="L22" s="8" t="n">
        <f aca="false">H22-I22</f>
        <v>762753.790596038</v>
      </c>
      <c r="M22" s="8" t="n">
        <f aca="false">J22-K22</f>
        <v>1795.74795761512</v>
      </c>
      <c r="N22" s="161" t="n">
        <f aca="false">SUM(high_v5_m!C10:J10)</f>
        <v>4283437.70764497</v>
      </c>
      <c r="O22" s="165" t="n">
        <v>99073334.5554007</v>
      </c>
      <c r="P22" s="5" t="n">
        <v>5.69</v>
      </c>
      <c r="Q22" s="8" t="n">
        <f aca="false">I22*5.5017049523</f>
        <v>101933805.465942</v>
      </c>
      <c r="R22" s="8" t="n">
        <v>20777922.9717703</v>
      </c>
      <c r="S22" s="8" t="n">
        <v>3586454.71090551</v>
      </c>
      <c r="T22" s="165" t="n">
        <v>25889654.8342129</v>
      </c>
      <c r="U22" s="5" t="n">
        <f aca="false">R22/N22</f>
        <v>4.85075875731457</v>
      </c>
      <c r="V22" s="8" t="n">
        <f aca="false">K22*5.5017049523</f>
        <v>319442.838951631</v>
      </c>
      <c r="W22" s="8" t="n">
        <f aca="false">M22*5.5017049523</f>
        <v>9879.67543149374</v>
      </c>
      <c r="X22" s="8" t="n">
        <f aca="false">N22*5.1890047538+L22*5.5017049523</f>
        <v>26423224.9346837</v>
      </c>
      <c r="Y22" s="8" t="n">
        <f aca="false">N22*5.1890047538</f>
        <v>22226778.6275759</v>
      </c>
      <c r="Z22" s="8" t="n">
        <f aca="false">L22*5.5017049523</f>
        <v>4196446.30710782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  <c r="BB22" s="159"/>
      <c r="BC22" s="159"/>
      <c r="BD22" s="159"/>
      <c r="BE22" s="159"/>
      <c r="BF22" s="159"/>
      <c r="BG22" s="159"/>
      <c r="BH22" s="159"/>
      <c r="BI22" s="159"/>
      <c r="BJ22" s="159"/>
      <c r="BK22" s="159"/>
      <c r="BL22" s="159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3" t="n">
        <f aca="false">high_v2_m!D11+temporary_pension_bonus_high!B11</f>
        <v>20752223.8277471</v>
      </c>
      <c r="G23" s="163" t="n">
        <f aca="false">high_v2_m!E11+temporary_pension_bonus_high!B11</f>
        <v>19929925.3267141</v>
      </c>
      <c r="H23" s="67" t="n">
        <f aca="false">F23-J23</f>
        <v>20644653.0032388</v>
      </c>
      <c r="I23" s="67" t="n">
        <f aca="false">G23-K23</f>
        <v>19825581.626941</v>
      </c>
      <c r="J23" s="163" t="n">
        <f aca="false">high_v2_m!J11</f>
        <v>107570.824508354</v>
      </c>
      <c r="K23" s="163" t="n">
        <f aca="false">high_v2_m!K11</f>
        <v>104343.699773103</v>
      </c>
      <c r="L23" s="67" t="n">
        <f aca="false">H23-I23</f>
        <v>819071.376297761</v>
      </c>
      <c r="M23" s="67" t="n">
        <f aca="false">J23-K23</f>
        <v>3227.1247352506</v>
      </c>
      <c r="N23" s="163" t="n">
        <f aca="false">SUM(high_v5_m!C11:J11)</f>
        <v>3935455.5931213</v>
      </c>
      <c r="O23" s="164" t="n">
        <v>118311548.494431</v>
      </c>
      <c r="P23" s="7"/>
      <c r="Q23" s="67" t="n">
        <f aca="false">I23*5.5017049523</f>
        <v>109074500.619169</v>
      </c>
      <c r="R23" s="67" t="n">
        <v>18535352.9612218</v>
      </c>
      <c r="S23" s="67" t="n">
        <v>4282878.0554984</v>
      </c>
      <c r="T23" s="164" t="n">
        <v>24020927.7863425</v>
      </c>
      <c r="U23" s="7" t="n">
        <f aca="false">R23/N23</f>
        <v>4.7098366434675</v>
      </c>
      <c r="V23" s="67" t="n">
        <f aca="false">K23*5.5017049523</f>
        <v>574068.249782984</v>
      </c>
      <c r="W23" s="67" t="n">
        <f aca="false">M23*5.5017049523</f>
        <v>17754.6881376181</v>
      </c>
      <c r="X23" s="67" t="n">
        <f aca="false">N23*5.1890047538+L23*5.5017049523</f>
        <v>24927386.8283398</v>
      </c>
      <c r="Y23" s="67" t="n">
        <f aca="false">N23*5.1890047538</f>
        <v>20421097.7810752</v>
      </c>
      <c r="Z23" s="67" t="n">
        <f aca="false">L23*5.5017049523</f>
        <v>4506289.04726457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3" t="n">
        <f aca="false">high_v2_m!D12+temporary_pension_bonus_high!B12</f>
        <v>19953518.5523058</v>
      </c>
      <c r="G24" s="163" t="n">
        <f aca="false">high_v2_m!E12+temporary_pension_bonus_high!B12</f>
        <v>19162137.7113877</v>
      </c>
      <c r="H24" s="67" t="n">
        <f aca="false">F24-J24</f>
        <v>19823236.3134283</v>
      </c>
      <c r="I24" s="67" t="n">
        <f aca="false">G24-K24</f>
        <v>19035763.9396765</v>
      </c>
      <c r="J24" s="163" t="n">
        <f aca="false">high_v2_m!J12</f>
        <v>130282.238877497</v>
      </c>
      <c r="K24" s="163" t="n">
        <f aca="false">high_v2_m!K12</f>
        <v>126373.771711172</v>
      </c>
      <c r="L24" s="67" t="n">
        <f aca="false">H24-I24</f>
        <v>787472.373751808</v>
      </c>
      <c r="M24" s="67" t="n">
        <f aca="false">J24-K24</f>
        <v>3908.46716632492</v>
      </c>
      <c r="N24" s="163" t="n">
        <f aca="false">SUM(high_v5_m!C12:J12)</f>
        <v>3541186.58305837</v>
      </c>
      <c r="O24" s="164" t="n">
        <v>103254577.736778</v>
      </c>
      <c r="P24" s="7"/>
      <c r="Q24" s="67" t="n">
        <f aca="false">I24*5.5017049523</f>
        <v>104729156.737732</v>
      </c>
      <c r="R24" s="67" t="n">
        <v>18516776.2102264</v>
      </c>
      <c r="S24" s="67" t="n">
        <v>3737815.71407136</v>
      </c>
      <c r="T24" s="164" t="n">
        <v>24278813.7103198</v>
      </c>
      <c r="U24" s="7" t="n">
        <f aca="false">R24/N24</f>
        <v>5.22897502741418</v>
      </c>
      <c r="V24" s="67" t="n">
        <f aca="false">K24*5.5017049523</f>
        <v>695271.205664184</v>
      </c>
      <c r="W24" s="67" t="n">
        <f aca="false">M24*5.5017049523</f>
        <v>21503.2331648717</v>
      </c>
      <c r="X24" s="67" t="n">
        <f aca="false">N24*5.1890047538+L24*5.5017049523</f>
        <v>22707674.6720524</v>
      </c>
      <c r="Y24" s="67" t="n">
        <f aca="false">N24*5.1890047538</f>
        <v>18375234.0135827</v>
      </c>
      <c r="Z24" s="67" t="n">
        <f aca="false">L24*5.5017049523</f>
        <v>4332440.65846976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3" t="n">
        <f aca="false">high_v2_m!D13+temporary_pension_bonus_high!B13</f>
        <v>21757288.6952487</v>
      </c>
      <c r="G25" s="163" t="n">
        <f aca="false">high_v2_m!E13+temporary_pension_bonus_high!B13</f>
        <v>20892265.4637002</v>
      </c>
      <c r="H25" s="67" t="n">
        <f aca="false">F25-J25</f>
        <v>21581898.143693</v>
      </c>
      <c r="I25" s="67" t="n">
        <f aca="false">G25-K25</f>
        <v>20722136.6286911</v>
      </c>
      <c r="J25" s="163" t="n">
        <f aca="false">high_v2_m!J13</f>
        <v>175390.551555699</v>
      </c>
      <c r="K25" s="163" t="n">
        <f aca="false">high_v2_m!K13</f>
        <v>170128.835009028</v>
      </c>
      <c r="L25" s="67" t="n">
        <f aca="false">H25-I25</f>
        <v>859761.515001815</v>
      </c>
      <c r="M25" s="67" t="n">
        <f aca="false">J25-K25</f>
        <v>5261.71654667103</v>
      </c>
      <c r="N25" s="163" t="n">
        <f aca="false">SUM(high_v5_m!C13:J13)</f>
        <v>4002808.92783046</v>
      </c>
      <c r="O25" s="166" t="n">
        <v>124728426.724285</v>
      </c>
      <c r="Q25" s="67" t="n">
        <f aca="false">I25*5.5017049523</f>
        <v>114007081.712307</v>
      </c>
      <c r="R25" s="67" t="n">
        <v>18747481.3987943</v>
      </c>
      <c r="S25" s="67" t="n">
        <v>4515169.04741912</v>
      </c>
      <c r="T25" s="166" t="n">
        <v>24785174.0476736</v>
      </c>
      <c r="V25" s="67" t="n">
        <f aca="false">K25*5.5017049523</f>
        <v>935998.654098198</v>
      </c>
      <c r="W25" s="67" t="n">
        <f aca="false">M25*5.5017049523</f>
        <v>28948.4119824189</v>
      </c>
      <c r="X25" s="67" t="n">
        <f aca="false">N25*5.1890047538+L25*5.5017049523</f>
        <v>25500748.7399477</v>
      </c>
      <c r="Y25" s="67" t="n">
        <f aca="false">N25*5.1890047538</f>
        <v>20770594.5550653</v>
      </c>
      <c r="Z25" s="67" t="n">
        <f aca="false">L25*5.5017049523</f>
        <v>4730154.18488244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59"/>
      <c r="B26" s="5"/>
      <c r="C26" s="159" t="n">
        <f aca="false">C22+1</f>
        <v>2018</v>
      </c>
      <c r="D26" s="159" t="n">
        <f aca="false">D22</f>
        <v>1</v>
      </c>
      <c r="E26" s="159" t="n">
        <v>173</v>
      </c>
      <c r="F26" s="161" t="n">
        <f aca="false">high_v2_m!D14+temporary_pension_bonus_high!B14</f>
        <v>20275928.6756804</v>
      </c>
      <c r="G26" s="161" t="n">
        <f aca="false">high_v2_m!E14+temporary_pension_bonus_high!B14</f>
        <v>19470272.6667142</v>
      </c>
      <c r="H26" s="8" t="n">
        <f aca="false">F26-J26</f>
        <v>20087218.1212093</v>
      </c>
      <c r="I26" s="8" t="n">
        <f aca="false">G26-K26</f>
        <v>19287223.4288772</v>
      </c>
      <c r="J26" s="161" t="n">
        <f aca="false">high_v2_m!J14</f>
        <v>188710.554471114</v>
      </c>
      <c r="K26" s="161" t="n">
        <f aca="false">high_v2_m!K14</f>
        <v>183049.23783698</v>
      </c>
      <c r="L26" s="8" t="n">
        <f aca="false">H26-I26</f>
        <v>799994.692332089</v>
      </c>
      <c r="M26" s="8" t="n">
        <f aca="false">J26-K26</f>
        <v>5661.31663413343</v>
      </c>
      <c r="N26" s="161" t="n">
        <f aca="false">SUM(high_v5_m!C14:J14)</f>
        <v>4245386.95990992</v>
      </c>
      <c r="O26" s="5"/>
      <c r="P26" s="5"/>
      <c r="Q26" s="8" t="n">
        <f aca="false">I26*5.5017049523</f>
        <v>106112612.65477</v>
      </c>
      <c r="R26" s="8"/>
      <c r="S26" s="8"/>
      <c r="T26" s="5"/>
      <c r="U26" s="5"/>
      <c r="V26" s="8" t="n">
        <f aca="false">K26*5.5017049523</f>
        <v>1007082.89832246</v>
      </c>
      <c r="W26" s="8" t="n">
        <f aca="false">M26*5.5017049523</f>
        <v>31146.8937625503</v>
      </c>
      <c r="X26" s="8" t="n">
        <f aca="false">N26*5.1890047538+L26*5.5017049523</f>
        <v>26430667.8773103</v>
      </c>
      <c r="Y26" s="8" t="n">
        <f aca="false">N26*5.1890047538</f>
        <v>22029333.1166931</v>
      </c>
      <c r="Z26" s="8" t="n">
        <f aca="false">L26*5.5017049523</f>
        <v>4401334.76061717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  <c r="BB26" s="159"/>
      <c r="BC26" s="159"/>
      <c r="BD26" s="159"/>
      <c r="BE26" s="159"/>
      <c r="BF26" s="159"/>
      <c r="BG26" s="159"/>
      <c r="BH26" s="159"/>
      <c r="BI26" s="159"/>
      <c r="BJ26" s="159"/>
      <c r="BK26" s="159"/>
      <c r="BL26" s="159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3" t="n">
        <f aca="false">high_v2_m!D15+temporary_pension_bonus_high!B15</f>
        <v>20370222.2845854</v>
      </c>
      <c r="G27" s="163" t="n">
        <f aca="false">high_v2_m!E15+temporary_pension_bonus_high!B15</f>
        <v>19571869.9493154</v>
      </c>
      <c r="H27" s="67" t="n">
        <f aca="false">F27-J27</f>
        <v>20156000.2404608</v>
      </c>
      <c r="I27" s="67" t="n">
        <f aca="false">G27-K27</f>
        <v>19364074.5665146</v>
      </c>
      <c r="J27" s="163" t="n">
        <f aca="false">high_v2_m!J15</f>
        <v>214222.044124553</v>
      </c>
      <c r="K27" s="163" t="n">
        <f aca="false">high_v2_m!K15</f>
        <v>207795.382800816</v>
      </c>
      <c r="L27" s="67" t="n">
        <f aca="false">H27-I27</f>
        <v>791925.673946198</v>
      </c>
      <c r="M27" s="67" t="n">
        <f aca="false">J27-K27</f>
        <v>6426.6613237366</v>
      </c>
      <c r="N27" s="163" t="n">
        <f aca="false">SUM(high_v5_m!C15:J15)</f>
        <v>3638783.13527951</v>
      </c>
      <c r="O27" s="7"/>
      <c r="P27" s="7"/>
      <c r="Q27" s="67" t="n">
        <f aca="false">I27*5.5017049523</f>
        <v>106535424.9393</v>
      </c>
      <c r="R27" s="67"/>
      <c r="S27" s="67"/>
      <c r="T27" s="7"/>
      <c r="U27" s="7"/>
      <c r="V27" s="67" t="n">
        <f aca="false">K27*5.5017049523</f>
        <v>1143228.88662032</v>
      </c>
      <c r="W27" s="67" t="n">
        <f aca="false">M27*5.5017049523</f>
        <v>35357.5944315565</v>
      </c>
      <c r="X27" s="67" t="n">
        <f aca="false">N27*5.1890047538+L27*5.5017049523</f>
        <v>23238604.389216</v>
      </c>
      <c r="Y27" s="67" t="n">
        <f aca="false">N27*5.1890047538</f>
        <v>18881662.9870127</v>
      </c>
      <c r="Z27" s="67" t="n">
        <f aca="false">L27*5.5017049523</f>
        <v>4356941.40220331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3" t="n">
        <f aca="false">high_v2_m!D16+temporary_pension_bonus_high!B16</f>
        <v>19069373.7065321</v>
      </c>
      <c r="G28" s="163" t="n">
        <f aca="false">high_v2_m!E16+temporary_pension_bonus_high!B16</f>
        <v>18311867.0426217</v>
      </c>
      <c r="H28" s="67" t="n">
        <f aca="false">F28-J28</f>
        <v>18838305.1439732</v>
      </c>
      <c r="I28" s="67" t="n">
        <f aca="false">G28-K28</f>
        <v>18087730.5369396</v>
      </c>
      <c r="J28" s="163" t="n">
        <f aca="false">high_v2_m!J16</f>
        <v>231068.56255891</v>
      </c>
      <c r="K28" s="163" t="n">
        <f aca="false">high_v2_m!K16</f>
        <v>224136.505682143</v>
      </c>
      <c r="L28" s="67" t="n">
        <f aca="false">H28-I28</f>
        <v>750574.607033629</v>
      </c>
      <c r="M28" s="67" t="n">
        <f aca="false">J28-K28</f>
        <v>6932.05687676731</v>
      </c>
      <c r="N28" s="163" t="n">
        <f aca="false">SUM(high_v5_m!C16:J16)</f>
        <v>3267878.84085963</v>
      </c>
      <c r="O28" s="7"/>
      <c r="P28" s="7"/>
      <c r="Q28" s="67" t="n">
        <f aca="false">I28*5.5017049523</f>
        <v>99513356.6709483</v>
      </c>
      <c r="R28" s="67"/>
      <c r="S28" s="67"/>
      <c r="T28" s="7"/>
      <c r="U28" s="7"/>
      <c r="V28" s="67" t="n">
        <f aca="false">K28*5.5017049523</f>
        <v>1233132.92330266</v>
      </c>
      <c r="W28" s="67" t="n">
        <f aca="false">M28*5.5017049523</f>
        <v>38138.131648536</v>
      </c>
      <c r="X28" s="67" t="n">
        <f aca="false">N28*5.1890047538+L28*5.5017049523</f>
        <v>21086478.8726506</v>
      </c>
      <c r="Y28" s="67" t="n">
        <f aca="false">N28*5.1890047538</f>
        <v>16957038.840063</v>
      </c>
      <c r="Z28" s="67" t="n">
        <f aca="false">L28*5.5017049523</f>
        <v>4129440.03258754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3" t="n">
        <f aca="false">high_v2_m!D17+temporary_pension_bonus_high!B17</f>
        <v>17479155.9507605</v>
      </c>
      <c r="G29" s="163" t="n">
        <f aca="false">high_v2_m!E17+temporary_pension_bonus_high!B17</f>
        <v>16786166.6307179</v>
      </c>
      <c r="H29" s="67" t="n">
        <f aca="false">F29-J29</f>
        <v>17247333.9732183</v>
      </c>
      <c r="I29" s="67" t="n">
        <f aca="false">G29-K29</f>
        <v>16561299.312502</v>
      </c>
      <c r="J29" s="163" t="n">
        <f aca="false">high_v2_m!J17</f>
        <v>231821.977542121</v>
      </c>
      <c r="K29" s="163" t="n">
        <f aca="false">high_v2_m!K17</f>
        <v>224867.318215857</v>
      </c>
      <c r="L29" s="67" t="n">
        <f aca="false">H29-I29</f>
        <v>686034.660716327</v>
      </c>
      <c r="M29" s="67" t="n">
        <f aca="false">J29-K29</f>
        <v>6954.65932626362</v>
      </c>
      <c r="N29" s="163" t="n">
        <f aca="false">SUM(high_v5_m!C17:J17)</f>
        <v>2997014.76629459</v>
      </c>
      <c r="O29" s="7"/>
      <c r="P29" s="7"/>
      <c r="Q29" s="67" t="n">
        <f aca="false">I29*5.5017049523</f>
        <v>91115382.4441148</v>
      </c>
      <c r="R29" s="67"/>
      <c r="S29" s="67"/>
      <c r="T29" s="7"/>
      <c r="U29" s="7"/>
      <c r="V29" s="67" t="n">
        <f aca="false">K29*5.5017049523</f>
        <v>1237153.6382386</v>
      </c>
      <c r="W29" s="67" t="n">
        <f aca="false">M29*5.5017049523</f>
        <v>38262.4836568639</v>
      </c>
      <c r="X29" s="67" t="n">
        <f aca="false">N29*5.1890047538+L29*5.5017049523</f>
        <v>19325884.1598239</v>
      </c>
      <c r="Y29" s="67" t="n">
        <f aca="false">N29*5.1890047538</f>
        <v>15551523.8695114</v>
      </c>
      <c r="Z29" s="67" t="n">
        <f aca="false">L29*5.5017049523</f>
        <v>3774360.29031247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9"/>
      <c r="B30" s="5"/>
      <c r="C30" s="159" t="n">
        <f aca="false">C26+1</f>
        <v>2019</v>
      </c>
      <c r="D30" s="159" t="n">
        <f aca="false">D26</f>
        <v>1</v>
      </c>
      <c r="E30" s="159" t="n">
        <v>177</v>
      </c>
      <c r="F30" s="161" t="n">
        <f aca="false">high_v2_m!D18+temporary_pension_bonus_high!B18</f>
        <v>17310658.0747464</v>
      </c>
      <c r="G30" s="161" t="n">
        <f aca="false">high_v2_m!E18+temporary_pension_bonus_high!B18</f>
        <v>16623711.4041057</v>
      </c>
      <c r="H30" s="8" t="n">
        <f aca="false">F30-J30</f>
        <v>17129888.3275274</v>
      </c>
      <c r="I30" s="8" t="n">
        <f aca="false">G30-K30</f>
        <v>16448364.7493033</v>
      </c>
      <c r="J30" s="161" t="n">
        <f aca="false">high_v2_m!J18</f>
        <v>180769.74721895</v>
      </c>
      <c r="K30" s="161" t="n">
        <f aca="false">high_v2_m!K18</f>
        <v>175346.654802382</v>
      </c>
      <c r="L30" s="8" t="n">
        <f aca="false">H30-I30</f>
        <v>681523.578224169</v>
      </c>
      <c r="M30" s="8" t="n">
        <f aca="false">J30-K30</f>
        <v>5423.09241656851</v>
      </c>
      <c r="N30" s="161" t="n">
        <f aca="false">SUM(high_v5_m!C18:J18)</f>
        <v>3514113.18561026</v>
      </c>
      <c r="O30" s="5"/>
      <c r="P30" s="5"/>
      <c r="Q30" s="8" t="n">
        <f aca="false">I30*5.5017049523</f>
        <v>90494049.7984785</v>
      </c>
      <c r="R30" s="8"/>
      <c r="S30" s="8"/>
      <c r="T30" s="5"/>
      <c r="U30" s="5"/>
      <c r="V30" s="8" t="n">
        <f aca="false">K30*5.5017049523</f>
        <v>964705.559095501</v>
      </c>
      <c r="W30" s="8" t="n">
        <f aca="false">M30*5.5017049523</f>
        <v>29836.2544050156</v>
      </c>
      <c r="X30" s="8" t="n">
        <f aca="false">N30*5.1890047538+L30*5.5017049523</f>
        <v>21984291.670948</v>
      </c>
      <c r="Y30" s="8" t="n">
        <f aca="false">N30*5.1890047538</f>
        <v>18234750.0255229</v>
      </c>
      <c r="Z30" s="8" t="n">
        <f aca="false">L30*5.5017049523</f>
        <v>3749541.64542513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3" t="n">
        <f aca="false">high_v2_m!D19+temporary_pension_bonus_high!B19</f>
        <v>17541734.2835509</v>
      </c>
      <c r="G31" s="163" t="n">
        <f aca="false">high_v2_m!E19+temporary_pension_bonus_high!B19</f>
        <v>16843899.83684</v>
      </c>
      <c r="H31" s="67" t="n">
        <f aca="false">F31-J31</f>
        <v>17355162.0639035</v>
      </c>
      <c r="I31" s="67" t="n">
        <f aca="false">G31-K31</f>
        <v>16662924.783782</v>
      </c>
      <c r="J31" s="163" t="n">
        <f aca="false">high_v2_m!J19</f>
        <v>186572.219647412</v>
      </c>
      <c r="K31" s="163" t="n">
        <f aca="false">high_v2_m!K19</f>
        <v>180975.053057989</v>
      </c>
      <c r="L31" s="67" t="n">
        <f aca="false">H31-I31</f>
        <v>692237.280121459</v>
      </c>
      <c r="M31" s="67" t="n">
        <f aca="false">J31-K31</f>
        <v>5597.16658942236</v>
      </c>
      <c r="N31" s="163" t="n">
        <f aca="false">SUM(high_v5_m!C19:J19)</f>
        <v>3220351.57066625</v>
      </c>
      <c r="O31" s="7"/>
      <c r="P31" s="7"/>
      <c r="Q31" s="67" t="n">
        <f aca="false">I31*5.5017049523</f>
        <v>91674495.8027361</v>
      </c>
      <c r="R31" s="67"/>
      <c r="S31" s="67"/>
      <c r="T31" s="7"/>
      <c r="U31" s="7"/>
      <c r="V31" s="67" t="n">
        <f aca="false">K31*5.5017049523</f>
        <v>995671.345651895</v>
      </c>
      <c r="W31" s="67" t="n">
        <f aca="false">M31*5.5017049523</f>
        <v>30793.9591438731</v>
      </c>
      <c r="X31" s="67" t="n">
        <f aca="false">N31*5.1890047538+L31*5.5017049523</f>
        <v>20518904.8813054</v>
      </c>
      <c r="Y31" s="67" t="n">
        <f aca="false">N31*5.1890047538</f>
        <v>16710419.6090945</v>
      </c>
      <c r="Z31" s="67" t="n">
        <f aca="false">L31*5.5017049523</f>
        <v>3808485.27221091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3" t="n">
        <f aca="false">high_v2_m!D20+temporary_pension_bonus_high!B20</f>
        <v>18002430.9923024</v>
      </c>
      <c r="G32" s="163" t="n">
        <f aca="false">high_v2_m!E20+temporary_pension_bonus_high!B20</f>
        <v>17284486.1303527</v>
      </c>
      <c r="H32" s="67" t="n">
        <f aca="false">F32-J32</f>
        <v>17802671.3839704</v>
      </c>
      <c r="I32" s="67" t="n">
        <f aca="false">G32-K32</f>
        <v>17090719.3102707</v>
      </c>
      <c r="J32" s="163" t="n">
        <f aca="false">high_v2_m!J20</f>
        <v>199759.608332013</v>
      </c>
      <c r="K32" s="163" t="n">
        <f aca="false">high_v2_m!K20</f>
        <v>193766.820082053</v>
      </c>
      <c r="L32" s="67" t="n">
        <f aca="false">H32-I32</f>
        <v>711952.073699757</v>
      </c>
      <c r="M32" s="67" t="n">
        <f aca="false">J32-K32</f>
        <v>5992.7882499604</v>
      </c>
      <c r="N32" s="163" t="n">
        <f aca="false">SUM(high_v5_m!C20:J20)</f>
        <v>3151590.38644392</v>
      </c>
      <c r="O32" s="7"/>
      <c r="P32" s="7"/>
      <c r="Q32" s="67" t="n">
        <f aca="false">I32*5.5017049523</f>
        <v>94028095.0676853</v>
      </c>
      <c r="R32" s="67"/>
      <c r="S32" s="67"/>
      <c r="T32" s="7"/>
      <c r="U32" s="7"/>
      <c r="V32" s="67" t="n">
        <f aca="false">K32*5.5017049523</f>
        <v>1066047.87363685</v>
      </c>
      <c r="W32" s="67" t="n">
        <f aca="false">M32*5.5017049523</f>
        <v>32970.5527928924</v>
      </c>
      <c r="X32" s="67" t="n">
        <f aca="false">N32*5.1890047538+L32*5.5017049523</f>
        <v>20270567.7469621</v>
      </c>
      <c r="Y32" s="67" t="n">
        <f aca="false">N32*5.1890047538</f>
        <v>16353617.4972879</v>
      </c>
      <c r="Z32" s="67" t="n">
        <f aca="false">L32*5.5017049523</f>
        <v>3916950.24967421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3" t="n">
        <f aca="false">high_v2_m!D21+temporary_pension_bonus_high!B21</f>
        <v>17673144.0653628</v>
      </c>
      <c r="G33" s="163" t="n">
        <f aca="false">high_v2_m!E21+temporary_pension_bonus_high!B21</f>
        <v>16968724.8112081</v>
      </c>
      <c r="H33" s="67" t="n">
        <f aca="false">F33-J33</f>
        <v>17463226.422548</v>
      </c>
      <c r="I33" s="67" t="n">
        <f aca="false">G33-K33</f>
        <v>16765104.6976778</v>
      </c>
      <c r="J33" s="163" t="n">
        <f aca="false">high_v2_m!J21</f>
        <v>209917.642814777</v>
      </c>
      <c r="K33" s="163" t="n">
        <f aca="false">high_v2_m!K21</f>
        <v>203620.113530333</v>
      </c>
      <c r="L33" s="67" t="n">
        <f aca="false">H33-I33</f>
        <v>698121.724870201</v>
      </c>
      <c r="M33" s="67" t="n">
        <f aca="false">J33-K33</f>
        <v>6297.5292844433</v>
      </c>
      <c r="N33" s="163" t="n">
        <f aca="false">SUM(high_v5_m!C21:J21)</f>
        <v>3305970.27675218</v>
      </c>
      <c r="O33" s="7"/>
      <c r="P33" s="7"/>
      <c r="Q33" s="67" t="n">
        <f aca="false">I33*5.5017049523</f>
        <v>92236659.5410418</v>
      </c>
      <c r="R33" s="67"/>
      <c r="S33" s="67"/>
      <c r="T33" s="7"/>
      <c r="U33" s="7"/>
      <c r="V33" s="67" t="n">
        <f aca="false">K33*5.5017049523</f>
        <v>1120257.78699772</v>
      </c>
      <c r="W33" s="67" t="n">
        <f aca="false">M33*5.5017049523</f>
        <v>34647.148051476</v>
      </c>
      <c r="X33" s="67" t="n">
        <f aca="false">N33*5.1890047538+L33*5.5017049523</f>
        <v>20995555.2330152</v>
      </c>
      <c r="Y33" s="67" t="n">
        <f aca="false">N33*5.1890047538</f>
        <v>17154695.4819886</v>
      </c>
      <c r="Z33" s="67" t="n">
        <f aca="false">L33*5.5017049523</f>
        <v>3840859.7510266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9"/>
      <c r="B34" s="5"/>
      <c r="C34" s="159" t="n">
        <f aca="false">C30+1</f>
        <v>2020</v>
      </c>
      <c r="D34" s="159" t="n">
        <f aca="false">D30</f>
        <v>1</v>
      </c>
      <c r="E34" s="159" t="n">
        <v>181</v>
      </c>
      <c r="F34" s="161" t="n">
        <f aca="false">high_v2_m!D22+temporary_pension_bonus_high!B22</f>
        <v>20143463.1594725</v>
      </c>
      <c r="G34" s="161" t="n">
        <f aca="false">high_v2_m!E22+temporary_pension_bonus_high!B22</f>
        <v>19423309.2550622</v>
      </c>
      <c r="H34" s="8" t="n">
        <f aca="false">F34-J34</f>
        <v>19908930.9910969</v>
      </c>
      <c r="I34" s="8" t="n">
        <f aca="false">G34-K34</f>
        <v>19195813.0517379</v>
      </c>
      <c r="J34" s="161" t="n">
        <f aca="false">high_v2_m!J22</f>
        <v>234532.168375594</v>
      </c>
      <c r="K34" s="161" t="n">
        <f aca="false">high_v2_m!K22</f>
        <v>227496.203324326</v>
      </c>
      <c r="L34" s="8" t="n">
        <f aca="false">H34-I34</f>
        <v>713117.939359069</v>
      </c>
      <c r="M34" s="8" t="n">
        <f aca="false">J34-K34</f>
        <v>7035.96505126779</v>
      </c>
      <c r="N34" s="161" t="n">
        <f aca="false">SUM(high_v5_m!C22:J22)</f>
        <v>3800149.86655555</v>
      </c>
      <c r="O34" s="5"/>
      <c r="P34" s="5"/>
      <c r="Q34" s="8" t="n">
        <f aca="false">I34*5.5017049523</f>
        <v>105609699.730171</v>
      </c>
      <c r="R34" s="8"/>
      <c r="S34" s="8"/>
      <c r="T34" s="5"/>
      <c r="U34" s="5"/>
      <c r="V34" s="8" t="n">
        <f aca="false">K34*5.5017049523</f>
        <v>1251616.98845889</v>
      </c>
      <c r="W34" s="8" t="n">
        <f aca="false">M34*5.5017049523</f>
        <v>38709.8037667697</v>
      </c>
      <c r="X34" s="8" t="n">
        <f aca="false">N34*5.1890047538+L34*5.5017049523</f>
        <v>23642360.2212549</v>
      </c>
      <c r="Y34" s="8" t="n">
        <f aca="false">N34*5.1890047538</f>
        <v>19718995.7227092</v>
      </c>
      <c r="Z34" s="8" t="n">
        <f aca="false">L34*5.5017049523</f>
        <v>3923364.49854576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3" t="n">
        <f aca="false">high_v2_m!D23+temporary_pension_bonus_high!B23</f>
        <v>18758756.7830596</v>
      </c>
      <c r="G35" s="163" t="n">
        <f aca="false">high_v2_m!E23+temporary_pension_bonus_high!B23</f>
        <v>18019967.9722069</v>
      </c>
      <c r="H35" s="67" t="n">
        <f aca="false">F35-J35</f>
        <v>18470811.3777636</v>
      </c>
      <c r="I35" s="67" t="n">
        <f aca="false">G35-K35</f>
        <v>17740660.9290698</v>
      </c>
      <c r="J35" s="163" t="n">
        <f aca="false">high_v2_m!J23</f>
        <v>287945.405295982</v>
      </c>
      <c r="K35" s="163" t="n">
        <f aca="false">high_v2_m!K23</f>
        <v>279307.043137103</v>
      </c>
      <c r="L35" s="67" t="n">
        <f aca="false">H35-I35</f>
        <v>730150.448693771</v>
      </c>
      <c r="M35" s="67" t="n">
        <f aca="false">J35-K35</f>
        <v>8638.3621588794</v>
      </c>
      <c r="N35" s="163" t="n">
        <f aca="false">SUM(high_v5_m!C23:J23)</f>
        <v>2945031.41658614</v>
      </c>
      <c r="O35" s="7"/>
      <c r="P35" s="7"/>
      <c r="Q35" s="67" t="n">
        <f aca="false">I35*5.5017049523</f>
        <v>97603882.0905384</v>
      </c>
      <c r="R35" s="67"/>
      <c r="S35" s="67"/>
      <c r="T35" s="7"/>
      <c r="U35" s="7"/>
      <c r="V35" s="67" t="n">
        <f aca="false">K35*5.5017049523</f>
        <v>1536664.94243967</v>
      </c>
      <c r="W35" s="67" t="n">
        <f aca="false">M35*5.5017049523</f>
        <v>47525.7198692677</v>
      </c>
      <c r="X35" s="67" t="n">
        <f aca="false">N35*5.1890047538+L35*5.5017049523</f>
        <v>19298854.3602584</v>
      </c>
      <c r="Y35" s="67" t="n">
        <f aca="false">N35*5.1890047538</f>
        <v>15281782.0207558</v>
      </c>
      <c r="Z35" s="67" t="n">
        <f aca="false">L35*5.5017049523</f>
        <v>4017072.33950259</v>
      </c>
      <c r="AA35" s="67" t="n">
        <f aca="false">IFE_cost_high!B23*3</f>
        <v>2034918.22761</v>
      </c>
      <c r="AB35" s="67" t="n">
        <f aca="false">AA35*$AC$13</f>
        <v>18388752.4868165</v>
      </c>
      <c r="AC35" s="167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3" t="n">
        <f aca="false">high_v2_m!D24+temporary_pension_bonus_high!B24</f>
        <v>18654003.35802</v>
      </c>
      <c r="G36" s="163" t="n">
        <f aca="false">high_v2_m!E24+temporary_pension_bonus_high!B24</f>
        <v>17917860.3071859</v>
      </c>
      <c r="H36" s="67" t="n">
        <f aca="false">F36-J36</f>
        <v>18344510.6476952</v>
      </c>
      <c r="I36" s="67" t="n">
        <f aca="false">G36-K36</f>
        <v>17617652.3781708</v>
      </c>
      <c r="J36" s="163" t="n">
        <f aca="false">high_v2_m!J24</f>
        <v>309492.710324832</v>
      </c>
      <c r="K36" s="163" t="n">
        <f aca="false">high_v2_m!K24</f>
        <v>300207.929015087</v>
      </c>
      <c r="L36" s="67" t="n">
        <f aca="false">H36-I36</f>
        <v>726858.269524418</v>
      </c>
      <c r="M36" s="67" t="n">
        <f aca="false">J36-K36</f>
        <v>9284.78130974498</v>
      </c>
      <c r="N36" s="163" t="n">
        <f aca="false">SUM(high_v5_m!C24:J24)</f>
        <v>2909983.196962</v>
      </c>
      <c r="O36" s="7"/>
      <c r="P36" s="7"/>
      <c r="Q36" s="67" t="n">
        <f aca="false">I36*5.5017049523</f>
        <v>96927125.3368821</v>
      </c>
      <c r="R36" s="67"/>
      <c r="S36" s="67"/>
      <c r="T36" s="7"/>
      <c r="U36" s="7"/>
      <c r="V36" s="67" t="n">
        <f aca="false">K36*5.5017049523</f>
        <v>1651655.44978203</v>
      </c>
      <c r="W36" s="67" t="n">
        <f aca="false">M36*5.5017049523</f>
        <v>51082.1273128465</v>
      </c>
      <c r="X36" s="67" t="n">
        <f aca="false">N36*5.1890047538+L36*5.5017049523</f>
        <v>19098876.3835767</v>
      </c>
      <c r="Y36" s="67" t="n">
        <f aca="false">N36*5.1890047538</f>
        <v>15099916.642514</v>
      </c>
      <c r="Z36" s="67" t="n">
        <f aca="false">L36*5.5017049523</f>
        <v>3998959.7410627</v>
      </c>
      <c r="AA36" s="67" t="n">
        <f aca="false">IFE_cost_high!B24*3</f>
        <v>2662802.15572</v>
      </c>
      <c r="AB36" s="67" t="n">
        <f aca="false">AA36*$AC$13</f>
        <v>24062691.6101717</v>
      </c>
      <c r="AC36" s="167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3" t="n">
        <f aca="false">high_v2_m!D25+temporary_pension_bonus_high!B25</f>
        <v>18208581.8204117</v>
      </c>
      <c r="G37" s="163" t="n">
        <f aca="false">high_v2_m!E25+temporary_pension_bonus_high!B25</f>
        <v>17488581.6474875</v>
      </c>
      <c r="H37" s="67" t="n">
        <f aca="false">F37-J37</f>
        <v>17885782.5001863</v>
      </c>
      <c r="I37" s="67" t="n">
        <f aca="false">G37-K37</f>
        <v>17175466.3068689</v>
      </c>
      <c r="J37" s="163" t="n">
        <f aca="false">high_v2_m!J25</f>
        <v>322799.320225382</v>
      </c>
      <c r="K37" s="163" t="n">
        <f aca="false">high_v2_m!K25</f>
        <v>313115.34061862</v>
      </c>
      <c r="L37" s="67" t="n">
        <f aca="false">H37-I37</f>
        <v>710316.193317413</v>
      </c>
      <c r="M37" s="67" t="n">
        <f aca="false">J37-K37</f>
        <v>9683.97960676154</v>
      </c>
      <c r="N37" s="163" t="n">
        <f aca="false">SUM(high_v5_m!C25:J25)</f>
        <v>2897256.63421547</v>
      </c>
      <c r="O37" s="7"/>
      <c r="P37" s="7"/>
      <c r="Q37" s="67" t="n">
        <f aca="false">I37*5.5017049523</f>
        <v>94494348.0385624</v>
      </c>
      <c r="R37" s="67"/>
      <c r="S37" s="67"/>
      <c r="T37" s="7"/>
      <c r="U37" s="7"/>
      <c r="V37" s="67" t="n">
        <f aca="false">K37*5.5017049523</f>
        <v>1722668.22012256</v>
      </c>
      <c r="W37" s="67" t="n">
        <f aca="false">M37*5.5017049523</f>
        <v>53278.3985604922</v>
      </c>
      <c r="X37" s="67" t="n">
        <f aca="false">N37*5.1890047538+L37*5.5017049523</f>
        <v>18941828.566396</v>
      </c>
      <c r="Y37" s="67" t="n">
        <f aca="false">N37*5.1890047538</f>
        <v>15033878.4479227</v>
      </c>
      <c r="Z37" s="67" t="n">
        <f aca="false">L37*5.5017049523</f>
        <v>3907950.1184733</v>
      </c>
      <c r="AA37" s="67" t="n">
        <f aca="false">IFE_cost_high!B25*3</f>
        <v>803943.49023</v>
      </c>
      <c r="AB37" s="67" t="n">
        <f aca="false">AA37*$AC$13</f>
        <v>7264919.8649078</v>
      </c>
      <c r="AC37" s="167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9"/>
      <c r="B38" s="5"/>
      <c r="C38" s="159" t="n">
        <f aca="false">C34+1</f>
        <v>2021</v>
      </c>
      <c r="D38" s="159" t="n">
        <f aca="false">D34</f>
        <v>1</v>
      </c>
      <c r="E38" s="159" t="n">
        <v>185</v>
      </c>
      <c r="F38" s="161" t="n">
        <f aca="false">high_v2_m!D26+temporary_pension_bonus_high!B26</f>
        <v>17854782.0293045</v>
      </c>
      <c r="G38" s="161" t="n">
        <f aca="false">high_v2_m!E26+temporary_pension_bonus_high!B26</f>
        <v>17147811.8311287</v>
      </c>
      <c r="H38" s="8" t="n">
        <f aca="false">F38-J38</f>
        <v>17535383.8005437</v>
      </c>
      <c r="I38" s="8" t="n">
        <f aca="false">G38-K38</f>
        <v>16837995.5492307</v>
      </c>
      <c r="J38" s="161" t="n">
        <f aca="false">high_v2_m!J26</f>
        <v>319398.228760846</v>
      </c>
      <c r="K38" s="161" t="n">
        <f aca="false">high_v2_m!K26</f>
        <v>309816.281898021</v>
      </c>
      <c r="L38" s="8" t="n">
        <f aca="false">H38-I38</f>
        <v>697388.25131302</v>
      </c>
      <c r="M38" s="8" t="n">
        <f aca="false">J38-K38</f>
        <v>9581.94686282543</v>
      </c>
      <c r="N38" s="161" t="n">
        <f aca="false">SUM(high_v5_m!C26:J26)</f>
        <v>3403898.70087484</v>
      </c>
      <c r="O38" s="5"/>
      <c r="P38" s="5"/>
      <c r="Q38" s="8" t="n">
        <f aca="false">I38*5.5017049523</f>
        <v>92637683.5000078</v>
      </c>
      <c r="R38" s="8"/>
      <c r="S38" s="8"/>
      <c r="T38" s="5"/>
      <c r="U38" s="5"/>
      <c r="V38" s="8" t="n">
        <f aca="false">K38*5.5017049523</f>
        <v>1704517.77242151</v>
      </c>
      <c r="W38" s="8" t="n">
        <f aca="false">M38*5.5017049523</f>
        <v>52717.0445078821</v>
      </c>
      <c r="X38" s="8" t="n">
        <f aca="false">N38*5.1890047538+L38*5.5017049523</f>
        <v>21499670.9362179</v>
      </c>
      <c r="Y38" s="8" t="n">
        <f aca="false">N38*5.1890047538</f>
        <v>17662846.5402932</v>
      </c>
      <c r="Z38" s="8" t="n">
        <f aca="false">L38*5.5017049523</f>
        <v>3836824.39592468</v>
      </c>
      <c r="AA38" s="8" t="n">
        <f aca="false">IFE_cost_central!B26</f>
        <v>0</v>
      </c>
      <c r="AB38" s="8" t="n">
        <f aca="false">AA38*$AC$13</f>
        <v>0</v>
      </c>
      <c r="AC38" s="8"/>
      <c r="AD38" s="8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59"/>
      <c r="BD38" s="159"/>
      <c r="BE38" s="159"/>
      <c r="BF38" s="159"/>
      <c r="BG38" s="159"/>
      <c r="BH38" s="159"/>
      <c r="BI38" s="159"/>
      <c r="BJ38" s="159"/>
      <c r="BK38" s="159"/>
      <c r="BL38" s="159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3" t="n">
        <f aca="false">high_v2_m!D27+temporary_pension_bonus_high!B27</f>
        <v>18464154.7765812</v>
      </c>
      <c r="G39" s="163" t="n">
        <f aca="false">high_v2_m!E27+temporary_pension_bonus_high!B27</f>
        <v>17731820.7142104</v>
      </c>
      <c r="H39" s="67" t="n">
        <f aca="false">F39-J39</f>
        <v>18099344.6065798</v>
      </c>
      <c r="I39" s="67" t="n">
        <f aca="false">G39-K39</f>
        <v>17377954.849309</v>
      </c>
      <c r="J39" s="163" t="n">
        <f aca="false">high_v2_m!J27</f>
        <v>364810.170001457</v>
      </c>
      <c r="K39" s="163" t="n">
        <f aca="false">high_v2_m!K27</f>
        <v>353865.864901413</v>
      </c>
      <c r="L39" s="67" t="n">
        <f aca="false">H39-I39</f>
        <v>721389.757270753</v>
      </c>
      <c r="M39" s="67" t="n">
        <f aca="false">J39-K39</f>
        <v>10944.3051000437</v>
      </c>
      <c r="N39" s="163" t="n">
        <f aca="false">SUM(high_v5_m!C27:J27)</f>
        <v>2957356.9903028</v>
      </c>
      <c r="O39" s="7"/>
      <c r="P39" s="7"/>
      <c r="Q39" s="67" t="n">
        <f aca="false">I39*5.5017049523</f>
        <v>95608380.2552893</v>
      </c>
      <c r="R39" s="67"/>
      <c r="S39" s="67"/>
      <c r="T39" s="7"/>
      <c r="U39" s="7"/>
      <c r="V39" s="67" t="n">
        <f aca="false">K39*5.5017049523</f>
        <v>1946865.58137803</v>
      </c>
      <c r="W39" s="67" t="n">
        <f aca="false">M39*5.5017049523</f>
        <v>60212.3375683926</v>
      </c>
      <c r="X39" s="67" t="n">
        <f aca="false">N39*5.1890047538+L39*5.5017049523</f>
        <v>19314613.0814799</v>
      </c>
      <c r="Y39" s="67" t="n">
        <f aca="false">N39*5.1890047538</f>
        <v>15345739.4813649</v>
      </c>
      <c r="Z39" s="67" t="n">
        <f aca="false">L39*5.5017049523</f>
        <v>3968873.600115</v>
      </c>
      <c r="AA39" s="67" t="n">
        <f aca="false">IFE_cost_central!B27</f>
        <v>0</v>
      </c>
      <c r="AB39" s="67" t="n">
        <f aca="false">AA39*$AC$13</f>
        <v>0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3" t="n">
        <f aca="false">high_v2_m!D28+temporary_pension_bonus_high!B28</f>
        <v>19190589.2898389</v>
      </c>
      <c r="G40" s="163" t="n">
        <f aca="false">high_v2_m!E28+temporary_pension_bonus_high!B28</f>
        <v>18428405.0513563</v>
      </c>
      <c r="H40" s="67" t="n">
        <f aca="false">F40-J40</f>
        <v>18787649.1688531</v>
      </c>
      <c r="I40" s="67" t="n">
        <f aca="false">G40-K40</f>
        <v>18037553.1340001</v>
      </c>
      <c r="J40" s="163" t="n">
        <f aca="false">high_v2_m!J28</f>
        <v>402940.120985761</v>
      </c>
      <c r="K40" s="163" t="n">
        <f aca="false">high_v2_m!K28</f>
        <v>390851.917356188</v>
      </c>
      <c r="L40" s="67" t="n">
        <f aca="false">H40-I40</f>
        <v>750096.034852997</v>
      </c>
      <c r="M40" s="67" t="n">
        <f aca="false">J40-K40</f>
        <v>12088.2036295729</v>
      </c>
      <c r="N40" s="163" t="n">
        <f aca="false">SUM(high_v5_m!C28:J28)</f>
        <v>3065757.97178236</v>
      </c>
      <c r="O40" s="7"/>
      <c r="P40" s="7"/>
      <c r="Q40" s="67" t="n">
        <f aca="false">I40*5.5017049523</f>
        <v>99237295.4047029</v>
      </c>
      <c r="R40" s="67"/>
      <c r="S40" s="67"/>
      <c r="T40" s="7"/>
      <c r="U40" s="7"/>
      <c r="V40" s="67" t="n">
        <f aca="false">K40*5.5017049523</f>
        <v>2150351.92933449</v>
      </c>
      <c r="W40" s="67" t="n">
        <f aca="false">M40*5.5017049523</f>
        <v>66505.7297732319</v>
      </c>
      <c r="X40" s="67" t="n">
        <f aca="false">N40*5.1890047538+L40*5.5017049523</f>
        <v>20035039.7592302</v>
      </c>
      <c r="Y40" s="67" t="n">
        <f aca="false">N40*5.1890047538</f>
        <v>15908232.6895789</v>
      </c>
      <c r="Z40" s="67" t="n">
        <f aca="false">L40*5.5017049523</f>
        <v>4126807.06965132</v>
      </c>
      <c r="AA40" s="67" t="n">
        <f aca="false">IFE_cost_central!B28</f>
        <v>0</v>
      </c>
      <c r="AB40" s="67" t="n">
        <f aca="false">AA40*$AC$13</f>
        <v>0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3" t="n">
        <f aca="false">high_v2_m!D29+temporary_pension_bonus_high!B29</f>
        <v>20313000.0909946</v>
      </c>
      <c r="G41" s="163" t="n">
        <f aca="false">high_v2_m!E29+temporary_pension_bonus_high!B29</f>
        <v>19504239.0793632</v>
      </c>
      <c r="H41" s="67" t="n">
        <f aca="false">F41-J41</f>
        <v>19872774.6024858</v>
      </c>
      <c r="I41" s="67" t="n">
        <f aca="false">G41-K41</f>
        <v>19077220.3555096</v>
      </c>
      <c r="J41" s="163" t="n">
        <f aca="false">high_v2_m!J29</f>
        <v>440225.488508814</v>
      </c>
      <c r="K41" s="163" t="n">
        <f aca="false">high_v2_m!K29</f>
        <v>427018.723853549</v>
      </c>
      <c r="L41" s="67" t="n">
        <f aca="false">H41-I41</f>
        <v>795554.246976178</v>
      </c>
      <c r="M41" s="67" t="n">
        <f aca="false">J41-K41</f>
        <v>13206.7646552643</v>
      </c>
      <c r="N41" s="163" t="n">
        <f aca="false">SUM(high_v5_m!C29:J29)</f>
        <v>3303161.18096273</v>
      </c>
      <c r="O41" s="7"/>
      <c r="P41" s="7"/>
      <c r="Q41" s="67" t="n">
        <f aca="false">I41*5.5017049523</f>
        <v>104957237.706026</v>
      </c>
      <c r="R41" s="67"/>
      <c r="S41" s="67"/>
      <c r="T41" s="7"/>
      <c r="U41" s="7"/>
      <c r="V41" s="67" t="n">
        <f aca="false">K41*5.5017049523</f>
        <v>2349331.0277499</v>
      </c>
      <c r="W41" s="67" t="n">
        <f aca="false">M41*5.5017049523</f>
        <v>72659.7225077284</v>
      </c>
      <c r="X41" s="67" t="n">
        <f aca="false">N41*5.1890047538+L41*5.5017049523</f>
        <v>21517023.8109954</v>
      </c>
      <c r="Y41" s="67" t="n">
        <f aca="false">N41*5.1890047538</f>
        <v>17140119.0705832</v>
      </c>
      <c r="Z41" s="67" t="n">
        <f aca="false">L41*5.5017049523</f>
        <v>4376904.74041214</v>
      </c>
      <c r="AA41" s="67" t="n">
        <f aca="false">IFE_cost_central!B29</f>
        <v>0</v>
      </c>
      <c r="AB41" s="67" t="n">
        <f aca="false">AA41*$AC$13</f>
        <v>0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9"/>
      <c r="B42" s="5"/>
      <c r="C42" s="159" t="n">
        <f aca="false">C38+1</f>
        <v>2022</v>
      </c>
      <c r="D42" s="159" t="n">
        <f aca="false">D38</f>
        <v>1</v>
      </c>
      <c r="E42" s="159" t="n">
        <v>189</v>
      </c>
      <c r="F42" s="161" t="n">
        <f aca="false">high_v2_m!D30+temporary_pension_bonus_high!B30</f>
        <v>21363882.2568354</v>
      </c>
      <c r="G42" s="161" t="n">
        <f aca="false">high_v2_m!E30+temporary_pension_bonus_high!B30</f>
        <v>20512092.5293014</v>
      </c>
      <c r="H42" s="8" t="n">
        <f aca="false">F42-J42</f>
        <v>20869104.8261364</v>
      </c>
      <c r="I42" s="8" t="n">
        <f aca="false">G42-K42</f>
        <v>20032158.4215233</v>
      </c>
      <c r="J42" s="161" t="n">
        <f aca="false">high_v2_m!J30</f>
        <v>494777.430699055</v>
      </c>
      <c r="K42" s="161" t="n">
        <f aca="false">high_v2_m!K30</f>
        <v>479934.107778084</v>
      </c>
      <c r="L42" s="8" t="n">
        <f aca="false">H42-I42</f>
        <v>836946.404613018</v>
      </c>
      <c r="M42" s="8" t="n">
        <f aca="false">J42-K42</f>
        <v>14843.3229209718</v>
      </c>
      <c r="N42" s="161" t="n">
        <f aca="false">SUM(high_v5_m!C30:J30)</f>
        <v>4230973.08540258</v>
      </c>
      <c r="O42" s="5"/>
      <c r="P42" s="5"/>
      <c r="Q42" s="8" t="n">
        <f aca="false">I42*5.5017049523</f>
        <v>110211025.192953</v>
      </c>
      <c r="R42" s="8"/>
      <c r="S42" s="8"/>
      <c r="T42" s="5"/>
      <c r="U42" s="5"/>
      <c r="V42" s="8" t="n">
        <f aca="false">K42*5.5017049523</f>
        <v>2640455.85754036</v>
      </c>
      <c r="W42" s="8" t="n">
        <f aca="false">M42*5.5017049523</f>
        <v>81663.5832228986</v>
      </c>
      <c r="X42" s="8" t="n">
        <f aca="false">N42*5.1890047538+L42*5.5017049523</f>
        <v>26559171.632423</v>
      </c>
      <c r="Y42" s="8" t="n">
        <f aca="false">N42*5.1890047538</f>
        <v>21954539.4533538</v>
      </c>
      <c r="Z42" s="8" t="n">
        <f aca="false">L42*5.5017049523</f>
        <v>4604632.17906912</v>
      </c>
      <c r="AA42" s="8" t="n">
        <f aca="false">IFE_cost_central!B30</f>
        <v>0</v>
      </c>
      <c r="AB42" s="8" t="n">
        <f aca="false">AA42*$AC$13</f>
        <v>0</v>
      </c>
      <c r="AC42" s="8"/>
      <c r="AD42" s="8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  <c r="BB42" s="159"/>
      <c r="BC42" s="159"/>
      <c r="BD42" s="159"/>
      <c r="BE42" s="159"/>
      <c r="BF42" s="159"/>
      <c r="BG42" s="159"/>
      <c r="BH42" s="159"/>
      <c r="BI42" s="159"/>
      <c r="BJ42" s="159"/>
      <c r="BK42" s="159"/>
      <c r="BL42" s="159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3" t="n">
        <f aca="false">high_v2_m!D31+temporary_pension_bonus_high!B31</f>
        <v>22172038.2952848</v>
      </c>
      <c r="G43" s="163" t="n">
        <f aca="false">high_v2_m!E31+temporary_pension_bonus_high!B31</f>
        <v>21286736.2795008</v>
      </c>
      <c r="H43" s="67" t="n">
        <f aca="false">F43-J43</f>
        <v>21640967.0109446</v>
      </c>
      <c r="I43" s="67" t="n">
        <f aca="false">G43-K43</f>
        <v>20771597.1336907</v>
      </c>
      <c r="J43" s="163" t="n">
        <f aca="false">high_v2_m!J31</f>
        <v>531071.284340241</v>
      </c>
      <c r="K43" s="163" t="n">
        <f aca="false">high_v2_m!K31</f>
        <v>515139.145810034</v>
      </c>
      <c r="L43" s="67" t="n">
        <f aca="false">H43-I43</f>
        <v>869369.877253883</v>
      </c>
      <c r="M43" s="67" t="n">
        <f aca="false">J43-K43</f>
        <v>15932.1385302073</v>
      </c>
      <c r="N43" s="163" t="n">
        <f aca="false">SUM(high_v5_m!C31:J31)</f>
        <v>3613500.92699834</v>
      </c>
      <c r="O43" s="7"/>
      <c r="P43" s="7"/>
      <c r="Q43" s="67" t="n">
        <f aca="false">I43*5.5017049523</f>
        <v>114279198.817607</v>
      </c>
      <c r="R43" s="67"/>
      <c r="S43" s="67"/>
      <c r="T43" s="7"/>
      <c r="U43" s="7"/>
      <c r="V43" s="67" t="n">
        <f aca="false">K43*5.5017049523</f>
        <v>2834143.58962665</v>
      </c>
      <c r="W43" s="67" t="n">
        <f aca="false">M43*5.5017049523</f>
        <v>87653.9254523713</v>
      </c>
      <c r="X43" s="67" t="n">
        <f aca="false">N43*5.1890047538+L43*5.5017049523</f>
        <v>23533490.0471232</v>
      </c>
      <c r="Y43" s="67" t="n">
        <f aca="false">N43*5.1890047538</f>
        <v>18750473.4880551</v>
      </c>
      <c r="Z43" s="67" t="n">
        <f aca="false">L43*5.5017049523</f>
        <v>4783016.55906813</v>
      </c>
      <c r="AA43" s="67" t="n">
        <f aca="false">IFE_cost_central!B31</f>
        <v>0</v>
      </c>
      <c r="AB43" s="67" t="n">
        <f aca="false">AA43*$AC$13</f>
        <v>0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3" t="n">
        <f aca="false">high_v2_m!D32+temporary_pension_bonus_high!B32</f>
        <v>22851416.893936</v>
      </c>
      <c r="G44" s="163" t="n">
        <f aca="false">high_v2_m!E32+temporary_pension_bonus_high!B32</f>
        <v>21936433.0267778</v>
      </c>
      <c r="H44" s="67" t="n">
        <f aca="false">F44-J44</f>
        <v>22281422.9934793</v>
      </c>
      <c r="I44" s="67" t="n">
        <f aca="false">G44-K44</f>
        <v>21383538.9433349</v>
      </c>
      <c r="J44" s="163" t="n">
        <f aca="false">high_v2_m!J32</f>
        <v>569993.900456666</v>
      </c>
      <c r="K44" s="163" t="n">
        <f aca="false">high_v2_m!K32</f>
        <v>552894.083442966</v>
      </c>
      <c r="L44" s="67" t="n">
        <f aca="false">H44-I44</f>
        <v>897884.050144412</v>
      </c>
      <c r="M44" s="67" t="n">
        <f aca="false">J44-K44</f>
        <v>17099.8170137</v>
      </c>
      <c r="N44" s="163" t="n">
        <f aca="false">SUM(high_v5_m!C32:J32)</f>
        <v>3735344.3000025</v>
      </c>
      <c r="O44" s="7"/>
      <c r="P44" s="7"/>
      <c r="Q44" s="67" t="n">
        <f aca="false">I44*5.5017049523</f>
        <v>117645922.102245</v>
      </c>
      <c r="R44" s="67"/>
      <c r="S44" s="67"/>
      <c r="T44" s="7"/>
      <c r="U44" s="7"/>
      <c r="V44" s="67" t="n">
        <f aca="false">K44*5.5017049523</f>
        <v>3041860.11697553</v>
      </c>
      <c r="W44" s="67" t="n">
        <f aca="false">M44*5.5017049523</f>
        <v>94078.1479476972</v>
      </c>
      <c r="X44" s="67" t="n">
        <f aca="false">N44*5.1890047538+L44*5.5017049523</f>
        <v>24322612.4550634</v>
      </c>
      <c r="Y44" s="67" t="n">
        <f aca="false">N44*5.1890047538</f>
        <v>19382719.3297927</v>
      </c>
      <c r="Z44" s="67" t="n">
        <f aca="false">L44*5.5017049523</f>
        <v>4939893.12527069</v>
      </c>
      <c r="AA44" s="67" t="n">
        <f aca="false">IFE_cost_central!B32</f>
        <v>0</v>
      </c>
      <c r="AB44" s="67" t="n">
        <f aca="false">AA44*$AC$13</f>
        <v>0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3" t="n">
        <f aca="false">high_v2_m!D33+temporary_pension_bonus_high!B33</f>
        <v>23589857.3848535</v>
      </c>
      <c r="G45" s="163" t="n">
        <f aca="false">high_v2_m!E33+temporary_pension_bonus_high!B33</f>
        <v>22642350.6248093</v>
      </c>
      <c r="H45" s="67" t="n">
        <f aca="false">F45-J45</f>
        <v>22995929.5901583</v>
      </c>
      <c r="I45" s="67" t="n">
        <f aca="false">G45-K45</f>
        <v>22066240.6639549</v>
      </c>
      <c r="J45" s="163" t="n">
        <f aca="false">high_v2_m!J33</f>
        <v>593927.794695227</v>
      </c>
      <c r="K45" s="163" t="n">
        <f aca="false">high_v2_m!K33</f>
        <v>576109.96085437</v>
      </c>
      <c r="L45" s="67" t="n">
        <f aca="false">H45-I45</f>
        <v>929688.926203314</v>
      </c>
      <c r="M45" s="67" t="n">
        <f aca="false">J45-K45</f>
        <v>17817.8338408568</v>
      </c>
      <c r="N45" s="163" t="n">
        <f aca="false">SUM(high_v5_m!C33:J33)</f>
        <v>3876140.59122504</v>
      </c>
      <c r="O45" s="7"/>
      <c r="P45" s="7"/>
      <c r="Q45" s="67" t="n">
        <f aca="false">I45*5.5017049523</f>
        <v>121401945.539525</v>
      </c>
      <c r="R45" s="67"/>
      <c r="S45" s="67"/>
      <c r="T45" s="7"/>
      <c r="U45" s="7"/>
      <c r="V45" s="67" t="n">
        <f aca="false">K45*5.5017049523</f>
        <v>3169587.02470185</v>
      </c>
      <c r="W45" s="67" t="n">
        <f aca="false">M45*5.5017049523</f>
        <v>98028.4646815004</v>
      </c>
      <c r="X45" s="67" t="n">
        <f aca="false">N45*5.1890047538+L45*5.5017049523</f>
        <v>25228186.1236551</v>
      </c>
      <c r="Y45" s="67" t="n">
        <f aca="false">N45*5.1890047538</f>
        <v>20113311.9542639</v>
      </c>
      <c r="Z45" s="67" t="n">
        <f aca="false">L45*5.5017049523</f>
        <v>5114874.16939124</v>
      </c>
      <c r="AA45" s="67" t="n">
        <f aca="false">IFE_cost_central!B33</f>
        <v>0</v>
      </c>
      <c r="AB45" s="67" t="n">
        <f aca="false">AA45*$AC$13</f>
        <v>0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9"/>
      <c r="B46" s="5"/>
      <c r="C46" s="159" t="n">
        <f aca="false">C42+1</f>
        <v>2023</v>
      </c>
      <c r="D46" s="159" t="n">
        <f aca="false">D42</f>
        <v>1</v>
      </c>
      <c r="E46" s="159" t="n">
        <v>193</v>
      </c>
      <c r="F46" s="161" t="n">
        <f aca="false">high_v2_m!D34+temporary_pension_bonus_high!B34</f>
        <v>24036095.7254264</v>
      </c>
      <c r="G46" s="161" t="n">
        <f aca="false">high_v2_m!E34+temporary_pension_bonus_high!B34</f>
        <v>23069438.2602612</v>
      </c>
      <c r="H46" s="8" t="n">
        <f aca="false">F46-J46</f>
        <v>23407630.3475387</v>
      </c>
      <c r="I46" s="8" t="n">
        <f aca="false">G46-K46</f>
        <v>22459826.8437102</v>
      </c>
      <c r="J46" s="161" t="n">
        <f aca="false">high_v2_m!J34</f>
        <v>628465.37788764</v>
      </c>
      <c r="K46" s="161" t="n">
        <f aca="false">high_v2_m!K34</f>
        <v>609611.416551011</v>
      </c>
      <c r="L46" s="8" t="n">
        <f aca="false">H46-I46</f>
        <v>947803.503828548</v>
      </c>
      <c r="M46" s="8" t="n">
        <f aca="false">J46-K46</f>
        <v>18853.9613366292</v>
      </c>
      <c r="N46" s="161" t="n">
        <f aca="false">SUM(high_v5_m!C34:J34)</f>
        <v>4749567.25369131</v>
      </c>
      <c r="O46" s="5"/>
      <c r="P46" s="5"/>
      <c r="Q46" s="8" t="n">
        <f aca="false">I46*5.5017049523</f>
        <v>123567340.573841</v>
      </c>
      <c r="R46" s="8"/>
      <c r="S46" s="8"/>
      <c r="T46" s="5"/>
      <c r="U46" s="5"/>
      <c r="V46" s="8" t="n">
        <f aca="false">K46*5.5017049523</f>
        <v>3353902.14941732</v>
      </c>
      <c r="W46" s="8" t="n">
        <f aca="false">M46*5.5017049523</f>
        <v>103728.932456206</v>
      </c>
      <c r="X46" s="8" t="n">
        <f aca="false">N46*5.1890047538+L46*5.5017049523</f>
        <v>29860062.2887178</v>
      </c>
      <c r="Y46" s="8" t="n">
        <f aca="false">N46*5.1890047538</f>
        <v>24645527.057897</v>
      </c>
      <c r="Z46" s="8" t="n">
        <f aca="false">L46*5.5017049523</f>
        <v>5214535.23082081</v>
      </c>
      <c r="AA46" s="8" t="n">
        <f aca="false">IFE_cost_central!B34</f>
        <v>0</v>
      </c>
      <c r="AB46" s="8" t="n">
        <f aca="false">AA46*$AC$13</f>
        <v>0</v>
      </c>
      <c r="AC46" s="8"/>
      <c r="AD46" s="8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59"/>
      <c r="BC46" s="159"/>
      <c r="BD46" s="159"/>
      <c r="BE46" s="159"/>
      <c r="BF46" s="159"/>
      <c r="BG46" s="159"/>
      <c r="BH46" s="159"/>
      <c r="BI46" s="159"/>
      <c r="BJ46" s="159"/>
      <c r="BK46" s="159"/>
      <c r="BL46" s="159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3" t="n">
        <f aca="false">high_v2_m!D35+temporary_pension_bonus_high!B35</f>
        <v>24431175.7442116</v>
      </c>
      <c r="G47" s="163" t="n">
        <f aca="false">high_v2_m!E35+temporary_pension_bonus_high!B35</f>
        <v>23448263.3262655</v>
      </c>
      <c r="H47" s="67" t="n">
        <f aca="false">F47-J47</f>
        <v>23778446.0828078</v>
      </c>
      <c r="I47" s="67" t="n">
        <f aca="false">G47-K47</f>
        <v>22815115.5547038</v>
      </c>
      <c r="J47" s="163" t="n">
        <f aca="false">high_v2_m!J35</f>
        <v>652729.661403814</v>
      </c>
      <c r="K47" s="163" t="n">
        <f aca="false">high_v2_m!K35</f>
        <v>633147.771561699</v>
      </c>
      <c r="L47" s="67" t="n">
        <f aca="false">H47-I47</f>
        <v>963330.528103985</v>
      </c>
      <c r="M47" s="67" t="n">
        <f aca="false">J47-K47</f>
        <v>19581.8898421145</v>
      </c>
      <c r="N47" s="163" t="n">
        <f aca="false">SUM(high_v5_m!C35:J35)</f>
        <v>4042047.17890055</v>
      </c>
      <c r="O47" s="7"/>
      <c r="P47" s="7"/>
      <c r="Q47" s="67" t="n">
        <f aca="false">I47*5.5017049523</f>
        <v>125522034.23461</v>
      </c>
      <c r="R47" s="67"/>
      <c r="S47" s="67"/>
      <c r="T47" s="7"/>
      <c r="U47" s="7"/>
      <c r="V47" s="67" t="n">
        <f aca="false">K47*5.5017049523</f>
        <v>3483392.23033871</v>
      </c>
      <c r="W47" s="67" t="n">
        <f aca="false">M47*5.5017049523</f>
        <v>107733.780319755</v>
      </c>
      <c r="X47" s="67" t="n">
        <f aca="false">N47*5.1890047538+L47*5.5017049523</f>
        <v>26274162.3635703</v>
      </c>
      <c r="Y47" s="67" t="n">
        <f aca="false">N47*5.1890047538</f>
        <v>20974202.0263988</v>
      </c>
      <c r="Z47" s="67" t="n">
        <f aca="false">L47*5.5017049523</f>
        <v>5299960.33717147</v>
      </c>
      <c r="AA47" s="67" t="n">
        <f aca="false">IFE_cost_central!B35</f>
        <v>0</v>
      </c>
      <c r="AB47" s="67" t="n">
        <f aca="false">AA47*$AC$13</f>
        <v>0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3" t="n">
        <f aca="false">high_v2_m!D36+temporary_pension_bonus_high!B36</f>
        <v>24767609.1108865</v>
      </c>
      <c r="G48" s="163" t="n">
        <f aca="false">high_v2_m!E36+temporary_pension_bonus_high!B36</f>
        <v>23769425.0252701</v>
      </c>
      <c r="H48" s="67" t="n">
        <f aca="false">F48-J48</f>
        <v>24092541.2022993</v>
      </c>
      <c r="I48" s="67" t="n">
        <f aca="false">G48-K48</f>
        <v>23114609.1539406</v>
      </c>
      <c r="J48" s="163" t="n">
        <f aca="false">high_v2_m!J36</f>
        <v>675067.908587192</v>
      </c>
      <c r="K48" s="163" t="n">
        <f aca="false">high_v2_m!K36</f>
        <v>654815.871329576</v>
      </c>
      <c r="L48" s="67" t="n">
        <f aca="false">H48-I48</f>
        <v>977932.048358727</v>
      </c>
      <c r="M48" s="67" t="n">
        <f aca="false">J48-K48</f>
        <v>20252.0372576158</v>
      </c>
      <c r="N48" s="163" t="n">
        <f aca="false">SUM(high_v5_m!C36:J36)</f>
        <v>4010510.58841302</v>
      </c>
      <c r="O48" s="7"/>
      <c r="P48" s="7"/>
      <c r="Q48" s="67" t="n">
        <f aca="false">I48*5.5017049523</f>
        <v>127169759.652714</v>
      </c>
      <c r="R48" s="67"/>
      <c r="S48" s="67"/>
      <c r="T48" s="7"/>
      <c r="U48" s="7"/>
      <c r="V48" s="67" t="n">
        <f aca="false">K48*5.5017049523</f>
        <v>3602603.72213857</v>
      </c>
      <c r="W48" s="67" t="n">
        <f aca="false">M48*5.5017049523</f>
        <v>111420.733674389</v>
      </c>
      <c r="X48" s="67" t="n">
        <f aca="false">N48*5.1890047538+L48*5.5017049523</f>
        <v>26190852.1019085</v>
      </c>
      <c r="Y48" s="67" t="n">
        <f aca="false">N48*5.1890047538</f>
        <v>20810558.5084404</v>
      </c>
      <c r="Z48" s="67" t="n">
        <f aca="false">L48*5.5017049523</f>
        <v>5380293.59346809</v>
      </c>
      <c r="AA48" s="67" t="n">
        <f aca="false">IFE_cost_central!B36</f>
        <v>0</v>
      </c>
      <c r="AB48" s="67" t="n">
        <f aca="false">AA48*$AC$13</f>
        <v>0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3" t="n">
        <f aca="false">high_v2_m!D37+temporary_pension_bonus_high!B37</f>
        <v>25124636.3801216</v>
      </c>
      <c r="G49" s="163" t="n">
        <f aca="false">high_v2_m!E37+temporary_pension_bonus_high!B37</f>
        <v>24111132.0404925</v>
      </c>
      <c r="H49" s="67" t="n">
        <f aca="false">F49-J49</f>
        <v>24428222.434097</v>
      </c>
      <c r="I49" s="67" t="n">
        <f aca="false">G49-K49</f>
        <v>23435610.5128487</v>
      </c>
      <c r="J49" s="163" t="n">
        <f aca="false">high_v2_m!J37</f>
        <v>696413.946024527</v>
      </c>
      <c r="K49" s="163" t="n">
        <f aca="false">high_v2_m!K37</f>
        <v>675521.527643791</v>
      </c>
      <c r="L49" s="67" t="n">
        <f aca="false">H49-I49</f>
        <v>992611.921248354</v>
      </c>
      <c r="M49" s="67" t="n">
        <f aca="false">J49-K49</f>
        <v>20892.4183807359</v>
      </c>
      <c r="N49" s="163" t="n">
        <f aca="false">SUM(high_v5_m!C37:J37)</f>
        <v>4124666.97392919</v>
      </c>
      <c r="O49" s="7"/>
      <c r="P49" s="7"/>
      <c r="Q49" s="67" t="n">
        <f aca="false">I49*5.5017049523</f>
        <v>128935814.418714</v>
      </c>
      <c r="R49" s="67"/>
      <c r="S49" s="67"/>
      <c r="T49" s="7"/>
      <c r="U49" s="7"/>
      <c r="V49" s="67" t="n">
        <f aca="false">K49*5.5017049523</f>
        <v>3716520.13402311</v>
      </c>
      <c r="W49" s="67" t="n">
        <f aca="false">M49*5.5017049523</f>
        <v>114943.921670818</v>
      </c>
      <c r="X49" s="67" t="n">
        <f aca="false">N49*5.1890047538+L49*5.5017049523</f>
        <v>26863974.4584045</v>
      </c>
      <c r="Y49" s="67" t="n">
        <f aca="false">N49*5.1890047538</f>
        <v>21402916.5355604</v>
      </c>
      <c r="Z49" s="67" t="n">
        <f aca="false">L49*5.5017049523</f>
        <v>5461057.92284409</v>
      </c>
      <c r="AA49" s="67" t="n">
        <f aca="false">IFE_cost_central!B37</f>
        <v>0</v>
      </c>
      <c r="AB49" s="67" t="n">
        <f aca="false">AA49*$AC$13</f>
        <v>0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9"/>
      <c r="B50" s="5"/>
      <c r="C50" s="159" t="n">
        <f aca="false">C46+1</f>
        <v>2024</v>
      </c>
      <c r="D50" s="159" t="n">
        <f aca="false">D46</f>
        <v>1</v>
      </c>
      <c r="E50" s="159" t="n">
        <v>197</v>
      </c>
      <c r="F50" s="161" t="n">
        <f aca="false">high_v2_m!D38+temporary_pension_bonus_high!B38</f>
        <v>25421367.4638017</v>
      </c>
      <c r="G50" s="161" t="n">
        <f aca="false">high_v2_m!E38+temporary_pension_bonus_high!B38</f>
        <v>24395076.0254057</v>
      </c>
      <c r="H50" s="8" t="n">
        <f aca="false">F50-J50</f>
        <v>24666288.1066088</v>
      </c>
      <c r="I50" s="8" t="n">
        <f aca="false">G50-K50</f>
        <v>23662649.0489286</v>
      </c>
      <c r="J50" s="161" t="n">
        <f aca="false">high_v2_m!J38</f>
        <v>755079.357192883</v>
      </c>
      <c r="K50" s="161" t="n">
        <f aca="false">high_v2_m!K38</f>
        <v>732426.976477097</v>
      </c>
      <c r="L50" s="8" t="n">
        <f aca="false">H50-I50</f>
        <v>1003639.05768017</v>
      </c>
      <c r="M50" s="8" t="n">
        <f aca="false">J50-K50</f>
        <v>22652.3807157866</v>
      </c>
      <c r="N50" s="161" t="n">
        <f aca="false">SUM(high_v5_m!C38:J38)</f>
        <v>5011593.42345106</v>
      </c>
      <c r="O50" s="5"/>
      <c r="P50" s="5"/>
      <c r="Q50" s="8" t="n">
        <f aca="false">I50*5.5017049523</f>
        <v>130184913.457028</v>
      </c>
      <c r="R50" s="8"/>
      <c r="S50" s="8"/>
      <c r="T50" s="5"/>
      <c r="U50" s="5"/>
      <c r="V50" s="8" t="n">
        <f aca="false">K50*5.5017049523</f>
        <v>4029597.12368216</v>
      </c>
      <c r="W50" s="8" t="n">
        <f aca="false">M50*5.5017049523</f>
        <v>124626.715165428</v>
      </c>
      <c r="X50" s="8" t="n">
        <f aca="false">N50*5.1890047538+L50*5.5017049523</f>
        <v>31526908.0723611</v>
      </c>
      <c r="Y50" s="8" t="n">
        <f aca="false">N50*5.1890047538</f>
        <v>26005182.0984004</v>
      </c>
      <c r="Z50" s="8" t="n">
        <f aca="false">L50*5.5017049523</f>
        <v>5521725.97396072</v>
      </c>
      <c r="AA50" s="8" t="n">
        <f aca="false">IFE_cost_central!B38</f>
        <v>0</v>
      </c>
      <c r="AB50" s="8" t="n">
        <f aca="false">AA50*$AC$13</f>
        <v>0</v>
      </c>
      <c r="AC50" s="8"/>
      <c r="AD50" s="8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  <c r="AW50" s="159"/>
      <c r="AX50" s="159"/>
      <c r="AY50" s="159"/>
      <c r="AZ50" s="159"/>
      <c r="BA50" s="159"/>
      <c r="BB50" s="159"/>
      <c r="BC50" s="159"/>
      <c r="BD50" s="159"/>
      <c r="BE50" s="159"/>
      <c r="BF50" s="159"/>
      <c r="BG50" s="159"/>
      <c r="BH50" s="159"/>
      <c r="BI50" s="159"/>
      <c r="BJ50" s="159"/>
      <c r="BK50" s="159"/>
      <c r="BL50" s="159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3" t="n">
        <f aca="false">high_v2_m!D39+temporary_pension_bonus_high!B39</f>
        <v>25822951.0532896</v>
      </c>
      <c r="G51" s="163" t="n">
        <f aca="false">high_v2_m!E39+temporary_pension_bonus_high!B39</f>
        <v>24778818.3836532</v>
      </c>
      <c r="H51" s="67" t="n">
        <f aca="false">F51-J51</f>
        <v>25044665.9282008</v>
      </c>
      <c r="I51" s="67" t="n">
        <f aca="false">G51-K51</f>
        <v>24023881.812317</v>
      </c>
      <c r="J51" s="163" t="n">
        <f aca="false">high_v2_m!J39</f>
        <v>778285.125088893</v>
      </c>
      <c r="K51" s="163" t="n">
        <f aca="false">high_v2_m!K39</f>
        <v>754936.571336226</v>
      </c>
      <c r="L51" s="67" t="n">
        <f aca="false">H51-I51</f>
        <v>1020784.11588381</v>
      </c>
      <c r="M51" s="67" t="n">
        <f aca="false">J51-K51</f>
        <v>23348.5537526669</v>
      </c>
      <c r="N51" s="163" t="n">
        <f aca="false">SUM(high_v5_m!C39:J39)</f>
        <v>4185159.85821174</v>
      </c>
      <c r="O51" s="7"/>
      <c r="P51" s="7"/>
      <c r="Q51" s="67" t="n">
        <f aca="false">I51*5.5017049523</f>
        <v>132172309.540294</v>
      </c>
      <c r="R51" s="67"/>
      <c r="S51" s="67"/>
      <c r="T51" s="7"/>
      <c r="U51" s="7"/>
      <c r="V51" s="67" t="n">
        <f aca="false">K51*5.5017049523</f>
        <v>4153438.2731929</v>
      </c>
      <c r="W51" s="67" t="n">
        <f aca="false">M51*5.5017049523</f>
        <v>128456.85381009</v>
      </c>
      <c r="X51" s="67" t="n">
        <f aca="false">N51*5.1890047538+L51*5.5017049523</f>
        <v>27332867.4252608</v>
      </c>
      <c r="Y51" s="67" t="n">
        <f aca="false">N51*5.1890047538</f>
        <v>21716814.3996736</v>
      </c>
      <c r="Z51" s="67" t="n">
        <f aca="false">L51*5.5017049523</f>
        <v>5616053.02558711</v>
      </c>
      <c r="AA51" s="67" t="n">
        <f aca="false">IFE_cost_central!B39</f>
        <v>0</v>
      </c>
      <c r="AB51" s="67" t="n">
        <f aca="false">AA51*$AC$13</f>
        <v>0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3" t="n">
        <f aca="false">high_v2_m!D40+temporary_pension_bonus_high!B40</f>
        <v>26264771.7666785</v>
      </c>
      <c r="G52" s="163" t="n">
        <f aca="false">high_v2_m!E40+temporary_pension_bonus_high!B40</f>
        <v>25200729.7950261</v>
      </c>
      <c r="H52" s="67" t="n">
        <f aca="false">F52-J52</f>
        <v>25435498.2008191</v>
      </c>
      <c r="I52" s="67" t="n">
        <f aca="false">G52-K52</f>
        <v>24396334.4361424</v>
      </c>
      <c r="J52" s="163" t="n">
        <f aca="false">high_v2_m!J40</f>
        <v>829273.565859449</v>
      </c>
      <c r="K52" s="163" t="n">
        <f aca="false">high_v2_m!K40</f>
        <v>804395.358883665</v>
      </c>
      <c r="L52" s="67" t="n">
        <f aca="false">H52-I52</f>
        <v>1039163.76467668</v>
      </c>
      <c r="M52" s="67" t="n">
        <f aca="false">J52-K52</f>
        <v>24878.2069757835</v>
      </c>
      <c r="N52" s="163" t="n">
        <f aca="false">SUM(high_v5_m!C40:J40)</f>
        <v>4184711.95621435</v>
      </c>
      <c r="O52" s="7"/>
      <c r="P52" s="7"/>
      <c r="Q52" s="67" t="n">
        <f aca="false">I52*5.5017049523</f>
        <v>134221433.985292</v>
      </c>
      <c r="R52" s="67"/>
      <c r="S52" s="67"/>
      <c r="T52" s="7"/>
      <c r="U52" s="7"/>
      <c r="V52" s="67" t="n">
        <f aca="false">K52*5.5017049523</f>
        <v>4425545.9295774</v>
      </c>
      <c r="W52" s="67" t="n">
        <f aca="false">M52*5.5017049523</f>
        <v>136872.554523012</v>
      </c>
      <c r="X52" s="67" t="n">
        <f aca="false">N52*5.1890047538+L52*5.5017049523</f>
        <v>27431662.6644523</v>
      </c>
      <c r="Y52" s="67" t="n">
        <f aca="false">N52*5.1890047538</f>
        <v>21714490.2340799</v>
      </c>
      <c r="Z52" s="67" t="n">
        <f aca="false">L52*5.5017049523</f>
        <v>5717172.43037238</v>
      </c>
      <c r="AA52" s="67" t="n">
        <f aca="false">IFE_cost_central!B40</f>
        <v>0</v>
      </c>
      <c r="AB52" s="67" t="n">
        <f aca="false">AA52*$AC$13</f>
        <v>0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3" t="n">
        <f aca="false">high_v2_m!D41+temporary_pension_bonus_high!B41</f>
        <v>26704949.8420915</v>
      </c>
      <c r="G53" s="163" t="n">
        <f aca="false">high_v2_m!E41+temporary_pension_bonus_high!B41</f>
        <v>25620860.7095728</v>
      </c>
      <c r="H53" s="67" t="n">
        <f aca="false">F53-J53</f>
        <v>25779545.558566</v>
      </c>
      <c r="I53" s="67" t="n">
        <f aca="false">G53-K53</f>
        <v>24723218.5545531</v>
      </c>
      <c r="J53" s="163" t="n">
        <f aca="false">high_v2_m!J41</f>
        <v>925404.283525516</v>
      </c>
      <c r="K53" s="163" t="n">
        <f aca="false">high_v2_m!K41</f>
        <v>897642.15501975</v>
      </c>
      <c r="L53" s="67" t="n">
        <f aca="false">H53-I53</f>
        <v>1056327.00401296</v>
      </c>
      <c r="M53" s="67" t="n">
        <f aca="false">J53-K53</f>
        <v>27762.1285057656</v>
      </c>
      <c r="N53" s="163" t="n">
        <f aca="false">SUM(high_v5_m!C41:J41)</f>
        <v>4311528.49512723</v>
      </c>
      <c r="O53" s="7"/>
      <c r="P53" s="7"/>
      <c r="Q53" s="67" t="n">
        <f aca="false">I53*5.5017049523</f>
        <v>136019853.95838</v>
      </c>
      <c r="R53" s="67"/>
      <c r="S53" s="67"/>
      <c r="T53" s="7"/>
      <c r="U53" s="7"/>
      <c r="V53" s="67" t="n">
        <f aca="false">K53*5.5017049523</f>
        <v>4938562.2896654</v>
      </c>
      <c r="W53" s="67" t="n">
        <f aca="false">M53*5.5017049523</f>
        <v>152739.039886559</v>
      </c>
      <c r="X53" s="67" t="n">
        <f aca="false">N53*5.1890047538+L53*5.5017049523</f>
        <v>28184141.3665856</v>
      </c>
      <c r="Y53" s="67" t="n">
        <f aca="false">N53*5.1890047538</f>
        <v>22372541.8573593</v>
      </c>
      <c r="Z53" s="67" t="n">
        <f aca="false">L53*5.5017049523</f>
        <v>5811599.50922631</v>
      </c>
      <c r="AA53" s="67" t="n">
        <f aca="false">IFE_cost_central!B41</f>
        <v>0</v>
      </c>
      <c r="AB53" s="67" t="n">
        <f aca="false">AA53*$AC$13</f>
        <v>0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9"/>
      <c r="B54" s="5"/>
      <c r="C54" s="159" t="n">
        <f aca="false">C50+1</f>
        <v>2025</v>
      </c>
      <c r="D54" s="159" t="n">
        <f aca="false">D50</f>
        <v>1</v>
      </c>
      <c r="E54" s="159" t="n">
        <v>201</v>
      </c>
      <c r="F54" s="161" t="n">
        <f aca="false">high_v2_m!D42+temporary_pension_bonus_high!B42</f>
        <v>27067382.9897847</v>
      </c>
      <c r="G54" s="161" t="n">
        <f aca="false">high_v2_m!E42+temporary_pension_bonus_high!B42</f>
        <v>25967226.2559586</v>
      </c>
      <c r="H54" s="8" t="n">
        <f aca="false">F54-J54</f>
        <v>26045481.2833075</v>
      </c>
      <c r="I54" s="8" t="n">
        <f aca="false">G54-K54</f>
        <v>24975981.6006758</v>
      </c>
      <c r="J54" s="161" t="n">
        <f aca="false">high_v2_m!J42</f>
        <v>1021901.70647719</v>
      </c>
      <c r="K54" s="161" t="n">
        <f aca="false">high_v2_m!K42</f>
        <v>991244.65528287</v>
      </c>
      <c r="L54" s="8" t="n">
        <f aca="false">H54-I54</f>
        <v>1069499.68263171</v>
      </c>
      <c r="M54" s="8" t="n">
        <f aca="false">J54-K54</f>
        <v>30657.0511943158</v>
      </c>
      <c r="N54" s="161" t="n">
        <f aca="false">SUM(high_v5_m!C42:J42)</f>
        <v>5205055.40491466</v>
      </c>
      <c r="O54" s="5"/>
      <c r="P54" s="5"/>
      <c r="Q54" s="8" t="n">
        <f aca="false">I54*5.5017049523</f>
        <v>137410481.660992</v>
      </c>
      <c r="R54" s="8"/>
      <c r="S54" s="8"/>
      <c r="T54" s="5"/>
      <c r="U54" s="5"/>
      <c r="V54" s="8" t="n">
        <f aca="false">K54*5.5017049523</f>
        <v>5453535.62891067</v>
      </c>
      <c r="W54" s="8" t="n">
        <f aca="false">M54*5.5017049523</f>
        <v>168666.050378682</v>
      </c>
      <c r="X54" s="8" t="n">
        <f aca="false">N54*5.1890047538+L54*5.5017049523</f>
        <v>32893128.9403127</v>
      </c>
      <c r="Y54" s="8" t="n">
        <f aca="false">N54*5.1890047538</f>
        <v>27009057.2398945</v>
      </c>
      <c r="Z54" s="8" t="n">
        <f aca="false">L54*5.5017049523</f>
        <v>5884071.70041815</v>
      </c>
      <c r="AA54" s="8" t="n">
        <f aca="false">IFE_cost_central!B42</f>
        <v>0</v>
      </c>
      <c r="AB54" s="8" t="n">
        <f aca="false">AA54*$AC$13</f>
        <v>0</v>
      </c>
      <c r="AC54" s="8"/>
      <c r="AD54" s="8"/>
      <c r="AE54" s="159"/>
      <c r="AF54" s="159"/>
      <c r="AG54" s="159"/>
      <c r="AH54" s="159"/>
      <c r="AI54" s="159"/>
      <c r="AJ54" s="159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59"/>
      <c r="BC54" s="159"/>
      <c r="BD54" s="159"/>
      <c r="BE54" s="159"/>
      <c r="BF54" s="159"/>
      <c r="BG54" s="159"/>
      <c r="BH54" s="159"/>
      <c r="BI54" s="159"/>
      <c r="BJ54" s="159"/>
      <c r="BK54" s="159"/>
      <c r="BL54" s="159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3" t="n">
        <f aca="false">high_v2_m!D43+temporary_pension_bonus_high!B43</f>
        <v>27401985.4018812</v>
      </c>
      <c r="G55" s="163" t="n">
        <f aca="false">high_v2_m!E43+temporary_pension_bonus_high!B43</f>
        <v>26285896.4147277</v>
      </c>
      <c r="H55" s="67" t="n">
        <f aca="false">F55-J55</f>
        <v>26321340.2736014</v>
      </c>
      <c r="I55" s="67" t="n">
        <f aca="false">G55-K55</f>
        <v>25237670.6402963</v>
      </c>
      <c r="J55" s="163" t="n">
        <f aca="false">high_v2_m!J43</f>
        <v>1080645.12827981</v>
      </c>
      <c r="K55" s="163" t="n">
        <f aca="false">high_v2_m!K43</f>
        <v>1048225.77443141</v>
      </c>
      <c r="L55" s="67" t="n">
        <f aca="false">H55-I55</f>
        <v>1083669.6333051</v>
      </c>
      <c r="M55" s="67" t="n">
        <f aca="false">J55-K55</f>
        <v>32419.3538483942</v>
      </c>
      <c r="N55" s="163" t="n">
        <f aca="false">SUM(high_v5_m!C43:J43)</f>
        <v>4343141.8293448</v>
      </c>
      <c r="O55" s="7"/>
      <c r="P55" s="7"/>
      <c r="Q55" s="67" t="n">
        <f aca="false">I55*5.5017049523</f>
        <v>138850217.546234</v>
      </c>
      <c r="R55" s="67"/>
      <c r="S55" s="67"/>
      <c r="T55" s="7"/>
      <c r="U55" s="7"/>
      <c r="V55" s="67" t="n">
        <f aca="false">K55*5.5017049523</f>
        <v>5767028.9343178</v>
      </c>
      <c r="W55" s="67" t="n">
        <f aca="false">M55*5.5017049523</f>
        <v>178361.719618077</v>
      </c>
      <c r="X55" s="67" t="n">
        <f aca="false">N55*5.1890047538+L55*5.5017049523</f>
        <v>28498614.1871096</v>
      </c>
      <c r="Y55" s="67" t="n">
        <f aca="false">N55*5.1890047538</f>
        <v>22536583.5988978</v>
      </c>
      <c r="Z55" s="67" t="n">
        <f aca="false">L55*5.5017049523</f>
        <v>5962030.58821177</v>
      </c>
      <c r="AA55" s="67" t="n">
        <f aca="false">IFE_cost_central!B43</f>
        <v>0</v>
      </c>
      <c r="AB55" s="67" t="n">
        <f aca="false">AA55*$AC$13</f>
        <v>0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3" t="n">
        <f aca="false">high_v2_m!D44+temporary_pension_bonus_high!B44</f>
        <v>27757048.1383704</v>
      </c>
      <c r="G56" s="163" t="n">
        <f aca="false">high_v2_m!E44+temporary_pension_bonus_high!B44</f>
        <v>26625417.7886143</v>
      </c>
      <c r="H56" s="67" t="n">
        <f aca="false">F56-J56</f>
        <v>26568884.0963729</v>
      </c>
      <c r="I56" s="67" t="n">
        <f aca="false">G56-K56</f>
        <v>25472898.6678768</v>
      </c>
      <c r="J56" s="163" t="n">
        <f aca="false">high_v2_m!J44</f>
        <v>1188164.04199747</v>
      </c>
      <c r="K56" s="163" t="n">
        <f aca="false">high_v2_m!K44</f>
        <v>1152519.12073755</v>
      </c>
      <c r="L56" s="67" t="n">
        <f aca="false">H56-I56</f>
        <v>1095985.42849612</v>
      </c>
      <c r="M56" s="67" t="n">
        <f aca="false">J56-K56</f>
        <v>35644.9212599241</v>
      </c>
      <c r="N56" s="163" t="n">
        <f aca="false">SUM(high_v5_m!C44:J44)</f>
        <v>4318433.78857887</v>
      </c>
      <c r="O56" s="7"/>
      <c r="P56" s="7"/>
      <c r="Q56" s="67" t="n">
        <f aca="false">I56*5.5017049523</f>
        <v>140144372.750494</v>
      </c>
      <c r="R56" s="67"/>
      <c r="S56" s="67"/>
      <c r="T56" s="7"/>
      <c r="U56" s="7"/>
      <c r="V56" s="67" t="n">
        <f aca="false">K56*5.5017049523</f>
        <v>6340820.1541822</v>
      </c>
      <c r="W56" s="67" t="n">
        <f aca="false">M56*5.5017049523</f>
        <v>196107.839820068</v>
      </c>
      <c r="X56" s="67" t="n">
        <f aca="false">N56*5.1890047538+L56*5.5017049523</f>
        <v>28438161.917512</v>
      </c>
      <c r="Y56" s="67" t="n">
        <f aca="false">N56*5.1890047538</f>
        <v>22408373.4579063</v>
      </c>
      <c r="Z56" s="67" t="n">
        <f aca="false">L56*5.5017049523</f>
        <v>6029788.45960575</v>
      </c>
      <c r="AA56" s="67" t="n">
        <f aca="false">IFE_cost_central!B44</f>
        <v>0</v>
      </c>
      <c r="AB56" s="67" t="n">
        <f aca="false">AA56*$AC$13</f>
        <v>0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3" t="n">
        <f aca="false">high_v2_m!D45+temporary_pension_bonus_high!B45</f>
        <v>28065528.1778925</v>
      </c>
      <c r="G57" s="163" t="n">
        <f aca="false">high_v2_m!E45+temporary_pension_bonus_high!B45</f>
        <v>26919055.0561104</v>
      </c>
      <c r="H57" s="67" t="n">
        <f aca="false">F57-J57</f>
        <v>26781035.8806106</v>
      </c>
      <c r="I57" s="67" t="n">
        <f aca="false">G57-K57</f>
        <v>25673097.5277469</v>
      </c>
      <c r="J57" s="163" t="n">
        <f aca="false">high_v2_m!J45</f>
        <v>1284492.29728191</v>
      </c>
      <c r="K57" s="163" t="n">
        <f aca="false">high_v2_m!K45</f>
        <v>1245957.52836345</v>
      </c>
      <c r="L57" s="67" t="n">
        <f aca="false">H57-I57</f>
        <v>1107938.35286367</v>
      </c>
      <c r="M57" s="67" t="n">
        <f aca="false">J57-K57</f>
        <v>38534.7689184572</v>
      </c>
      <c r="N57" s="163" t="n">
        <f aca="false">SUM(high_v5_m!C45:J45)</f>
        <v>4316698.68840639</v>
      </c>
      <c r="O57" s="7"/>
      <c r="P57" s="7"/>
      <c r="Q57" s="67" t="n">
        <f aca="false">I57*5.5017049523</f>
        <v>141245807.809286</v>
      </c>
      <c r="R57" s="67"/>
      <c r="S57" s="67"/>
      <c r="T57" s="7"/>
      <c r="U57" s="7"/>
      <c r="V57" s="67" t="n">
        <f aca="false">K57*5.5017049523</f>
        <v>6854890.70415265</v>
      </c>
      <c r="W57" s="67" t="n">
        <f aca="false">M57*5.5017049523</f>
        <v>212006.928994412</v>
      </c>
      <c r="X57" s="67" t="n">
        <f aca="false">N57*5.1890047538+L57*5.5017049523</f>
        <v>28494919.9376561</v>
      </c>
      <c r="Y57" s="67" t="n">
        <f aca="false">N57*5.1890047538</f>
        <v>22399370.014863</v>
      </c>
      <c r="Z57" s="67" t="n">
        <f aca="false">L57*5.5017049523</f>
        <v>6095549.92279316</v>
      </c>
      <c r="AA57" s="67" t="n">
        <f aca="false">IFE_cost_central!B45</f>
        <v>0</v>
      </c>
      <c r="AB57" s="67" t="n">
        <f aca="false">AA57*$AC$13</f>
        <v>0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9"/>
      <c r="B58" s="5"/>
      <c r="C58" s="159" t="n">
        <f aca="false">C54+1</f>
        <v>2026</v>
      </c>
      <c r="D58" s="159" t="n">
        <f aca="false">D54</f>
        <v>1</v>
      </c>
      <c r="E58" s="159" t="n">
        <v>205</v>
      </c>
      <c r="F58" s="161" t="n">
        <f aca="false">high_v2_m!D46+temporary_pension_bonus_high!B46</f>
        <v>28540372.0278934</v>
      </c>
      <c r="G58" s="161" t="n">
        <f aca="false">high_v2_m!E46+temporary_pension_bonus_high!B46</f>
        <v>27374450.0516084</v>
      </c>
      <c r="H58" s="8" t="n">
        <f aca="false">F58-J58</f>
        <v>27101862.1010022</v>
      </c>
      <c r="I58" s="8" t="n">
        <f aca="false">G58-K58</f>
        <v>25979095.4225239</v>
      </c>
      <c r="J58" s="161" t="n">
        <f aca="false">high_v2_m!J46</f>
        <v>1438509.92689124</v>
      </c>
      <c r="K58" s="161" t="n">
        <f aca="false">high_v2_m!K46</f>
        <v>1395354.6290845</v>
      </c>
      <c r="L58" s="8" t="n">
        <f aca="false">H58-I58</f>
        <v>1122766.67847828</v>
      </c>
      <c r="M58" s="8" t="n">
        <f aca="false">J58-K58</f>
        <v>43155.2978067372</v>
      </c>
      <c r="N58" s="161" t="n">
        <f aca="false">SUM(high_v5_m!C46:J46)</f>
        <v>5326947.28104608</v>
      </c>
      <c r="O58" s="5"/>
      <c r="P58" s="5"/>
      <c r="Q58" s="8" t="n">
        <f aca="false">I58*5.5017049523</f>
        <v>142929317.942374</v>
      </c>
      <c r="R58" s="8"/>
      <c r="S58" s="8"/>
      <c r="T58" s="5"/>
      <c r="U58" s="5"/>
      <c r="V58" s="8" t="n">
        <f aca="false">K58*5.5017049523</f>
        <v>7676829.47304894</v>
      </c>
      <c r="W58" s="8" t="n">
        <f aca="false">M58*5.5017049523</f>
        <v>237427.715661308</v>
      </c>
      <c r="X58" s="8" t="n">
        <f aca="false">N58*5.1890047538+L58*5.5017049523</f>
        <v>33818685.7598515</v>
      </c>
      <c r="Y58" s="8" t="n">
        <f aca="false">N58*5.1890047538</f>
        <v>27641554.7645901</v>
      </c>
      <c r="Z58" s="8" t="n">
        <f aca="false">L58*5.5017049523</f>
        <v>6177130.99526139</v>
      </c>
      <c r="AA58" s="8" t="n">
        <f aca="false">IFE_cost_central!B46</f>
        <v>0</v>
      </c>
      <c r="AB58" s="8" t="n">
        <f aca="false">AA58*$AC$13</f>
        <v>0</v>
      </c>
      <c r="AC58" s="8"/>
      <c r="AD58" s="8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59"/>
      <c r="BG58" s="159"/>
      <c r="BH58" s="159"/>
      <c r="BI58" s="159"/>
      <c r="BJ58" s="159"/>
      <c r="BK58" s="159"/>
      <c r="BL58" s="159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3" t="n">
        <f aca="false">high_v2_m!D47+temporary_pension_bonus_high!B47</f>
        <v>29122081.5872787</v>
      </c>
      <c r="G59" s="163" t="n">
        <f aca="false">high_v2_m!E47+temporary_pension_bonus_high!B47</f>
        <v>27930914.299748</v>
      </c>
      <c r="H59" s="67" t="n">
        <f aca="false">F59-J59</f>
        <v>27587313.5768258</v>
      </c>
      <c r="I59" s="67" t="n">
        <f aca="false">G59-K59</f>
        <v>26442189.3296086</v>
      </c>
      <c r="J59" s="163" t="n">
        <f aca="false">high_v2_m!J47</f>
        <v>1534768.01045296</v>
      </c>
      <c r="K59" s="163" t="n">
        <f aca="false">high_v2_m!K47</f>
        <v>1488724.97013937</v>
      </c>
      <c r="L59" s="67" t="n">
        <f aca="false">H59-I59</f>
        <v>1145124.24721716</v>
      </c>
      <c r="M59" s="67" t="n">
        <f aca="false">J59-K59</f>
        <v>46043.0403135887</v>
      </c>
      <c r="N59" s="163" t="n">
        <f aca="false">SUM(high_v5_m!C47:J47)</f>
        <v>4479283.32441205</v>
      </c>
      <c r="O59" s="7"/>
      <c r="P59" s="7"/>
      <c r="Q59" s="67" t="n">
        <f aca="false">I59*5.5017049523</f>
        <v>145477123.984362</v>
      </c>
      <c r="R59" s="67"/>
      <c r="S59" s="67"/>
      <c r="T59" s="7"/>
      <c r="U59" s="7"/>
      <c r="V59" s="67" t="n">
        <f aca="false">K59*5.5017049523</f>
        <v>8190525.54082843</v>
      </c>
      <c r="W59" s="67" t="n">
        <f aca="false">M59*5.5017049523</f>
        <v>253315.222912219</v>
      </c>
      <c r="X59" s="67" t="n">
        <f aca="false">N59*5.1890047538+L59*5.5017049523</f>
        <v>29543158.2059046</v>
      </c>
      <c r="Y59" s="67" t="n">
        <f aca="false">N59*5.1890047538</f>
        <v>23243022.4639912</v>
      </c>
      <c r="Z59" s="67" t="n">
        <f aca="false">L59*5.5017049523</f>
        <v>6300135.74191346</v>
      </c>
      <c r="AA59" s="67" t="n">
        <f aca="false">IFE_cost_central!B47</f>
        <v>0</v>
      </c>
      <c r="AB59" s="67" t="n">
        <f aca="false">AA59*$AC$13</f>
        <v>0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3" t="n">
        <f aca="false">high_v2_m!D48+temporary_pension_bonus_high!B48</f>
        <v>29436882.9394938</v>
      </c>
      <c r="G60" s="163" t="n">
        <f aca="false">high_v2_m!E48+temporary_pension_bonus_high!B48</f>
        <v>28232630.4542827</v>
      </c>
      <c r="H60" s="67" t="n">
        <f aca="false">F60-J60</f>
        <v>27835616.8893117</v>
      </c>
      <c r="I60" s="67" t="n">
        <f aca="false">G60-K60</f>
        <v>26679402.3856062</v>
      </c>
      <c r="J60" s="163" t="n">
        <f aca="false">high_v2_m!J48</f>
        <v>1601266.05018203</v>
      </c>
      <c r="K60" s="163" t="n">
        <f aca="false">high_v2_m!K48</f>
        <v>1553228.06867657</v>
      </c>
      <c r="L60" s="67" t="n">
        <f aca="false">H60-I60</f>
        <v>1156214.50370556</v>
      </c>
      <c r="M60" s="67" t="n">
        <f aca="false">J60-K60</f>
        <v>48037.981505461</v>
      </c>
      <c r="N60" s="163" t="n">
        <f aca="false">SUM(high_v5_m!C48:J48)</f>
        <v>4474813.12220817</v>
      </c>
      <c r="O60" s="7"/>
      <c r="P60" s="7"/>
      <c r="Q60" s="67" t="n">
        <f aca="false">I60*5.5017049523</f>
        <v>146782200.229294</v>
      </c>
      <c r="R60" s="67"/>
      <c r="S60" s="67"/>
      <c r="T60" s="7"/>
      <c r="U60" s="7"/>
      <c r="V60" s="67" t="n">
        <f aca="false">K60*5.5017049523</f>
        <v>8545402.55748927</v>
      </c>
      <c r="W60" s="67" t="n">
        <f aca="false">M60*5.5017049523</f>
        <v>264290.800747091</v>
      </c>
      <c r="X60" s="67" t="n">
        <f aca="false">N60*5.1890047538+L60*5.5017049523</f>
        <v>29580977.6244628</v>
      </c>
      <c r="Y60" s="67" t="n">
        <f aca="false">N60*5.1890047538</f>
        <v>23219826.5635048</v>
      </c>
      <c r="Z60" s="67" t="n">
        <f aca="false">L60*5.5017049523</f>
        <v>6361151.06095797</v>
      </c>
      <c r="AA60" s="67" t="n">
        <f aca="false">IFE_cost_central!B48</f>
        <v>0</v>
      </c>
      <c r="AB60" s="67" t="n">
        <f aca="false">AA60*$AC$13</f>
        <v>0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3" t="n">
        <f aca="false">high_v2_m!D49+temporary_pension_bonus_high!B49</f>
        <v>29702002.0655871</v>
      </c>
      <c r="G61" s="163" t="n">
        <f aca="false">high_v2_m!E49+temporary_pension_bonus_high!B49</f>
        <v>28486145.9080281</v>
      </c>
      <c r="H61" s="67" t="n">
        <f aca="false">F61-J61</f>
        <v>28002629.1654167</v>
      </c>
      <c r="I61" s="67" t="n">
        <f aca="false">G61-K61</f>
        <v>26837754.1948628</v>
      </c>
      <c r="J61" s="163" t="n">
        <f aca="false">high_v2_m!J49</f>
        <v>1699372.90017041</v>
      </c>
      <c r="K61" s="163" t="n">
        <f aca="false">high_v2_m!K49</f>
        <v>1648391.71316529</v>
      </c>
      <c r="L61" s="67" t="n">
        <f aca="false">H61-I61</f>
        <v>1164874.97055391</v>
      </c>
      <c r="M61" s="67" t="n">
        <f aca="false">J61-K61</f>
        <v>50981.1870051122</v>
      </c>
      <c r="N61" s="163" t="n">
        <f aca="false">SUM(high_v5_m!C49:J49)</f>
        <v>4522247.12810741</v>
      </c>
      <c r="O61" s="7"/>
      <c r="P61" s="7"/>
      <c r="Q61" s="67" t="n">
        <f aca="false">I61*5.5017049523</f>
        <v>147653405.162487</v>
      </c>
      <c r="R61" s="67"/>
      <c r="S61" s="67"/>
      <c r="T61" s="7"/>
      <c r="U61" s="7"/>
      <c r="V61" s="67" t="n">
        <f aca="false">K61*5.5017049523</f>
        <v>9068964.85165179</v>
      </c>
      <c r="W61" s="67" t="n">
        <f aca="false">M61*5.5017049523</f>
        <v>280483.449020158</v>
      </c>
      <c r="X61" s="67" t="n">
        <f aca="false">N61*5.1890047538+L61*5.5017049523</f>
        <v>29874760.2399145</v>
      </c>
      <c r="Y61" s="67" t="n">
        <f aca="false">N61*5.1890047538</f>
        <v>23465961.8456078</v>
      </c>
      <c r="Z61" s="67" t="n">
        <f aca="false">L61*5.5017049523</f>
        <v>6408798.39430678</v>
      </c>
      <c r="AA61" s="67" t="n">
        <f aca="false">IFE_cost_central!B49</f>
        <v>0</v>
      </c>
      <c r="AB61" s="67" t="n">
        <f aca="false">AA61*$AC$13</f>
        <v>0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9"/>
      <c r="B62" s="5"/>
      <c r="C62" s="159" t="n">
        <f aca="false">C58+1</f>
        <v>2027</v>
      </c>
      <c r="D62" s="159" t="n">
        <f aca="false">D58</f>
        <v>1</v>
      </c>
      <c r="E62" s="159" t="n">
        <v>209</v>
      </c>
      <c r="F62" s="161" t="n">
        <f aca="false">high_v2_m!D50+temporary_pension_bonus_high!B50</f>
        <v>30129727.6297252</v>
      </c>
      <c r="G62" s="161" t="n">
        <f aca="false">high_v2_m!E50+temporary_pension_bonus_high!B50</f>
        <v>28896005.3779289</v>
      </c>
      <c r="H62" s="8" t="n">
        <f aca="false">F62-J62</f>
        <v>28358114.5711975</v>
      </c>
      <c r="I62" s="8" t="n">
        <f aca="false">G62-K62</f>
        <v>27177540.7111569</v>
      </c>
      <c r="J62" s="161" t="n">
        <f aca="false">high_v2_m!J50</f>
        <v>1771613.05852778</v>
      </c>
      <c r="K62" s="161" t="n">
        <f aca="false">high_v2_m!K50</f>
        <v>1718464.66677195</v>
      </c>
      <c r="L62" s="8" t="n">
        <f aca="false">H62-I62</f>
        <v>1180573.86004053</v>
      </c>
      <c r="M62" s="8" t="n">
        <f aca="false">J62-K62</f>
        <v>53148.3917558335</v>
      </c>
      <c r="N62" s="161" t="n">
        <f aca="false">SUM(high_v5_m!C50:J50)</f>
        <v>5484863.41267992</v>
      </c>
      <c r="O62" s="5"/>
      <c r="P62" s="5"/>
      <c r="Q62" s="8" t="n">
        <f aca="false">I62*5.5017049523</f>
        <v>149522810.321907</v>
      </c>
      <c r="R62" s="8"/>
      <c r="S62" s="8"/>
      <c r="T62" s="5"/>
      <c r="U62" s="5"/>
      <c r="V62" s="8" t="n">
        <f aca="false">K62*5.5017049523</f>
        <v>9454485.56753179</v>
      </c>
      <c r="W62" s="8" t="n">
        <f aca="false">M62*5.5017049523</f>
        <v>292406.77012985</v>
      </c>
      <c r="X62" s="8" t="n">
        <f aca="false">N62*5.1890047538+L62*5.5017049523</f>
        <v>34956151.3746807</v>
      </c>
      <c r="Y62" s="8" t="n">
        <f aca="false">N62*5.1890047538</f>
        <v>28460982.3223398</v>
      </c>
      <c r="Z62" s="8" t="n">
        <f aca="false">L62*5.5017049523</f>
        <v>6495169.05234093</v>
      </c>
      <c r="AA62" s="8" t="n">
        <f aca="false">IFE_cost_central!B50</f>
        <v>0</v>
      </c>
      <c r="AB62" s="8" t="n">
        <f aca="false">AA62*$AC$13</f>
        <v>0</v>
      </c>
      <c r="AC62" s="8"/>
      <c r="AD62" s="8"/>
      <c r="AE62" s="159"/>
      <c r="AF62" s="159"/>
      <c r="AG62" s="159"/>
      <c r="AH62" s="159"/>
      <c r="AI62" s="159"/>
      <c r="AJ62" s="159"/>
      <c r="AK62" s="159"/>
      <c r="AL62" s="159"/>
      <c r="AM62" s="159"/>
      <c r="AN62" s="159"/>
      <c r="AO62" s="159"/>
      <c r="AP62" s="159"/>
      <c r="AQ62" s="159"/>
      <c r="AR62" s="159"/>
      <c r="AS62" s="159"/>
      <c r="AT62" s="159"/>
      <c r="AU62" s="159"/>
      <c r="AV62" s="159"/>
      <c r="AW62" s="159"/>
      <c r="AX62" s="159"/>
      <c r="AY62" s="159"/>
      <c r="AZ62" s="159"/>
      <c r="BA62" s="159"/>
      <c r="BB62" s="159"/>
      <c r="BC62" s="159"/>
      <c r="BD62" s="159"/>
      <c r="BE62" s="159"/>
      <c r="BF62" s="159"/>
      <c r="BG62" s="159"/>
      <c r="BH62" s="159"/>
      <c r="BI62" s="159"/>
      <c r="BJ62" s="159"/>
      <c r="BK62" s="159"/>
      <c r="BL62" s="159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3" t="n">
        <f aca="false">high_v2_m!D51+temporary_pension_bonus_high!B51</f>
        <v>30696220.4741323</v>
      </c>
      <c r="G63" s="163" t="n">
        <f aca="false">high_v2_m!E51+temporary_pension_bonus_high!B51</f>
        <v>29439145.9638035</v>
      </c>
      <c r="H63" s="67" t="n">
        <f aca="false">F63-J63</f>
        <v>28747101.7953599</v>
      </c>
      <c r="I63" s="67" t="n">
        <f aca="false">G63-K63</f>
        <v>27548500.8453943</v>
      </c>
      <c r="J63" s="163" t="n">
        <f aca="false">high_v2_m!J51</f>
        <v>1949118.67877233</v>
      </c>
      <c r="K63" s="163" t="n">
        <f aca="false">high_v2_m!K51</f>
        <v>1890645.11840916</v>
      </c>
      <c r="L63" s="67" t="n">
        <f aca="false">H63-I63</f>
        <v>1198600.94996561</v>
      </c>
      <c r="M63" s="67" t="n">
        <f aca="false">J63-K63</f>
        <v>58473.5603631702</v>
      </c>
      <c r="N63" s="163" t="n">
        <f aca="false">SUM(high_v5_m!C51:J51)</f>
        <v>4495377.09067627</v>
      </c>
      <c r="O63" s="7"/>
      <c r="P63" s="7"/>
      <c r="Q63" s="67" t="n">
        <f aca="false">I63*5.5017049523</f>
        <v>151563723.529547</v>
      </c>
      <c r="R63" s="67"/>
      <c r="S63" s="67"/>
      <c r="T63" s="7"/>
      <c r="U63" s="7"/>
      <c r="V63" s="67" t="n">
        <f aca="false">K63*5.5017049523</f>
        <v>10401771.6109935</v>
      </c>
      <c r="W63" s="67" t="n">
        <f aca="false">M63*5.5017049523</f>
        <v>321704.276628667</v>
      </c>
      <c r="X63" s="67" t="n">
        <f aca="false">N63*5.1890047538+L63*5.5017049523</f>
        <v>29920881.8759</v>
      </c>
      <c r="Y63" s="67" t="n">
        <f aca="false">N63*5.1890047538</f>
        <v>23326533.0936428</v>
      </c>
      <c r="Z63" s="67" t="n">
        <f aca="false">L63*5.5017049523</f>
        <v>6594348.78225727</v>
      </c>
      <c r="AA63" s="67" t="n">
        <f aca="false">IFE_cost_central!B51</f>
        <v>0</v>
      </c>
      <c r="AB63" s="67" t="n">
        <f aca="false">AA63*$AC$13</f>
        <v>0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3" t="n">
        <f aca="false">high_v2_m!D52+temporary_pension_bonus_high!B52</f>
        <v>31123722.0096196</v>
      </c>
      <c r="G64" s="163" t="n">
        <f aca="false">high_v2_m!E52+temporary_pension_bonus_high!B52</f>
        <v>29848196.8887301</v>
      </c>
      <c r="H64" s="67" t="n">
        <f aca="false">F64-J64</f>
        <v>29043015.8359339</v>
      </c>
      <c r="I64" s="67" t="n">
        <f aca="false">G64-K64</f>
        <v>27829911.9002549</v>
      </c>
      <c r="J64" s="163" t="n">
        <f aca="false">high_v2_m!J52</f>
        <v>2080706.17368574</v>
      </c>
      <c r="K64" s="163" t="n">
        <f aca="false">high_v2_m!K52</f>
        <v>2018284.98847517</v>
      </c>
      <c r="L64" s="67" t="n">
        <f aca="false">H64-I64</f>
        <v>1213103.93567892</v>
      </c>
      <c r="M64" s="67" t="n">
        <f aca="false">J64-K64</f>
        <v>62421.1852105723</v>
      </c>
      <c r="N64" s="163" t="n">
        <f aca="false">SUM(high_v5_m!C52:J52)</f>
        <v>4600825.38513636</v>
      </c>
      <c r="O64" s="7"/>
      <c r="P64" s="7"/>
      <c r="Q64" s="67" t="n">
        <f aca="false">I64*5.5017049523</f>
        <v>153111964.123705</v>
      </c>
      <c r="R64" s="67"/>
      <c r="S64" s="67"/>
      <c r="T64" s="7"/>
      <c r="U64" s="7"/>
      <c r="V64" s="67" t="n">
        <f aca="false">K64*5.5017049523</f>
        <v>11104008.5162466</v>
      </c>
      <c r="W64" s="67" t="n">
        <f aca="false">M64*5.5017049523</f>
        <v>343422.943801441</v>
      </c>
      <c r="X64" s="67" t="n">
        <f aca="false">N64*5.1890047538+L64*5.5017049523</f>
        <v>30547844.7254556</v>
      </c>
      <c r="Y64" s="67" t="n">
        <f aca="false">N64*5.1890047538</f>
        <v>23873704.7948763</v>
      </c>
      <c r="Z64" s="67" t="n">
        <f aca="false">L64*5.5017049523</f>
        <v>6674139.93057934</v>
      </c>
      <c r="AA64" s="67" t="n">
        <f aca="false">IFE_cost_central!B52</f>
        <v>0</v>
      </c>
      <c r="AB64" s="67" t="n">
        <f aca="false">AA64*$AC$13</f>
        <v>0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3" t="n">
        <f aca="false">high_v2_m!D53+temporary_pension_bonus_high!B53</f>
        <v>31432708.8164139</v>
      </c>
      <c r="G65" s="163" t="n">
        <f aca="false">high_v2_m!E53+temporary_pension_bonus_high!B53</f>
        <v>30143549.2123165</v>
      </c>
      <c r="H65" s="67" t="n">
        <f aca="false">F65-J65</f>
        <v>29293027.1400387</v>
      </c>
      <c r="I65" s="67" t="n">
        <f aca="false">G65-K65</f>
        <v>28068057.9862326</v>
      </c>
      <c r="J65" s="163" t="n">
        <f aca="false">high_v2_m!J53</f>
        <v>2139681.67637521</v>
      </c>
      <c r="K65" s="163" t="n">
        <f aca="false">high_v2_m!K53</f>
        <v>2075491.22608395</v>
      </c>
      <c r="L65" s="67" t="n">
        <f aca="false">H65-I65</f>
        <v>1224969.15380618</v>
      </c>
      <c r="M65" s="67" t="n">
        <f aca="false">J65-K65</f>
        <v>64190.4502912557</v>
      </c>
      <c r="N65" s="163" t="n">
        <f aca="false">SUM(high_v5_m!C53:J53)</f>
        <v>4633602.27195119</v>
      </c>
      <c r="O65" s="7"/>
      <c r="P65" s="7"/>
      <c r="Q65" s="67" t="n">
        <f aca="false">I65*5.5017049523</f>
        <v>154422173.624299</v>
      </c>
      <c r="R65" s="67"/>
      <c r="S65" s="67"/>
      <c r="T65" s="7"/>
      <c r="U65" s="7"/>
      <c r="V65" s="67" t="n">
        <f aca="false">K65*5.5017049523</f>
        <v>11418740.3570013</v>
      </c>
      <c r="W65" s="67" t="n">
        <f aca="false">M65*5.5017049523</f>
        <v>353156.918257769</v>
      </c>
      <c r="X65" s="67" t="n">
        <f aca="false">N65*5.1890047538+L65*5.5017049523</f>
        <v>30783203.0762834</v>
      </c>
      <c r="Y65" s="67" t="n">
        <f aca="false">N65*5.1890047538</f>
        <v>24043784.2163732</v>
      </c>
      <c r="Z65" s="67" t="n">
        <f aca="false">L65*5.5017049523</f>
        <v>6739418.85991018</v>
      </c>
      <c r="AA65" s="67" t="n">
        <f aca="false">IFE_cost_central!B53</f>
        <v>0</v>
      </c>
      <c r="AB65" s="67" t="n">
        <f aca="false">AA65*$AC$13</f>
        <v>0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9"/>
      <c r="B66" s="5"/>
      <c r="C66" s="159" t="n">
        <f aca="false">C62+1</f>
        <v>2028</v>
      </c>
      <c r="D66" s="159" t="n">
        <f aca="false">D62</f>
        <v>1</v>
      </c>
      <c r="E66" s="159" t="n">
        <v>213</v>
      </c>
      <c r="F66" s="161" t="n">
        <f aca="false">high_v2_m!D54+temporary_pension_bonus_high!B54</f>
        <v>31715735.6780967</v>
      </c>
      <c r="G66" s="161" t="n">
        <f aca="false">high_v2_m!E54+temporary_pension_bonus_high!B54</f>
        <v>30414091.3673156</v>
      </c>
      <c r="H66" s="8" t="n">
        <f aca="false">F66-J66</f>
        <v>29470677.6494203</v>
      </c>
      <c r="I66" s="8" t="n">
        <f aca="false">G66-K66</f>
        <v>28236385.0794994</v>
      </c>
      <c r="J66" s="161" t="n">
        <f aca="false">high_v2_m!J54</f>
        <v>2245058.02867642</v>
      </c>
      <c r="K66" s="161" t="n">
        <f aca="false">high_v2_m!K54</f>
        <v>2177706.28781613</v>
      </c>
      <c r="L66" s="8" t="n">
        <f aca="false">H66-I66</f>
        <v>1234292.56992083</v>
      </c>
      <c r="M66" s="8" t="n">
        <f aca="false">J66-K66</f>
        <v>67351.7408602932</v>
      </c>
      <c r="N66" s="161" t="n">
        <f aca="false">SUM(high_v5_m!C54:J54)</f>
        <v>5654821.32857325</v>
      </c>
      <c r="O66" s="5"/>
      <c r="P66" s="5"/>
      <c r="Q66" s="8" t="n">
        <f aca="false">I66*5.5017049523</f>
        <v>155348259.626932</v>
      </c>
      <c r="R66" s="8"/>
      <c r="S66" s="8"/>
      <c r="T66" s="5"/>
      <c r="U66" s="5"/>
      <c r="V66" s="8" t="n">
        <f aca="false">K66*5.5017049523</f>
        <v>11981097.4683329</v>
      </c>
      <c r="W66" s="8" t="n">
        <f aca="false">M66*5.5017049523</f>
        <v>370549.406237101</v>
      </c>
      <c r="X66" s="8" t="n">
        <f aca="false">N66*5.1890047538+L66*5.5017049523</f>
        <v>36133608.3003768</v>
      </c>
      <c r="Y66" s="8" t="n">
        <f aca="false">N66*5.1890047538</f>
        <v>29342894.7558562</v>
      </c>
      <c r="Z66" s="8" t="n">
        <f aca="false">L66*5.5017049523</f>
        <v>6790713.54452053</v>
      </c>
      <c r="AA66" s="8" t="n">
        <f aca="false">IFE_cost_central!B54</f>
        <v>0</v>
      </c>
      <c r="AB66" s="8" t="n">
        <f aca="false">AA66*$AC$13</f>
        <v>0</v>
      </c>
      <c r="AC66" s="8"/>
      <c r="AD66" s="8"/>
      <c r="AE66" s="159"/>
      <c r="AF66" s="159"/>
      <c r="AG66" s="159"/>
      <c r="AH66" s="159"/>
      <c r="AI66" s="159"/>
      <c r="AJ66" s="159"/>
      <c r="AK66" s="159"/>
      <c r="AL66" s="159"/>
      <c r="AM66" s="159"/>
      <c r="AN66" s="159"/>
      <c r="AO66" s="159"/>
      <c r="AP66" s="159"/>
      <c r="AQ66" s="159"/>
      <c r="AR66" s="159"/>
      <c r="AS66" s="159"/>
      <c r="AT66" s="159"/>
      <c r="AU66" s="159"/>
      <c r="AV66" s="159"/>
      <c r="AW66" s="159"/>
      <c r="AX66" s="159"/>
      <c r="AY66" s="159"/>
      <c r="AZ66" s="159"/>
      <c r="BA66" s="159"/>
      <c r="BB66" s="159"/>
      <c r="BC66" s="159"/>
      <c r="BD66" s="159"/>
      <c r="BE66" s="159"/>
      <c r="BF66" s="159"/>
      <c r="BG66" s="159"/>
      <c r="BH66" s="159"/>
      <c r="BI66" s="159"/>
      <c r="BJ66" s="159"/>
      <c r="BK66" s="159"/>
      <c r="BL66" s="159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3" t="n">
        <f aca="false">high_v2_m!D55+temporary_pension_bonus_high!B55</f>
        <v>31972502.9546704</v>
      </c>
      <c r="G67" s="163" t="n">
        <f aca="false">high_v2_m!E55+temporary_pension_bonus_high!B55</f>
        <v>30660238.1175859</v>
      </c>
      <c r="H67" s="67" t="n">
        <f aca="false">F67-J67</f>
        <v>29615383.8278552</v>
      </c>
      <c r="I67" s="67" t="n">
        <f aca="false">G67-K67</f>
        <v>28373832.5645751</v>
      </c>
      <c r="J67" s="163" t="n">
        <f aca="false">high_v2_m!J55</f>
        <v>2357119.12681524</v>
      </c>
      <c r="K67" s="163" t="n">
        <f aca="false">high_v2_m!K55</f>
        <v>2286405.55301078</v>
      </c>
      <c r="L67" s="67" t="n">
        <f aca="false">H67-I67</f>
        <v>1241551.26328005</v>
      </c>
      <c r="M67" s="67" t="n">
        <f aca="false">J67-K67</f>
        <v>70713.5738044572</v>
      </c>
      <c r="N67" s="163" t="n">
        <f aca="false">SUM(high_v5_m!C55:J55)</f>
        <v>4641110.43644313</v>
      </c>
      <c r="O67" s="7"/>
      <c r="P67" s="7"/>
      <c r="Q67" s="67" t="n">
        <f aca="false">I67*5.5017049523</f>
        <v>156104455.136254</v>
      </c>
      <c r="R67" s="67"/>
      <c r="S67" s="67"/>
      <c r="T67" s="7"/>
      <c r="U67" s="7"/>
      <c r="V67" s="67" t="n">
        <f aca="false">K67*5.5017049523</f>
        <v>12579128.7539656</v>
      </c>
      <c r="W67" s="67" t="n">
        <f aca="false">M67*5.5017049523</f>
        <v>389045.219194814</v>
      </c>
      <c r="X67" s="67" t="n">
        <f aca="false">N67*5.1890047538+L67*5.5017049523</f>
        <v>30913392.8513364</v>
      </c>
      <c r="Y67" s="67" t="n">
        <f aca="false">N67*5.1890047538</f>
        <v>24082744.1176142</v>
      </c>
      <c r="Z67" s="67" t="n">
        <f aca="false">L67*5.5017049523</f>
        <v>6830648.73372219</v>
      </c>
      <c r="AA67" s="67" t="n">
        <f aca="false">IFE_cost_central!B55</f>
        <v>0</v>
      </c>
      <c r="AB67" s="67" t="n">
        <f aca="false">AA67*$AC$13</f>
        <v>0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3" t="n">
        <f aca="false">high_v2_m!D56+temporary_pension_bonus_high!B56</f>
        <v>32313744.9143316</v>
      </c>
      <c r="G68" s="163" t="n">
        <f aca="false">high_v2_m!E56+temporary_pension_bonus_high!B56</f>
        <v>30986211.2858877</v>
      </c>
      <c r="H68" s="67" t="n">
        <f aca="false">F68-J68</f>
        <v>29848754.6119929</v>
      </c>
      <c r="I68" s="67" t="n">
        <f aca="false">G68-K68</f>
        <v>28595170.6926192</v>
      </c>
      <c r="J68" s="163" t="n">
        <f aca="false">high_v2_m!J56</f>
        <v>2464990.30233862</v>
      </c>
      <c r="K68" s="163" t="n">
        <f aca="false">high_v2_m!K56</f>
        <v>2391040.59326847</v>
      </c>
      <c r="L68" s="67" t="n">
        <f aca="false">H68-I68</f>
        <v>1253583.91937373</v>
      </c>
      <c r="M68" s="67" t="n">
        <f aca="false">J68-K68</f>
        <v>73949.7090701587</v>
      </c>
      <c r="N68" s="163" t="n">
        <f aca="false">SUM(high_v5_m!C56:J56)</f>
        <v>4553663.06361295</v>
      </c>
      <c r="O68" s="7"/>
      <c r="P68" s="7"/>
      <c r="Q68" s="67" t="n">
        <f aca="false">I68*5.5017049523</f>
        <v>157322192.211447</v>
      </c>
      <c r="R68" s="67"/>
      <c r="S68" s="67"/>
      <c r="T68" s="7"/>
      <c r="U68" s="7"/>
      <c r="V68" s="67" t="n">
        <f aca="false">K68*5.5017049523</f>
        <v>13154799.8731354</v>
      </c>
      <c r="W68" s="67" t="n">
        <f aca="false">M68*5.5017049523</f>
        <v>406849.480612436</v>
      </c>
      <c r="X68" s="67" t="n">
        <f aca="false">N68*5.1890047538+L68*5.5017049523</f>
        <v>30525828.1416332</v>
      </c>
      <c r="Y68" s="67" t="n">
        <f aca="false">N68*5.1890047538</f>
        <v>23628979.2842911</v>
      </c>
      <c r="Z68" s="67" t="n">
        <f aca="false">L68*5.5017049523</f>
        <v>6896848.85734211</v>
      </c>
      <c r="AA68" s="67" t="n">
        <f aca="false">IFE_cost_central!B56</f>
        <v>0</v>
      </c>
      <c r="AB68" s="67" t="n">
        <f aca="false">AA68*$AC$13</f>
        <v>0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3" t="n">
        <f aca="false">high_v2_m!D57+temporary_pension_bonus_high!B57</f>
        <v>32688911.0584807</v>
      </c>
      <c r="G69" s="163" t="n">
        <f aca="false">high_v2_m!E57+temporary_pension_bonus_high!B57</f>
        <v>31344671.4533419</v>
      </c>
      <c r="H69" s="67" t="n">
        <f aca="false">F69-J69</f>
        <v>30127587.0980096</v>
      </c>
      <c r="I69" s="67" t="n">
        <f aca="false">G69-K69</f>
        <v>28860187.2116849</v>
      </c>
      <c r="J69" s="163" t="n">
        <f aca="false">high_v2_m!J57</f>
        <v>2561323.96047113</v>
      </c>
      <c r="K69" s="163" t="n">
        <f aca="false">high_v2_m!K57</f>
        <v>2484484.24165699</v>
      </c>
      <c r="L69" s="67" t="n">
        <f aca="false">H69-I69</f>
        <v>1267399.88632468</v>
      </c>
      <c r="M69" s="67" t="n">
        <f aca="false">J69-K69</f>
        <v>76839.7188141341</v>
      </c>
      <c r="N69" s="163" t="n">
        <f aca="false">SUM(high_v5_m!C57:J57)</f>
        <v>4587532.48060995</v>
      </c>
      <c r="O69" s="7"/>
      <c r="P69" s="7"/>
      <c r="Q69" s="67" t="n">
        <f aca="false">I69*5.5017049523</f>
        <v>158780234.906832</v>
      </c>
      <c r="R69" s="67"/>
      <c r="S69" s="67"/>
      <c r="T69" s="7"/>
      <c r="U69" s="7"/>
      <c r="V69" s="67" t="n">
        <f aca="false">K69*5.5017049523</f>
        <v>13668899.2562356</v>
      </c>
      <c r="W69" s="67" t="n">
        <f aca="false">M69*5.5017049523</f>
        <v>422749.461533061</v>
      </c>
      <c r="X69" s="67" t="n">
        <f aca="false">N69*5.1890047538+L69*5.5017049523</f>
        <v>30777588.0812339</v>
      </c>
      <c r="Y69" s="67" t="n">
        <f aca="false">N69*5.1890047538</f>
        <v>23804727.8500969</v>
      </c>
      <c r="Z69" s="67" t="n">
        <f aca="false">L69*5.5017049523</f>
        <v>6972860.23113696</v>
      </c>
      <c r="AA69" s="67" t="n">
        <f aca="false">IFE_cost_central!B57</f>
        <v>0</v>
      </c>
      <c r="AB69" s="67" t="n">
        <f aca="false">AA69*$AC$13</f>
        <v>0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9"/>
      <c r="B70" s="5"/>
      <c r="C70" s="159" t="n">
        <f aca="false">C66+1</f>
        <v>2029</v>
      </c>
      <c r="D70" s="159" t="n">
        <f aca="false">D66</f>
        <v>1</v>
      </c>
      <c r="E70" s="159" t="n">
        <v>217</v>
      </c>
      <c r="F70" s="161" t="n">
        <f aca="false">high_v2_m!D58+temporary_pension_bonus_high!B58</f>
        <v>32981120.9570009</v>
      </c>
      <c r="G70" s="161" t="n">
        <f aca="false">high_v2_m!E58+temporary_pension_bonus_high!B58</f>
        <v>31625406.9855434</v>
      </c>
      <c r="H70" s="8" t="n">
        <f aca="false">F70-J70</f>
        <v>30319035.3037753</v>
      </c>
      <c r="I70" s="8" t="n">
        <f aca="false">G70-K70</f>
        <v>29043183.9019146</v>
      </c>
      <c r="J70" s="161" t="n">
        <f aca="false">high_v2_m!J58</f>
        <v>2662085.65322557</v>
      </c>
      <c r="K70" s="161" t="n">
        <f aca="false">high_v2_m!K58</f>
        <v>2582223.08362881</v>
      </c>
      <c r="L70" s="8" t="n">
        <f aca="false">H70-I70</f>
        <v>1275851.40186066</v>
      </c>
      <c r="M70" s="8" t="n">
        <f aca="false">J70-K70</f>
        <v>79862.569596767</v>
      </c>
      <c r="N70" s="161" t="n">
        <f aca="false">SUM(high_v5_m!C58:J58)</f>
        <v>5696321.28337751</v>
      </c>
      <c r="O70" s="5"/>
      <c r="P70" s="5"/>
      <c r="Q70" s="8" t="n">
        <f aca="false">I70*5.5017049523</f>
        <v>159787028.703723</v>
      </c>
      <c r="R70" s="8"/>
      <c r="S70" s="8"/>
      <c r="T70" s="5"/>
      <c r="U70" s="5"/>
      <c r="V70" s="8" t="n">
        <f aca="false">K70*5.5017049523</f>
        <v>14206629.527144</v>
      </c>
      <c r="W70" s="8" t="n">
        <f aca="false">M70*5.5017049523</f>
        <v>439380.294653936</v>
      </c>
      <c r="X70" s="8" t="n">
        <f aca="false">N70*5.1890047538+L70*5.5017049523</f>
        <v>36577596.1946337</v>
      </c>
      <c r="Y70" s="8" t="n">
        <f aca="false">N70*5.1890047538</f>
        <v>29558238.218618</v>
      </c>
      <c r="Z70" s="8" t="n">
        <f aca="false">L70*5.5017049523</f>
        <v>7019357.97601568</v>
      </c>
      <c r="AA70" s="8" t="n">
        <f aca="false">IFE_cost_central!B58</f>
        <v>0</v>
      </c>
      <c r="AB70" s="8" t="n">
        <f aca="false">AA70*$AC$13</f>
        <v>0</v>
      </c>
      <c r="AC70" s="8"/>
      <c r="AD70" s="8"/>
      <c r="AE70" s="159"/>
      <c r="AF70" s="159"/>
      <c r="AG70" s="159"/>
      <c r="AH70" s="159"/>
      <c r="AI70" s="159"/>
      <c r="AJ70" s="159"/>
      <c r="AK70" s="159"/>
      <c r="AL70" s="159"/>
      <c r="AM70" s="159"/>
      <c r="AN70" s="159"/>
      <c r="AO70" s="159"/>
      <c r="AP70" s="159"/>
      <c r="AQ70" s="159"/>
      <c r="AR70" s="159"/>
      <c r="AS70" s="159"/>
      <c r="AT70" s="159"/>
      <c r="AU70" s="159"/>
      <c r="AV70" s="159"/>
      <c r="AW70" s="159"/>
      <c r="AX70" s="159"/>
      <c r="AY70" s="159"/>
      <c r="AZ70" s="159"/>
      <c r="BA70" s="159"/>
      <c r="BB70" s="159"/>
      <c r="BC70" s="159"/>
      <c r="BD70" s="159"/>
      <c r="BE70" s="159"/>
      <c r="BF70" s="159"/>
      <c r="BG70" s="159"/>
      <c r="BH70" s="159"/>
      <c r="BI70" s="159"/>
      <c r="BJ70" s="159"/>
      <c r="BK70" s="159"/>
      <c r="BL70" s="159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3" t="n">
        <f aca="false">high_v2_m!D59+temporary_pension_bonus_high!B59</f>
        <v>33203867.0350465</v>
      </c>
      <c r="G71" s="163" t="n">
        <f aca="false">high_v2_m!E59+temporary_pension_bonus_high!B59</f>
        <v>31838499.2597777</v>
      </c>
      <c r="H71" s="67" t="n">
        <f aca="false">F71-J71</f>
        <v>30430967.317387</v>
      </c>
      <c r="I71" s="67" t="n">
        <f aca="false">G71-K71</f>
        <v>29148786.533648</v>
      </c>
      <c r="J71" s="163" t="n">
        <f aca="false">high_v2_m!J59</f>
        <v>2772899.71765951</v>
      </c>
      <c r="K71" s="163" t="n">
        <f aca="false">high_v2_m!K59</f>
        <v>2689712.72612973</v>
      </c>
      <c r="L71" s="67" t="n">
        <f aca="false">H71-I71</f>
        <v>1282180.78373905</v>
      </c>
      <c r="M71" s="67" t="n">
        <f aca="false">J71-K71</f>
        <v>83186.9915297851</v>
      </c>
      <c r="N71" s="163" t="n">
        <f aca="false">SUM(high_v5_m!C59:J59)</f>
        <v>4668188.97026224</v>
      </c>
      <c r="O71" s="7"/>
      <c r="P71" s="7"/>
      <c r="Q71" s="67" t="n">
        <f aca="false">I71*5.5017049523</f>
        <v>160368023.225707</v>
      </c>
      <c r="R71" s="67"/>
      <c r="S71" s="67"/>
      <c r="T71" s="7"/>
      <c r="U71" s="7"/>
      <c r="V71" s="67" t="n">
        <f aca="false">K71*5.5017049523</f>
        <v>14798005.8256123</v>
      </c>
      <c r="W71" s="67" t="n">
        <f aca="false">M71*5.5017049523</f>
        <v>457670.283266357</v>
      </c>
      <c r="X71" s="67" t="n">
        <f aca="false">N71*5.1890047538+L71*5.5017049523</f>
        <v>31277435.1259685</v>
      </c>
      <c r="Y71" s="67" t="n">
        <f aca="false">N71*5.1890047538</f>
        <v>24223254.7583275</v>
      </c>
      <c r="Z71" s="67" t="n">
        <f aca="false">L71*5.5017049523</f>
        <v>7054180.36764104</v>
      </c>
      <c r="AA71" s="67" t="n">
        <f aca="false">IFE_cost_central!B59</f>
        <v>0</v>
      </c>
      <c r="AB71" s="67" t="n">
        <f aca="false">AA71*$AC$13</f>
        <v>0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3" t="n">
        <f aca="false">high_v2_m!D60+temporary_pension_bonus_high!B60</f>
        <v>33491911.4711805</v>
      </c>
      <c r="G72" s="163" t="n">
        <f aca="false">high_v2_m!E60+temporary_pension_bonus_high!B60</f>
        <v>32114133.112984</v>
      </c>
      <c r="H72" s="67" t="n">
        <f aca="false">F72-J72</f>
        <v>30654755.1704291</v>
      </c>
      <c r="I72" s="67" t="n">
        <f aca="false">G72-K72</f>
        <v>29362091.5012551</v>
      </c>
      <c r="J72" s="163" t="n">
        <f aca="false">high_v2_m!J60</f>
        <v>2837156.3007514</v>
      </c>
      <c r="K72" s="163" t="n">
        <f aca="false">high_v2_m!K60</f>
        <v>2752041.61172886</v>
      </c>
      <c r="L72" s="67" t="n">
        <f aca="false">H72-I72</f>
        <v>1292663.669174</v>
      </c>
      <c r="M72" s="67" t="n">
        <f aca="false">J72-K72</f>
        <v>85114.689022542</v>
      </c>
      <c r="N72" s="163" t="n">
        <f aca="false">SUM(high_v5_m!C60:J60)</f>
        <v>4649884.27458312</v>
      </c>
      <c r="O72" s="7"/>
      <c r="P72" s="7"/>
      <c r="Q72" s="67" t="n">
        <f aca="false">I72*5.5017049523</f>
        <v>161541564.222341</v>
      </c>
      <c r="R72" s="67"/>
      <c r="S72" s="67"/>
      <c r="T72" s="7"/>
      <c r="U72" s="7"/>
      <c r="V72" s="67" t="n">
        <f aca="false">K72*5.5017049523</f>
        <v>15140920.9641844</v>
      </c>
      <c r="W72" s="67" t="n">
        <f aca="false">M72*5.5017049523</f>
        <v>468275.906108794</v>
      </c>
      <c r="X72" s="67" t="n">
        <f aca="false">N72*5.1890047538+L72*5.5017049523</f>
        <v>31240125.7157846</v>
      </c>
      <c r="Y72" s="67" t="n">
        <f aca="false">N72*5.1890047538</f>
        <v>24128271.6054317</v>
      </c>
      <c r="Z72" s="67" t="n">
        <f aca="false">L72*5.5017049523</f>
        <v>7111854.11035291</v>
      </c>
      <c r="AA72" s="67" t="n">
        <f aca="false">IFE_cost_central!B60</f>
        <v>0</v>
      </c>
      <c r="AB72" s="67" t="n">
        <f aca="false">AA72*$AC$13</f>
        <v>0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3" t="n">
        <f aca="false">high_v2_m!D61+temporary_pension_bonus_high!B61</f>
        <v>33672413.1483248</v>
      </c>
      <c r="G73" s="163" t="n">
        <f aca="false">high_v2_m!E61+temporary_pension_bonus_high!B61</f>
        <v>32286683.2144021</v>
      </c>
      <c r="H73" s="67" t="n">
        <f aca="false">F73-J73</f>
        <v>30749184.8456255</v>
      </c>
      <c r="I73" s="67" t="n">
        <f aca="false">G73-K73</f>
        <v>29451151.7607838</v>
      </c>
      <c r="J73" s="163" t="n">
        <f aca="false">high_v2_m!J61</f>
        <v>2923228.30269931</v>
      </c>
      <c r="K73" s="163" t="n">
        <f aca="false">high_v2_m!K61</f>
        <v>2835531.45361833</v>
      </c>
      <c r="L73" s="67" t="n">
        <f aca="false">H73-I73</f>
        <v>1298033.08484176</v>
      </c>
      <c r="M73" s="67" t="n">
        <f aca="false">J73-K73</f>
        <v>87696.8490809794</v>
      </c>
      <c r="N73" s="163" t="n">
        <f aca="false">SUM(high_v5_m!C61:J61)</f>
        <v>4658058.09696967</v>
      </c>
      <c r="O73" s="7"/>
      <c r="P73" s="7"/>
      <c r="Q73" s="67" t="n">
        <f aca="false">I73*5.5017049523</f>
        <v>162031547.493243</v>
      </c>
      <c r="R73" s="67"/>
      <c r="S73" s="67"/>
      <c r="T73" s="7"/>
      <c r="U73" s="7"/>
      <c r="V73" s="67" t="n">
        <f aca="false">K73*5.5017049523</f>
        <v>15600257.4407744</v>
      </c>
      <c r="W73" s="67" t="n">
        <f aca="false">M73*5.5017049523</f>
        <v>482482.18888993</v>
      </c>
      <c r="X73" s="67" t="n">
        <f aca="false">N73*5.1890047538+L73*5.5017049523</f>
        <v>31312080.6597754</v>
      </c>
      <c r="Y73" s="67" t="n">
        <f aca="false">N73*5.1890047538</f>
        <v>24170685.6086522</v>
      </c>
      <c r="Z73" s="67" t="n">
        <f aca="false">L73*5.5017049523</f>
        <v>7141395.05112317</v>
      </c>
      <c r="AA73" s="67" t="n">
        <f aca="false">IFE_cost_central!B61</f>
        <v>0</v>
      </c>
      <c r="AB73" s="67" t="n">
        <f aca="false">AA73*$AC$13</f>
        <v>0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9"/>
      <c r="B74" s="5"/>
      <c r="C74" s="159" t="n">
        <f aca="false">C70+1</f>
        <v>2030</v>
      </c>
      <c r="D74" s="159" t="n">
        <f aca="false">D70</f>
        <v>1</v>
      </c>
      <c r="E74" s="159" t="n">
        <v>221</v>
      </c>
      <c r="F74" s="161" t="n">
        <f aca="false">high_v2_m!D62+temporary_pension_bonus_high!B62</f>
        <v>33895177.4286101</v>
      </c>
      <c r="G74" s="161" t="n">
        <f aca="false">high_v2_m!E62+temporary_pension_bonus_high!B62</f>
        <v>32499739.9976253</v>
      </c>
      <c r="H74" s="8" t="n">
        <f aca="false">F74-J74</f>
        <v>30950155.4651521</v>
      </c>
      <c r="I74" s="8" t="n">
        <f aca="false">G74-K74</f>
        <v>29643068.6930711</v>
      </c>
      <c r="J74" s="161" t="n">
        <f aca="false">high_v2_m!J62</f>
        <v>2945021.96345794</v>
      </c>
      <c r="K74" s="161" t="n">
        <f aca="false">high_v2_m!K62</f>
        <v>2856671.30455421</v>
      </c>
      <c r="L74" s="8" t="n">
        <f aca="false">H74-I74</f>
        <v>1307086.77208105</v>
      </c>
      <c r="M74" s="8" t="n">
        <f aca="false">J74-K74</f>
        <v>88350.658903738</v>
      </c>
      <c r="N74" s="161" t="n">
        <f aca="false">SUM(high_v5_m!C62:J62)</f>
        <v>5682127.8476569</v>
      </c>
      <c r="O74" s="5"/>
      <c r="P74" s="5"/>
      <c r="Q74" s="8" t="n">
        <f aca="false">I74*5.5017049523</f>
        <v>163087417.830038</v>
      </c>
      <c r="R74" s="8"/>
      <c r="S74" s="8"/>
      <c r="T74" s="5"/>
      <c r="U74" s="5"/>
      <c r="V74" s="8" t="n">
        <f aca="false">K74*5.5017049523</f>
        <v>15716562.6633592</v>
      </c>
      <c r="W74" s="8" t="n">
        <f aca="false">M74*5.5017049523</f>
        <v>486079.257629664</v>
      </c>
      <c r="X74" s="8" t="n">
        <f aca="false">N74*5.1890047538+L74*5.5017049523</f>
        <v>36675794.1802352</v>
      </c>
      <c r="Y74" s="8" t="n">
        <f aca="false">N74*5.1890047538</f>
        <v>29484588.413191</v>
      </c>
      <c r="Z74" s="8" t="n">
        <f aca="false">L74*5.5017049523</f>
        <v>7191205.76704416</v>
      </c>
      <c r="AA74" s="8" t="n">
        <f aca="false">IFE_cost_central!B62</f>
        <v>0</v>
      </c>
      <c r="AB74" s="8" t="n">
        <f aca="false">AA74*$AC$13</f>
        <v>0</v>
      </c>
      <c r="AC74" s="8"/>
      <c r="AD74" s="8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59"/>
      <c r="BK74" s="159"/>
      <c r="BL74" s="159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3" t="n">
        <f aca="false">high_v2_m!D63+temporary_pension_bonus_high!B63</f>
        <v>34040746.8787904</v>
      </c>
      <c r="G75" s="163" t="n">
        <f aca="false">high_v2_m!E63+temporary_pension_bonus_high!B63</f>
        <v>32638314.6434471</v>
      </c>
      <c r="H75" s="67" t="n">
        <f aca="false">F75-J75</f>
        <v>31018227.5982164</v>
      </c>
      <c r="I75" s="67" t="n">
        <f aca="false">G75-K75</f>
        <v>29706470.9412904</v>
      </c>
      <c r="J75" s="163" t="n">
        <f aca="false">high_v2_m!J63</f>
        <v>3022519.28057391</v>
      </c>
      <c r="K75" s="163" t="n">
        <f aca="false">high_v2_m!K63</f>
        <v>2931843.70215669</v>
      </c>
      <c r="L75" s="67" t="n">
        <f aca="false">H75-I75</f>
        <v>1311756.65692602</v>
      </c>
      <c r="M75" s="67" t="n">
        <f aca="false">J75-K75</f>
        <v>90675.5784172169</v>
      </c>
      <c r="N75" s="163" t="n">
        <f aca="false">SUM(high_v5_m!C63:J63)</f>
        <v>4598691.54636856</v>
      </c>
      <c r="O75" s="7"/>
      <c r="P75" s="7"/>
      <c r="Q75" s="67" t="n">
        <f aca="false">I75*5.5017049523</f>
        <v>163436238.293054</v>
      </c>
      <c r="R75" s="67"/>
      <c r="S75" s="67"/>
      <c r="T75" s="7"/>
      <c r="U75" s="7"/>
      <c r="V75" s="67" t="n">
        <f aca="false">K75*5.5017049523</f>
        <v>16130139.015525</v>
      </c>
      <c r="W75" s="67" t="n">
        <f aca="false">M75*5.5017049523</f>
        <v>498870.278830669</v>
      </c>
      <c r="X75" s="67" t="n">
        <f aca="false">N75*5.1890047538+L75*5.5017049523</f>
        <v>31079530.3909887</v>
      </c>
      <c r="Y75" s="67" t="n">
        <f aca="false">N75*5.1890047538</f>
        <v>23862632.2953663</v>
      </c>
      <c r="Z75" s="67" t="n">
        <f aca="false">L75*5.5017049523</f>
        <v>7216898.0956224</v>
      </c>
      <c r="AA75" s="67" t="n">
        <f aca="false">IFE_cost_central!B63</f>
        <v>0</v>
      </c>
      <c r="AB75" s="67" t="n">
        <f aca="false">AA75*$AC$13</f>
        <v>0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3" t="n">
        <f aca="false">high_v2_m!D64+temporary_pension_bonus_high!B64</f>
        <v>34448905.8786828</v>
      </c>
      <c r="G76" s="163" t="n">
        <f aca="false">high_v2_m!E64+temporary_pension_bonus_high!B64</f>
        <v>33027168.7055858</v>
      </c>
      <c r="H76" s="67" t="n">
        <f aca="false">F76-J76</f>
        <v>31316407.5814756</v>
      </c>
      <c r="I76" s="67" t="n">
        <f aca="false">G76-K76</f>
        <v>29988645.3572949</v>
      </c>
      <c r="J76" s="163" t="n">
        <f aca="false">high_v2_m!J64</f>
        <v>3132498.29720712</v>
      </c>
      <c r="K76" s="163" t="n">
        <f aca="false">high_v2_m!K64</f>
        <v>3038523.34829091</v>
      </c>
      <c r="L76" s="67" t="n">
        <f aca="false">H76-I76</f>
        <v>1327762.22418074</v>
      </c>
      <c r="M76" s="67" t="n">
        <f aca="false">J76-K76</f>
        <v>93974.9489162141</v>
      </c>
      <c r="N76" s="163" t="n">
        <f aca="false">SUM(high_v5_m!C64:J64)</f>
        <v>4707088.50747581</v>
      </c>
      <c r="O76" s="7"/>
      <c r="P76" s="7"/>
      <c r="Q76" s="67" t="n">
        <f aca="false">I76*5.5017049523</f>
        <v>164988678.674998</v>
      </c>
      <c r="R76" s="67"/>
      <c r="S76" s="67"/>
      <c r="T76" s="7"/>
      <c r="U76" s="7"/>
      <c r="V76" s="67" t="n">
        <f aca="false">K76*5.5017049523</f>
        <v>16717058.9529713</v>
      </c>
      <c r="W76" s="67" t="n">
        <f aca="false">M76*5.5017049523</f>
        <v>517022.441844474</v>
      </c>
      <c r="X76" s="67" t="n">
        <f aca="false">N76*5.1890047538+L76*5.5017049523</f>
        <v>31730060.6461013</v>
      </c>
      <c r="Y76" s="67" t="n">
        <f aca="false">N76*5.1890047538</f>
        <v>24425104.6418493</v>
      </c>
      <c r="Z76" s="67" t="n">
        <f aca="false">L76*5.5017049523</f>
        <v>7304956.00425202</v>
      </c>
      <c r="AA76" s="67" t="n">
        <f aca="false">IFE_cost_central!B64</f>
        <v>0</v>
      </c>
      <c r="AB76" s="67" t="n">
        <f aca="false">AA76*$AC$13</f>
        <v>0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3" t="n">
        <f aca="false">high_v2_m!D65+temporary_pension_bonus_high!B65</f>
        <v>34787666.8114568</v>
      </c>
      <c r="G77" s="163" t="n">
        <f aca="false">high_v2_m!E65+temporary_pension_bonus_high!B65</f>
        <v>33351599.5385066</v>
      </c>
      <c r="H77" s="67" t="n">
        <f aca="false">F77-J77</f>
        <v>31567898.2235423</v>
      </c>
      <c r="I77" s="67" t="n">
        <f aca="false">G77-K77</f>
        <v>30228424.0082295</v>
      </c>
      <c r="J77" s="163" t="n">
        <f aca="false">high_v2_m!J65</f>
        <v>3219768.5879145</v>
      </c>
      <c r="K77" s="163" t="n">
        <f aca="false">high_v2_m!K65</f>
        <v>3123175.53027706</v>
      </c>
      <c r="L77" s="67" t="n">
        <f aca="false">H77-I77</f>
        <v>1339474.21531279</v>
      </c>
      <c r="M77" s="67" t="n">
        <f aca="false">J77-K77</f>
        <v>96593.0576374354</v>
      </c>
      <c r="N77" s="163" t="n">
        <f aca="false">SUM(high_v5_m!C65:J65)</f>
        <v>4697287.81689297</v>
      </c>
      <c r="O77" s="7"/>
      <c r="P77" s="7"/>
      <c r="Q77" s="67" t="n">
        <f aca="false">I77*5.5017049523</f>
        <v>166307870.066301</v>
      </c>
      <c r="R77" s="67"/>
      <c r="S77" s="67"/>
      <c r="T77" s="7"/>
      <c r="U77" s="7"/>
      <c r="V77" s="67" t="n">
        <f aca="false">K77*5.5017049523</f>
        <v>17182790.2818275</v>
      </c>
      <c r="W77" s="67" t="n">
        <f aca="false">M77*5.5017049523</f>
        <v>531426.503561678</v>
      </c>
      <c r="X77" s="67" t="n">
        <f aca="false">N77*5.1890047538+L77*5.5017049523</f>
        <v>31743640.735689</v>
      </c>
      <c r="Y77" s="67" t="n">
        <f aca="false">N77*5.1890047538</f>
        <v>24374248.8118245</v>
      </c>
      <c r="Z77" s="67" t="n">
        <f aca="false">L77*5.5017049523</f>
        <v>7369391.92386456</v>
      </c>
      <c r="AA77" s="67" t="n">
        <f aca="false">IFE_cost_central!B65</f>
        <v>0</v>
      </c>
      <c r="AB77" s="67" t="n">
        <f aca="false">AA77*$AC$13</f>
        <v>0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9"/>
      <c r="B78" s="5"/>
      <c r="C78" s="159" t="n">
        <f aca="false">C74+1</f>
        <v>2031</v>
      </c>
      <c r="D78" s="159" t="n">
        <f aca="false">D74</f>
        <v>1</v>
      </c>
      <c r="E78" s="159" t="n">
        <v>225</v>
      </c>
      <c r="F78" s="161" t="n">
        <f aca="false">high_v2_m!D66+temporary_pension_bonus_high!B66</f>
        <v>35164205.3452513</v>
      </c>
      <c r="G78" s="161" t="n">
        <f aca="false">high_v2_m!E66+temporary_pension_bonus_high!B66</f>
        <v>33712793.7396023</v>
      </c>
      <c r="H78" s="8" t="n">
        <f aca="false">F78-J78</f>
        <v>31773436.986997</v>
      </c>
      <c r="I78" s="8" t="n">
        <f aca="false">G78-K78</f>
        <v>30423748.4320957</v>
      </c>
      <c r="J78" s="161" t="n">
        <f aca="false">high_v2_m!J66</f>
        <v>3390768.35825423</v>
      </c>
      <c r="K78" s="161" t="n">
        <f aca="false">high_v2_m!K66</f>
        <v>3289045.30750661</v>
      </c>
      <c r="L78" s="8" t="n">
        <f aca="false">H78-I78</f>
        <v>1349688.55490131</v>
      </c>
      <c r="M78" s="8" t="n">
        <f aca="false">J78-K78</f>
        <v>101723.050747627</v>
      </c>
      <c r="N78" s="161" t="n">
        <f aca="false">SUM(high_v5_m!C66:J66)</f>
        <v>5678935.7905391</v>
      </c>
      <c r="O78" s="5"/>
      <c r="P78" s="5"/>
      <c r="Q78" s="8" t="n">
        <f aca="false">I78*5.5017049523</f>
        <v>167382487.41639</v>
      </c>
      <c r="R78" s="8"/>
      <c r="S78" s="8"/>
      <c r="T78" s="5"/>
      <c r="U78" s="5"/>
      <c r="V78" s="8" t="n">
        <f aca="false">K78*5.5017049523</f>
        <v>18095356.8566482</v>
      </c>
      <c r="W78" s="8" t="n">
        <f aca="false">M78*5.5017049523</f>
        <v>559650.212061286</v>
      </c>
      <c r="X78" s="8" t="n">
        <f aca="false">N78*5.1890047538+L78*5.5017049523</f>
        <v>36893613.0201956</v>
      </c>
      <c r="Y78" s="8" t="n">
        <f aca="false">N78*5.1890047538</f>
        <v>29468024.8136324</v>
      </c>
      <c r="Z78" s="8" t="n">
        <f aca="false">L78*5.5017049523</f>
        <v>7425588.20656318</v>
      </c>
      <c r="AA78" s="8" t="n">
        <f aca="false">IFE_cost_central!B66</f>
        <v>0</v>
      </c>
      <c r="AB78" s="8" t="n">
        <f aca="false">AA78*$AC$13</f>
        <v>0</v>
      </c>
      <c r="AC78" s="8"/>
      <c r="AD78" s="8"/>
      <c r="AE78" s="159"/>
      <c r="AF78" s="159"/>
      <c r="AG78" s="159"/>
      <c r="AH78" s="159"/>
      <c r="AI78" s="159"/>
      <c r="AJ78" s="159"/>
      <c r="AK78" s="159"/>
      <c r="AL78" s="159"/>
      <c r="AM78" s="159"/>
      <c r="AN78" s="159"/>
      <c r="AO78" s="159"/>
      <c r="AP78" s="159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59"/>
      <c r="BC78" s="159"/>
      <c r="BD78" s="159"/>
      <c r="BE78" s="159"/>
      <c r="BF78" s="159"/>
      <c r="BG78" s="159"/>
      <c r="BH78" s="159"/>
      <c r="BI78" s="159"/>
      <c r="BJ78" s="159"/>
      <c r="BK78" s="159"/>
      <c r="BL78" s="159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3" t="n">
        <f aca="false">high_v2_m!D67+temporary_pension_bonus_high!B67</f>
        <v>35311976.2881501</v>
      </c>
      <c r="G79" s="163" t="n">
        <f aca="false">high_v2_m!E67+temporary_pension_bonus_high!B67</f>
        <v>33853533.0700906</v>
      </c>
      <c r="H79" s="67" t="n">
        <f aca="false">F79-J79</f>
        <v>31872838.3219245</v>
      </c>
      <c r="I79" s="67" t="n">
        <f aca="false">G79-K79</f>
        <v>30517569.2428518</v>
      </c>
      <c r="J79" s="163" t="n">
        <f aca="false">high_v2_m!J67</f>
        <v>3439137.96622559</v>
      </c>
      <c r="K79" s="163" t="n">
        <f aca="false">high_v2_m!K67</f>
        <v>3335963.82723882</v>
      </c>
      <c r="L79" s="67" t="n">
        <f aca="false">H79-I79</f>
        <v>1355269.07907271</v>
      </c>
      <c r="M79" s="67" t="n">
        <f aca="false">J79-K79</f>
        <v>103174.138986767</v>
      </c>
      <c r="N79" s="163" t="n">
        <f aca="false">SUM(high_v5_m!C67:J67)</f>
        <v>4630892.22822877</v>
      </c>
      <c r="O79" s="7"/>
      <c r="P79" s="7"/>
      <c r="Q79" s="67" t="n">
        <f aca="false">I79*5.5017049523</f>
        <v>167898661.835556</v>
      </c>
      <c r="R79" s="67"/>
      <c r="S79" s="67"/>
      <c r="T79" s="7"/>
      <c r="U79" s="7"/>
      <c r="V79" s="67" t="n">
        <f aca="false">K79*5.5017049523</f>
        <v>18353488.7090135</v>
      </c>
      <c r="W79" s="67" t="n">
        <f aca="false">M79*5.5017049523</f>
        <v>567633.671412786</v>
      </c>
      <c r="X79" s="67" t="n">
        <f aca="false">N79*5.1890047538+L79*5.5017049523</f>
        <v>31486012.390648</v>
      </c>
      <c r="Y79" s="67" t="n">
        <f aca="false">N79*5.1890047538</f>
        <v>24029721.7866145</v>
      </c>
      <c r="Z79" s="67" t="n">
        <f aca="false">L79*5.5017049523</f>
        <v>7456290.60403341</v>
      </c>
      <c r="AA79" s="67" t="n">
        <f aca="false">IFE_cost_central!B67</f>
        <v>0</v>
      </c>
      <c r="AB79" s="67" t="n">
        <f aca="false">AA79*$AC$13</f>
        <v>0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3" t="n">
        <f aca="false">high_v2_m!D68+temporary_pension_bonus_high!B68</f>
        <v>35684958.893471</v>
      </c>
      <c r="G80" s="163" t="n">
        <f aca="false">high_v2_m!E68+temporary_pension_bonus_high!B68</f>
        <v>34210639.3673896</v>
      </c>
      <c r="H80" s="67" t="n">
        <f aca="false">F80-J80</f>
        <v>32102647.7328597</v>
      </c>
      <c r="I80" s="67" t="n">
        <f aca="false">G80-K80</f>
        <v>30735797.5415967</v>
      </c>
      <c r="J80" s="163" t="n">
        <f aca="false">high_v2_m!J68</f>
        <v>3582311.16061128</v>
      </c>
      <c r="K80" s="163" t="n">
        <f aca="false">high_v2_m!K68</f>
        <v>3474841.82579294</v>
      </c>
      <c r="L80" s="67" t="n">
        <f aca="false">H80-I80</f>
        <v>1366850.19126301</v>
      </c>
      <c r="M80" s="67" t="n">
        <f aca="false">J80-K80</f>
        <v>107469.334818339</v>
      </c>
      <c r="N80" s="163" t="n">
        <f aca="false">SUM(high_v5_m!C68:J68)</f>
        <v>4586012.37303202</v>
      </c>
      <c r="O80" s="7"/>
      <c r="P80" s="7"/>
      <c r="Q80" s="67" t="n">
        <f aca="false">I80*5.5017049523</f>
        <v>169099289.547493</v>
      </c>
      <c r="R80" s="67"/>
      <c r="S80" s="67"/>
      <c r="T80" s="7"/>
      <c r="U80" s="7"/>
      <c r="V80" s="67" t="n">
        <f aca="false">K80*5.5017049523</f>
        <v>19117554.4814242</v>
      </c>
      <c r="W80" s="67" t="n">
        <f aca="false">M80*5.5017049523</f>
        <v>591264.57159044</v>
      </c>
      <c r="X80" s="67" t="n">
        <f aca="false">N80*5.1890047538+L80*5.5017049523</f>
        <v>31316846.4709727</v>
      </c>
      <c r="Y80" s="67" t="n">
        <f aca="false">N80*5.1890047538</f>
        <v>23796840.0046488</v>
      </c>
      <c r="Z80" s="67" t="n">
        <f aca="false">L80*5.5017049523</f>
        <v>7520006.4663239</v>
      </c>
      <c r="AA80" s="67" t="n">
        <f aca="false">IFE_cost_central!B68</f>
        <v>0</v>
      </c>
      <c r="AB80" s="67" t="n">
        <f aca="false">AA80*$AC$13</f>
        <v>0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3" t="n">
        <f aca="false">high_v2_m!D69+temporary_pension_bonus_high!B69</f>
        <v>35777310.0327499</v>
      </c>
      <c r="G81" s="163" t="n">
        <f aca="false">high_v2_m!E69+temporary_pension_bonus_high!B69</f>
        <v>34299224.9920422</v>
      </c>
      <c r="H81" s="67" t="n">
        <f aca="false">F81-J81</f>
        <v>32136182.3181641</v>
      </c>
      <c r="I81" s="67" t="n">
        <f aca="false">G81-K81</f>
        <v>30767331.1088939</v>
      </c>
      <c r="J81" s="163" t="n">
        <f aca="false">high_v2_m!J69</f>
        <v>3641127.71458583</v>
      </c>
      <c r="K81" s="163" t="n">
        <f aca="false">high_v2_m!K69</f>
        <v>3531893.88314826</v>
      </c>
      <c r="L81" s="67" t="n">
        <f aca="false">H81-I81</f>
        <v>1368851.20927016</v>
      </c>
      <c r="M81" s="67" t="n">
        <f aca="false">J81-K81</f>
        <v>109233.831437575</v>
      </c>
      <c r="N81" s="163" t="n">
        <f aca="false">SUM(high_v5_m!C69:J69)</f>
        <v>4608743.25919412</v>
      </c>
      <c r="O81" s="7"/>
      <c r="P81" s="7"/>
      <c r="Q81" s="67" t="n">
        <f aca="false">I81*5.5017049523</f>
        <v>169272777.930856</v>
      </c>
      <c r="R81" s="67"/>
      <c r="S81" s="67"/>
      <c r="T81" s="7"/>
      <c r="U81" s="7"/>
      <c r="V81" s="67" t="n">
        <f aca="false">K81*5.5017049523</f>
        <v>19431438.0679149</v>
      </c>
      <c r="W81" s="67" t="n">
        <f aca="false">M81*5.5017049523</f>
        <v>600972.311378811</v>
      </c>
      <c r="X81" s="67" t="n">
        <f aca="false">N81*5.1890047538+L81*5.5017049523</f>
        <v>31445806.1580055</v>
      </c>
      <c r="Y81" s="67" t="n">
        <f aca="false">N81*5.1890047538</f>
        <v>23914790.681002</v>
      </c>
      <c r="Z81" s="67" t="n">
        <f aca="false">L81*5.5017049523</f>
        <v>7531015.47700351</v>
      </c>
      <c r="AA81" s="67" t="n">
        <f aca="false">IFE_cost_central!B69</f>
        <v>0</v>
      </c>
      <c r="AB81" s="67" t="n">
        <f aca="false">AA81*$AC$13</f>
        <v>0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9"/>
      <c r="B82" s="5"/>
      <c r="C82" s="159" t="n">
        <f aca="false">C78+1</f>
        <v>2032</v>
      </c>
      <c r="D82" s="159" t="n">
        <f aca="false">D78</f>
        <v>1</v>
      </c>
      <c r="E82" s="159" t="n">
        <v>229</v>
      </c>
      <c r="F82" s="161" t="n">
        <f aca="false">high_v2_m!D70+temporary_pension_bonus_high!B70</f>
        <v>36079261.399016</v>
      </c>
      <c r="G82" s="161" t="n">
        <f aca="false">high_v2_m!E70+temporary_pension_bonus_high!B70</f>
        <v>34588150.4653446</v>
      </c>
      <c r="H82" s="8" t="n">
        <f aca="false">F82-J82</f>
        <v>32314081.1888584</v>
      </c>
      <c r="I82" s="8" t="n">
        <f aca="false">G82-K82</f>
        <v>30935925.6614918</v>
      </c>
      <c r="J82" s="161" t="n">
        <f aca="false">high_v2_m!J70</f>
        <v>3765180.21015758</v>
      </c>
      <c r="K82" s="161" t="n">
        <f aca="false">high_v2_m!K70</f>
        <v>3652224.80385285</v>
      </c>
      <c r="L82" s="8" t="n">
        <f aca="false">H82-I82</f>
        <v>1378155.5273666</v>
      </c>
      <c r="M82" s="8" t="n">
        <f aca="false">J82-K82</f>
        <v>112955.406304727</v>
      </c>
      <c r="N82" s="161" t="n">
        <f aca="false">SUM(high_v5_m!C70:J70)</f>
        <v>5614079.80306051</v>
      </c>
      <c r="O82" s="5"/>
      <c r="P82" s="5"/>
      <c r="Q82" s="8" t="n">
        <f aca="false">I82*5.5017049523</f>
        <v>170200335.415814</v>
      </c>
      <c r="R82" s="8"/>
      <c r="S82" s="8"/>
      <c r="T82" s="5"/>
      <c r="U82" s="5"/>
      <c r="V82" s="8" t="n">
        <f aca="false">K82*5.5017049523</f>
        <v>20093463.2902701</v>
      </c>
      <c r="W82" s="8" t="n">
        <f aca="false">M82*5.5017049523</f>
        <v>621447.318255777</v>
      </c>
      <c r="X82" s="8" t="n">
        <f aca="false">N82*5.1890047538+L82*5.5017049523</f>
        <v>36713691.876246</v>
      </c>
      <c r="Y82" s="8" t="n">
        <f aca="false">N82*5.1890047538</f>
        <v>29131486.7862936</v>
      </c>
      <c r="Z82" s="8" t="n">
        <f aca="false">L82*5.5017049523</f>
        <v>7582205.08995243</v>
      </c>
      <c r="AA82" s="8" t="n">
        <f aca="false">IFE_cost_central!B70</f>
        <v>0</v>
      </c>
      <c r="AB82" s="8" t="n">
        <f aca="false">AA82*$AC$13</f>
        <v>0</v>
      </c>
      <c r="AC82" s="8"/>
      <c r="AD82" s="8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3" t="n">
        <f aca="false">high_v2_m!D71+temporary_pension_bonus_high!B71</f>
        <v>36236225.4645345</v>
      </c>
      <c r="G83" s="163" t="n">
        <f aca="false">high_v2_m!E71+temporary_pension_bonus_high!B71</f>
        <v>34739405.5689926</v>
      </c>
      <c r="H83" s="67" t="n">
        <f aca="false">F83-J83</f>
        <v>32347153.1477435</v>
      </c>
      <c r="I83" s="67" t="n">
        <f aca="false">G83-K83</f>
        <v>30967005.4217054</v>
      </c>
      <c r="J83" s="163" t="n">
        <f aca="false">high_v2_m!J71</f>
        <v>3889072.31679091</v>
      </c>
      <c r="K83" s="163" t="n">
        <f aca="false">high_v2_m!K71</f>
        <v>3772400.14728718</v>
      </c>
      <c r="L83" s="67" t="n">
        <f aca="false">H83-I83</f>
        <v>1380147.72603815</v>
      </c>
      <c r="M83" s="67" t="n">
        <f aca="false">J83-K83</f>
        <v>116672.169503727</v>
      </c>
      <c r="N83" s="163" t="n">
        <f aca="false">SUM(high_v5_m!C71:J71)</f>
        <v>4585850.95897977</v>
      </c>
      <c r="O83" s="7"/>
      <c r="P83" s="7"/>
      <c r="Q83" s="67" t="n">
        <f aca="false">I83*5.5017049523</f>
        <v>170371327.086498</v>
      </c>
      <c r="R83" s="67"/>
      <c r="S83" s="67"/>
      <c r="T83" s="7"/>
      <c r="U83" s="7"/>
      <c r="V83" s="67" t="n">
        <f aca="false">K83*5.5017049523</f>
        <v>20754632.5723871</v>
      </c>
      <c r="W83" s="67" t="n">
        <f aca="false">M83*5.5017049523</f>
        <v>641895.852754242</v>
      </c>
      <c r="X83" s="67" t="n">
        <f aca="false">N83*5.1890047538+L83*5.5017049523</f>
        <v>31389168.005614</v>
      </c>
      <c r="Y83" s="67" t="n">
        <f aca="false">N83*5.1890047538</f>
        <v>23796002.4263643</v>
      </c>
      <c r="Z83" s="67" t="n">
        <f aca="false">L83*5.5017049523</f>
        <v>7593165.57924966</v>
      </c>
      <c r="AA83" s="67" t="n">
        <f aca="false">IFE_cost_central!B71</f>
        <v>0</v>
      </c>
      <c r="AB83" s="67" t="n">
        <f aca="false">AA83*$AC$13</f>
        <v>0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3" t="n">
        <f aca="false">high_v2_m!D72+temporary_pension_bonus_high!B72</f>
        <v>36466687.0279159</v>
      </c>
      <c r="G84" s="163" t="n">
        <f aca="false">high_v2_m!E72+temporary_pension_bonus_high!B72</f>
        <v>34960249.8969826</v>
      </c>
      <c r="H84" s="67" t="n">
        <f aca="false">F84-J84</f>
        <v>32462626.9061515</v>
      </c>
      <c r="I84" s="67" t="n">
        <f aca="false">G84-K84</f>
        <v>31076311.5788712</v>
      </c>
      <c r="J84" s="163" t="n">
        <f aca="false">high_v2_m!J72</f>
        <v>4004060.12176434</v>
      </c>
      <c r="K84" s="163" t="n">
        <f aca="false">high_v2_m!K72</f>
        <v>3883938.31811141</v>
      </c>
      <c r="L84" s="67" t="n">
        <f aca="false">H84-I84</f>
        <v>1386315.32728029</v>
      </c>
      <c r="M84" s="67" t="n">
        <f aca="false">J84-K84</f>
        <v>120121.80365293</v>
      </c>
      <c r="N84" s="163" t="n">
        <f aca="false">SUM(high_v5_m!C72:J72)</f>
        <v>4527470.23659742</v>
      </c>
      <c r="O84" s="7"/>
      <c r="P84" s="7"/>
      <c r="Q84" s="67" t="n">
        <f aca="false">I84*5.5017049523</f>
        <v>170972697.312694</v>
      </c>
      <c r="R84" s="67"/>
      <c r="S84" s="67"/>
      <c r="T84" s="7"/>
      <c r="U84" s="7"/>
      <c r="V84" s="67" t="n">
        <f aca="false">K84*5.5017049523</f>
        <v>21368282.6791813</v>
      </c>
      <c r="W84" s="67" t="n">
        <f aca="false">M84*5.5017049523</f>
        <v>660874.722036534</v>
      </c>
      <c r="X84" s="67" t="n">
        <f aca="false">N84*5.1890047538+L84*5.5017049523</f>
        <v>31120162.4819394</v>
      </c>
      <c r="Y84" s="67" t="n">
        <f aca="false">N84*5.1890047538</f>
        <v>23493064.580392</v>
      </c>
      <c r="Z84" s="67" t="n">
        <f aca="false">L84*5.5017049523</f>
        <v>7627097.90154737</v>
      </c>
      <c r="AA84" s="67" t="n">
        <f aca="false">IFE_cost_central!B72</f>
        <v>0</v>
      </c>
      <c r="AB84" s="67" t="n">
        <f aca="false">AA84*$AC$13</f>
        <v>0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3" t="n">
        <f aca="false">high_v2_m!D73+temporary_pension_bonus_high!B73</f>
        <v>36694439.2398529</v>
      </c>
      <c r="G85" s="163" t="n">
        <f aca="false">high_v2_m!E73+temporary_pension_bonus_high!B73</f>
        <v>35178464.4697125</v>
      </c>
      <c r="H85" s="67" t="n">
        <f aca="false">F85-J85</f>
        <v>32575241.7513922</v>
      </c>
      <c r="I85" s="67" t="n">
        <f aca="false">G85-K85</f>
        <v>31182842.9059056</v>
      </c>
      <c r="J85" s="163" t="n">
        <f aca="false">high_v2_m!J73</f>
        <v>4119197.48846072</v>
      </c>
      <c r="K85" s="163" t="n">
        <f aca="false">high_v2_m!K73</f>
        <v>3995621.5638069</v>
      </c>
      <c r="L85" s="67" t="n">
        <f aca="false">H85-I85</f>
        <v>1392398.8454866</v>
      </c>
      <c r="M85" s="67" t="n">
        <f aca="false">J85-K85</f>
        <v>123575.924653822</v>
      </c>
      <c r="N85" s="163" t="n">
        <f aca="false">SUM(high_v5_m!C73:J73)</f>
        <v>4566375.95909962</v>
      </c>
      <c r="O85" s="7"/>
      <c r="P85" s="7"/>
      <c r="Q85" s="67" t="n">
        <f aca="false">I85*5.5017049523</f>
        <v>171558801.242214</v>
      </c>
      <c r="R85" s="67"/>
      <c r="S85" s="67"/>
      <c r="T85" s="7"/>
      <c r="U85" s="7"/>
      <c r="V85" s="67" t="n">
        <f aca="false">K85*5.5017049523</f>
        <v>21982730.9451131</v>
      </c>
      <c r="W85" s="67" t="n">
        <f aca="false">M85*5.5017049523</f>
        <v>679878.276652985</v>
      </c>
      <c r="X85" s="67" t="n">
        <f aca="false">N85*5.1890047538+L85*5.5017049523</f>
        <v>31355514.1831964</v>
      </c>
      <c r="Y85" s="67" t="n">
        <f aca="false">N85*5.1890047538</f>
        <v>23694946.5594059</v>
      </c>
      <c r="Z85" s="67" t="n">
        <f aca="false">L85*5.5017049523</f>
        <v>7660567.62379043</v>
      </c>
      <c r="AA85" s="67" t="n">
        <f aca="false">IFE_cost_central!B73</f>
        <v>0</v>
      </c>
      <c r="AB85" s="67" t="n">
        <f aca="false">AA85*$AC$13</f>
        <v>0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9"/>
      <c r="B86" s="5"/>
      <c r="C86" s="159" t="n">
        <f aca="false">C82+1</f>
        <v>2033</v>
      </c>
      <c r="D86" s="159" t="n">
        <f aca="false">D82</f>
        <v>1</v>
      </c>
      <c r="E86" s="159" t="n">
        <v>233</v>
      </c>
      <c r="F86" s="161" t="n">
        <f aca="false">high_v2_m!D74+temporary_pension_bonus_high!B74</f>
        <v>36875472.268349</v>
      </c>
      <c r="G86" s="161" t="n">
        <f aca="false">high_v2_m!E74+temporary_pension_bonus_high!B74</f>
        <v>35351992.9957826</v>
      </c>
      <c r="H86" s="8" t="n">
        <f aca="false">F86-J86</f>
        <v>32723441.8841992</v>
      </c>
      <c r="I86" s="8" t="n">
        <f aca="false">G86-K86</f>
        <v>31324523.5231573</v>
      </c>
      <c r="J86" s="161" t="n">
        <f aca="false">high_v2_m!J74</f>
        <v>4152030.38414979</v>
      </c>
      <c r="K86" s="161" t="n">
        <f aca="false">high_v2_m!K74</f>
        <v>4027469.4726253</v>
      </c>
      <c r="L86" s="8" t="n">
        <f aca="false">H86-I86</f>
        <v>1398918.36104195</v>
      </c>
      <c r="M86" s="8" t="n">
        <f aca="false">J86-K86</f>
        <v>124560.911524494</v>
      </c>
      <c r="N86" s="161" t="n">
        <f aca="false">SUM(high_v5_m!C74:J74)</f>
        <v>5601040.60170059</v>
      </c>
      <c r="O86" s="5"/>
      <c r="P86" s="5"/>
      <c r="Q86" s="8" t="n">
        <f aca="false">I86*5.5017049523</f>
        <v>172338286.195792</v>
      </c>
      <c r="R86" s="8"/>
      <c r="S86" s="8"/>
      <c r="T86" s="5"/>
      <c r="U86" s="5"/>
      <c r="V86" s="8" t="n">
        <f aca="false">K86*5.5017049523</f>
        <v>22157948.7427797</v>
      </c>
      <c r="W86" s="8" t="n">
        <f aca="false">M86*5.5017049523</f>
        <v>685297.383797309</v>
      </c>
      <c r="X86" s="8" t="n">
        <f aca="false">N86*5.1890047538+L86*5.5017049523</f>
        <v>36760262.3832591</v>
      </c>
      <c r="Y86" s="8" t="n">
        <f aca="false">N86*5.1890047538</f>
        <v>29063826.3084512</v>
      </c>
      <c r="Z86" s="8" t="n">
        <f aca="false">L86*5.5017049523</f>
        <v>7696436.07480791</v>
      </c>
      <c r="AA86" s="8" t="n">
        <f aca="false">IFE_cost_central!B74</f>
        <v>0</v>
      </c>
      <c r="AB86" s="8" t="n">
        <f aca="false">AA86*$AC$13</f>
        <v>0</v>
      </c>
      <c r="AC86" s="8"/>
      <c r="AD86" s="8"/>
      <c r="AE86" s="159"/>
      <c r="AF86" s="159"/>
      <c r="AG86" s="159"/>
      <c r="AH86" s="159"/>
      <c r="AI86" s="159"/>
      <c r="AJ86" s="159"/>
      <c r="AK86" s="159"/>
      <c r="AL86" s="159"/>
      <c r="AM86" s="159"/>
      <c r="AN86" s="159"/>
      <c r="AO86" s="159"/>
      <c r="AP86" s="159"/>
      <c r="AQ86" s="159"/>
      <c r="AR86" s="159"/>
      <c r="AS86" s="159"/>
      <c r="AT86" s="159"/>
      <c r="AU86" s="159"/>
      <c r="AV86" s="159"/>
      <c r="AW86" s="159"/>
      <c r="AX86" s="159"/>
      <c r="AY86" s="159"/>
      <c r="AZ86" s="159"/>
      <c r="BA86" s="159"/>
      <c r="BB86" s="159"/>
      <c r="BC86" s="159"/>
      <c r="BD86" s="159"/>
      <c r="BE86" s="159"/>
      <c r="BF86" s="159"/>
      <c r="BG86" s="159"/>
      <c r="BH86" s="159"/>
      <c r="BI86" s="159"/>
      <c r="BJ86" s="159"/>
      <c r="BK86" s="159"/>
      <c r="BL86" s="159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3" t="n">
        <f aca="false">high_v2_m!D75+temporary_pension_bonus_high!B75</f>
        <v>37165132.4139225</v>
      </c>
      <c r="G87" s="163" t="n">
        <f aca="false">high_v2_m!E75+temporary_pension_bonus_high!B75</f>
        <v>35628832.9889457</v>
      </c>
      <c r="H87" s="67" t="n">
        <f aca="false">F87-J87</f>
        <v>32956851.5310345</v>
      </c>
      <c r="I87" s="67" t="n">
        <f aca="false">G87-K87</f>
        <v>31546800.5325443</v>
      </c>
      <c r="J87" s="163" t="n">
        <f aca="false">high_v2_m!J75</f>
        <v>4208280.88288801</v>
      </c>
      <c r="K87" s="163" t="n">
        <f aca="false">high_v2_m!K75</f>
        <v>4082032.45640137</v>
      </c>
      <c r="L87" s="67" t="n">
        <f aca="false">H87-I87</f>
        <v>1410050.9984902</v>
      </c>
      <c r="M87" s="67" t="n">
        <f aca="false">J87-K87</f>
        <v>126248.42648664</v>
      </c>
      <c r="N87" s="163" t="n">
        <f aca="false">SUM(high_v5_m!C75:J75)</f>
        <v>4573055.25324179</v>
      </c>
      <c r="O87" s="7"/>
      <c r="P87" s="7"/>
      <c r="Q87" s="67" t="n">
        <f aca="false">I87*5.5017049523</f>
        <v>173561188.719119</v>
      </c>
      <c r="R87" s="67"/>
      <c r="S87" s="67"/>
      <c r="T87" s="7"/>
      <c r="U87" s="7"/>
      <c r="V87" s="67" t="n">
        <f aca="false">K87*5.5017049523</f>
        <v>22458138.1808328</v>
      </c>
      <c r="W87" s="67" t="n">
        <f aca="false">M87*5.5017049523</f>
        <v>694581.593221631</v>
      </c>
      <c r="X87" s="67" t="n">
        <f aca="false">N87*5.1890047538+L87*5.5017049523</f>
        <v>31487290.0098508</v>
      </c>
      <c r="Y87" s="67" t="n">
        <f aca="false">N87*5.1890047538</f>
        <v>23729605.4484617</v>
      </c>
      <c r="Z87" s="67" t="n">
        <f aca="false">L87*5.5017049523</f>
        <v>7757684.56138909</v>
      </c>
      <c r="AA87" s="67" t="n">
        <f aca="false">IFE_cost_central!B75</f>
        <v>0</v>
      </c>
      <c r="AB87" s="67" t="n">
        <f aca="false">AA87*$AC$13</f>
        <v>0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3" t="n">
        <f aca="false">high_v2_m!D76+temporary_pension_bonus_high!B76</f>
        <v>37310438.5244858</v>
      </c>
      <c r="G88" s="163" t="n">
        <f aca="false">high_v2_m!E76+temporary_pension_bonus_high!B76</f>
        <v>35768628.360194</v>
      </c>
      <c r="H88" s="67" t="n">
        <f aca="false">F88-J88</f>
        <v>33010933.3234135</v>
      </c>
      <c r="I88" s="67" t="n">
        <f aca="false">G88-K88</f>
        <v>31598108.3151539</v>
      </c>
      <c r="J88" s="163" t="n">
        <f aca="false">high_v2_m!J76</f>
        <v>4299505.2010723</v>
      </c>
      <c r="K88" s="163" t="n">
        <f aca="false">high_v2_m!K76</f>
        <v>4170520.04504013</v>
      </c>
      <c r="L88" s="67" t="n">
        <f aca="false">H88-I88</f>
        <v>1412825.00825956</v>
      </c>
      <c r="M88" s="67" t="n">
        <f aca="false">J88-K88</f>
        <v>128985.156032169</v>
      </c>
      <c r="N88" s="163" t="n">
        <f aca="false">SUM(high_v5_m!C76:J76)</f>
        <v>4610957.44361854</v>
      </c>
      <c r="O88" s="7"/>
      <c r="P88" s="7"/>
      <c r="Q88" s="67" t="n">
        <f aca="false">I88*5.5017049523</f>
        <v>173843469.000794</v>
      </c>
      <c r="R88" s="67"/>
      <c r="S88" s="67"/>
      <c r="T88" s="7"/>
      <c r="U88" s="7"/>
      <c r="V88" s="67" t="n">
        <f aca="false">K88*5.5017049523</f>
        <v>22944970.7854637</v>
      </c>
      <c r="W88" s="67" t="n">
        <f aca="false">M88*5.5017049523</f>
        <v>709638.271715371</v>
      </c>
      <c r="X88" s="67" t="n">
        <f aca="false">N88*5.1890047538+L88*5.5017049523</f>
        <v>31699226.4391811</v>
      </c>
      <c r="Y88" s="67" t="n">
        <f aca="false">N88*5.1890047538</f>
        <v>23926280.0945061</v>
      </c>
      <c r="Z88" s="67" t="n">
        <f aca="false">L88*5.5017049523</f>
        <v>7772946.34467494</v>
      </c>
      <c r="AA88" s="67" t="n">
        <f aca="false">IFE_cost_central!B76</f>
        <v>0</v>
      </c>
      <c r="AB88" s="67" t="n">
        <f aca="false">AA88*$AC$13</f>
        <v>0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3" t="n">
        <f aca="false">high_v2_m!D77+temporary_pension_bonus_high!B77</f>
        <v>37665472.1581784</v>
      </c>
      <c r="G89" s="163" t="n">
        <f aca="false">high_v2_m!E77+temporary_pension_bonus_high!B77</f>
        <v>36108830.4228556</v>
      </c>
      <c r="H89" s="67" t="n">
        <f aca="false">F89-J89</f>
        <v>33256469.2070983</v>
      </c>
      <c r="I89" s="67" t="n">
        <f aca="false">G89-K89</f>
        <v>31832097.5603078</v>
      </c>
      <c r="J89" s="163" t="n">
        <f aca="false">high_v2_m!J77</f>
        <v>4409002.95108018</v>
      </c>
      <c r="K89" s="163" t="n">
        <f aca="false">high_v2_m!K77</f>
        <v>4276732.86254778</v>
      </c>
      <c r="L89" s="67" t="n">
        <f aca="false">H89-I89</f>
        <v>1424371.64679047</v>
      </c>
      <c r="M89" s="67" t="n">
        <f aca="false">J89-K89</f>
        <v>132270.088532404</v>
      </c>
      <c r="N89" s="163" t="n">
        <f aca="false">SUM(high_v5_m!C77:J77)</f>
        <v>4587012.01712813</v>
      </c>
      <c r="O89" s="7"/>
      <c r="P89" s="7"/>
      <c r="Q89" s="67" t="n">
        <f aca="false">I89*5.5017049523</f>
        <v>175130808.789642</v>
      </c>
      <c r="R89" s="67"/>
      <c r="S89" s="67"/>
      <c r="T89" s="7"/>
      <c r="U89" s="7"/>
      <c r="V89" s="67" t="n">
        <f aca="false">K89*5.5017049523</f>
        <v>23529322.3695432</v>
      </c>
      <c r="W89" s="67" t="n">
        <f aca="false">M89*5.5017049523</f>
        <v>727711.001119887</v>
      </c>
      <c r="X89" s="67" t="n">
        <f aca="false">N89*5.1890047538+L89*5.5017049523</f>
        <v>31638499.7056784</v>
      </c>
      <c r="Y89" s="67" t="n">
        <f aca="false">N89*5.1890047538</f>
        <v>23802027.1626156</v>
      </c>
      <c r="Z89" s="67" t="n">
        <f aca="false">L89*5.5017049523</f>
        <v>7836472.54306282</v>
      </c>
      <c r="AA89" s="67" t="n">
        <f aca="false">IFE_cost_central!B77</f>
        <v>0</v>
      </c>
      <c r="AB89" s="67" t="n">
        <f aca="false">AA89*$AC$13</f>
        <v>0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9"/>
      <c r="B90" s="5"/>
      <c r="C90" s="159" t="n">
        <f aca="false">C86+1</f>
        <v>2034</v>
      </c>
      <c r="D90" s="159" t="n">
        <f aca="false">D86</f>
        <v>1</v>
      </c>
      <c r="E90" s="159" t="n">
        <v>237</v>
      </c>
      <c r="F90" s="161" t="n">
        <f aca="false">high_v2_m!D78+temporary_pension_bonus_high!B78</f>
        <v>37852300.6203494</v>
      </c>
      <c r="G90" s="161" t="n">
        <f aca="false">high_v2_m!E78+temporary_pension_bonus_high!B78</f>
        <v>36288035.5615717</v>
      </c>
      <c r="H90" s="8" t="n">
        <f aca="false">F90-J90</f>
        <v>33306089.5102131</v>
      </c>
      <c r="I90" s="8" t="n">
        <f aca="false">G90-K90</f>
        <v>31878210.7847395</v>
      </c>
      <c r="J90" s="161" t="n">
        <f aca="false">high_v2_m!J78</f>
        <v>4546211.11013628</v>
      </c>
      <c r="K90" s="161" t="n">
        <f aca="false">high_v2_m!K78</f>
        <v>4409824.77683219</v>
      </c>
      <c r="L90" s="8" t="n">
        <f aca="false">H90-I90</f>
        <v>1427878.72547356</v>
      </c>
      <c r="M90" s="8" t="n">
        <f aca="false">J90-K90</f>
        <v>136386.33330409</v>
      </c>
      <c r="N90" s="161" t="n">
        <f aca="false">SUM(high_v5_m!C78:J78)</f>
        <v>5572055.35954521</v>
      </c>
      <c r="O90" s="5"/>
      <c r="P90" s="5"/>
      <c r="Q90" s="8" t="n">
        <f aca="false">I90*5.5017049523</f>
        <v>175384510.144865</v>
      </c>
      <c r="R90" s="8"/>
      <c r="S90" s="8"/>
      <c r="T90" s="5"/>
      <c r="U90" s="5"/>
      <c r="V90" s="8" t="n">
        <f aca="false">K90*5.5017049523</f>
        <v>24261554.8134729</v>
      </c>
      <c r="W90" s="8" t="n">
        <f aca="false">M90*5.5017049523</f>
        <v>750357.365365148</v>
      </c>
      <c r="X90" s="8" t="n">
        <f aca="false">N90*5.1890047538+L90*5.5017049523</f>
        <v>36769189.2043385</v>
      </c>
      <c r="Y90" s="8" t="n">
        <f aca="false">N90*5.1890047538</f>
        <v>28913421.7491168</v>
      </c>
      <c r="Z90" s="8" t="n">
        <f aca="false">L90*5.5017049523</f>
        <v>7855767.45522168</v>
      </c>
      <c r="AA90" s="8" t="n">
        <f aca="false">IFE_cost_central!B78</f>
        <v>0</v>
      </c>
      <c r="AB90" s="8" t="n">
        <f aca="false">AA90*$AC$13</f>
        <v>0</v>
      </c>
      <c r="AC90" s="8"/>
      <c r="AD90" s="8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  <c r="BJ90" s="159"/>
      <c r="BK90" s="159"/>
      <c r="BL90" s="159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3" t="n">
        <f aca="false">high_v2_m!D79+temporary_pension_bonus_high!B79</f>
        <v>37897729.2347172</v>
      </c>
      <c r="G91" s="163" t="n">
        <f aca="false">high_v2_m!E79+temporary_pension_bonus_high!B79</f>
        <v>36333148.8571425</v>
      </c>
      <c r="H91" s="67" t="n">
        <f aca="false">F91-J91</f>
        <v>33292627.5795848</v>
      </c>
      <c r="I91" s="67" t="n">
        <f aca="false">G91-K91</f>
        <v>31866200.2516641</v>
      </c>
      <c r="J91" s="163" t="n">
        <f aca="false">high_v2_m!J79</f>
        <v>4605101.65513241</v>
      </c>
      <c r="K91" s="163" t="n">
        <f aca="false">high_v2_m!K79</f>
        <v>4466948.60547843</v>
      </c>
      <c r="L91" s="67" t="n">
        <f aca="false">H91-I91</f>
        <v>1426427.3279207</v>
      </c>
      <c r="M91" s="67" t="n">
        <f aca="false">J91-K91</f>
        <v>138153.049653973</v>
      </c>
      <c r="N91" s="163" t="n">
        <f aca="false">SUM(high_v5_m!C79:J79)</f>
        <v>4565720.6447186</v>
      </c>
      <c r="O91" s="7"/>
      <c r="P91" s="7"/>
      <c r="Q91" s="67" t="n">
        <f aca="false">I91*5.5017049523</f>
        <v>175318431.735564</v>
      </c>
      <c r="R91" s="67"/>
      <c r="S91" s="67"/>
      <c r="T91" s="7"/>
      <c r="U91" s="7"/>
      <c r="V91" s="67" t="n">
        <f aca="false">K91*5.5017049523</f>
        <v>24575833.2644303</v>
      </c>
      <c r="W91" s="67" t="n">
        <f aca="false">M91*5.5017049523</f>
        <v>760077.317456608</v>
      </c>
      <c r="X91" s="67" t="n">
        <f aca="false">N91*5.1890047538+L91*5.5017049523</f>
        <v>31539328.4240849</v>
      </c>
      <c r="Y91" s="67" t="n">
        <f aca="false">N91*5.1890047538</f>
        <v>23691546.1299676</v>
      </c>
      <c r="Z91" s="67" t="n">
        <f aca="false">L91*5.5017049523</f>
        <v>7847782.29411736</v>
      </c>
      <c r="AA91" s="67" t="n">
        <f aca="false">IFE_cost_central!B79</f>
        <v>0</v>
      </c>
      <c r="AB91" s="67" t="n">
        <f aca="false">AA91*$AC$13</f>
        <v>0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3" t="n">
        <f aca="false">high_v2_m!D80+temporary_pension_bonus_high!B80</f>
        <v>38213784.4974981</v>
      </c>
      <c r="G92" s="163" t="n">
        <f aca="false">high_v2_m!E80+temporary_pension_bonus_high!B80</f>
        <v>36636269.8656342</v>
      </c>
      <c r="H92" s="67" t="n">
        <f aca="false">F92-J92</f>
        <v>33546223.0792614</v>
      </c>
      <c r="I92" s="67" t="n">
        <f aca="false">G92-K92</f>
        <v>32108735.2899446</v>
      </c>
      <c r="J92" s="163" t="n">
        <f aca="false">high_v2_m!J80</f>
        <v>4667561.41823672</v>
      </c>
      <c r="K92" s="163" t="n">
        <f aca="false">high_v2_m!K80</f>
        <v>4527534.57568962</v>
      </c>
      <c r="L92" s="67" t="n">
        <f aca="false">H92-I92</f>
        <v>1437487.78931681</v>
      </c>
      <c r="M92" s="67" t="n">
        <f aca="false">J92-K92</f>
        <v>140026.842547102</v>
      </c>
      <c r="N92" s="163" t="n">
        <f aca="false">SUM(high_v5_m!C80:J80)</f>
        <v>4587683.27660506</v>
      </c>
      <c r="O92" s="7"/>
      <c r="P92" s="7"/>
      <c r="Q92" s="67" t="n">
        <f aca="false">I92*5.5017049523</f>
        <v>176652787.956778</v>
      </c>
      <c r="R92" s="67"/>
      <c r="S92" s="67"/>
      <c r="T92" s="7"/>
      <c r="U92" s="7"/>
      <c r="V92" s="67" t="n">
        <f aca="false">K92*5.5017049523</f>
        <v>24909159.396781</v>
      </c>
      <c r="W92" s="67" t="n">
        <f aca="false">M92*5.5017049523</f>
        <v>770386.373096323</v>
      </c>
      <c r="X92" s="67" t="n">
        <f aca="false">N92*5.1890047538+L92*5.5017049523</f>
        <v>31714144.0205875</v>
      </c>
      <c r="Y92" s="67" t="n">
        <f aca="false">N92*5.1890047538</f>
        <v>23805510.3312324</v>
      </c>
      <c r="Z92" s="67" t="n">
        <f aca="false">L92*5.5017049523</f>
        <v>7908633.68935506</v>
      </c>
      <c r="AA92" s="67" t="n">
        <f aca="false">IFE_cost_central!B80</f>
        <v>0</v>
      </c>
      <c r="AB92" s="67" t="n">
        <f aca="false">AA92*$AC$13</f>
        <v>0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3" t="n">
        <f aca="false">high_v2_m!D81+temporary_pension_bonus_high!B81</f>
        <v>38498767.7965325</v>
      </c>
      <c r="G93" s="163" t="n">
        <f aca="false">high_v2_m!E81+temporary_pension_bonus_high!B81</f>
        <v>36910422.9193422</v>
      </c>
      <c r="H93" s="67" t="n">
        <f aca="false">F93-J93</f>
        <v>33714081.0744774</v>
      </c>
      <c r="I93" s="67" t="n">
        <f aca="false">G93-K93</f>
        <v>32269276.7989488</v>
      </c>
      <c r="J93" s="163" t="n">
        <f aca="false">high_v2_m!J81</f>
        <v>4784686.72205505</v>
      </c>
      <c r="K93" s="163" t="n">
        <f aca="false">high_v2_m!K81</f>
        <v>4641146.1203934</v>
      </c>
      <c r="L93" s="67" t="n">
        <f aca="false">H93-I93</f>
        <v>1444804.27552861</v>
      </c>
      <c r="M93" s="67" t="n">
        <f aca="false">J93-K93</f>
        <v>143540.601661651</v>
      </c>
      <c r="N93" s="163" t="n">
        <f aca="false">SUM(high_v5_m!C81:J81)</f>
        <v>4651022.85590508</v>
      </c>
      <c r="O93" s="7"/>
      <c r="P93" s="7"/>
      <c r="Q93" s="67" t="n">
        <f aca="false">I93*5.5017049523</f>
        <v>177536039.971916</v>
      </c>
      <c r="R93" s="67"/>
      <c r="S93" s="67"/>
      <c r="T93" s="7"/>
      <c r="U93" s="7"/>
      <c r="V93" s="67" t="n">
        <f aca="false">K93*5.5017049523</f>
        <v>25534216.5949163</v>
      </c>
      <c r="W93" s="67" t="n">
        <f aca="false">M93*5.5017049523</f>
        <v>789718.039018029</v>
      </c>
      <c r="X93" s="67" t="n">
        <f aca="false">N93*5.1890047538+L93*5.5017049523</f>
        <v>32083066.5471039</v>
      </c>
      <c r="Y93" s="67" t="n">
        <f aca="false">N93*5.1890047538</f>
        <v>24134179.7093239</v>
      </c>
      <c r="Z93" s="67" t="n">
        <f aca="false">L93*5.5017049523</f>
        <v>7948886.83777997</v>
      </c>
      <c r="AA93" s="67" t="n">
        <f aca="false">IFE_cost_central!B81</f>
        <v>0</v>
      </c>
      <c r="AB93" s="67" t="n">
        <f aca="false">AA93*$AC$13</f>
        <v>0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9"/>
      <c r="B94" s="5"/>
      <c r="C94" s="159" t="n">
        <f aca="false">C90+1</f>
        <v>2035</v>
      </c>
      <c r="D94" s="159" t="n">
        <f aca="false">D90</f>
        <v>1</v>
      </c>
      <c r="E94" s="159" t="n">
        <v>241</v>
      </c>
      <c r="F94" s="161" t="n">
        <f aca="false">high_v2_m!D82+temporary_pension_bonus_high!B82</f>
        <v>38780957.7449484</v>
      </c>
      <c r="G94" s="161" t="n">
        <f aca="false">high_v2_m!E82+temporary_pension_bonus_high!B82</f>
        <v>37181205.5190316</v>
      </c>
      <c r="H94" s="8" t="n">
        <f aca="false">F94-J94</f>
        <v>33895033.9861338</v>
      </c>
      <c r="I94" s="8" t="n">
        <f aca="false">G94-K94</f>
        <v>32441859.4729815</v>
      </c>
      <c r="J94" s="161" t="n">
        <f aca="false">high_v2_m!J82</f>
        <v>4885923.75881455</v>
      </c>
      <c r="K94" s="161" t="n">
        <f aca="false">high_v2_m!K82</f>
        <v>4739346.04605011</v>
      </c>
      <c r="L94" s="8" t="n">
        <f aca="false">H94-I94</f>
        <v>1453174.51315238</v>
      </c>
      <c r="M94" s="8" t="n">
        <f aca="false">J94-K94</f>
        <v>146577.712764435</v>
      </c>
      <c r="N94" s="161" t="n">
        <f aca="false">SUM(high_v5_m!C82:J82)</f>
        <v>5662733.30276984</v>
      </c>
      <c r="O94" s="5"/>
      <c r="P94" s="5"/>
      <c r="Q94" s="8" t="n">
        <f aca="false">I94*5.5017049523</f>
        <v>178485538.924323</v>
      </c>
      <c r="R94" s="8"/>
      <c r="S94" s="8"/>
      <c r="T94" s="5"/>
      <c r="U94" s="5"/>
      <c r="V94" s="8" t="n">
        <f aca="false">K94*5.5017049523</f>
        <v>26074483.6122173</v>
      </c>
      <c r="W94" s="8" t="n">
        <f aca="false">M94*5.5017049523</f>
        <v>806427.328212901</v>
      </c>
      <c r="X94" s="8" t="n">
        <f aca="false">N94*5.1890047538+L94*5.5017049523</f>
        <v>37378887.4431408</v>
      </c>
      <c r="Y94" s="8" t="n">
        <f aca="false">N94*5.1890047538</f>
        <v>29383950.0275743</v>
      </c>
      <c r="Z94" s="8" t="n">
        <f aca="false">L94*5.5017049523</f>
        <v>7994937.41556657</v>
      </c>
      <c r="AA94" s="8" t="n">
        <f aca="false">IFE_cost_central!B82</f>
        <v>0</v>
      </c>
      <c r="AB94" s="8" t="n">
        <f aca="false">AA94*$AC$13</f>
        <v>0</v>
      </c>
      <c r="AC94" s="8"/>
      <c r="AD94" s="8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59"/>
      <c r="BC94" s="159"/>
      <c r="BD94" s="159"/>
      <c r="BE94" s="159"/>
      <c r="BF94" s="159"/>
      <c r="BG94" s="159"/>
      <c r="BH94" s="159"/>
      <c r="BI94" s="159"/>
      <c r="BJ94" s="159"/>
      <c r="BK94" s="159"/>
      <c r="BL94" s="159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3" t="n">
        <f aca="false">high_v2_m!D83+temporary_pension_bonus_high!B83</f>
        <v>39104098.1343825</v>
      </c>
      <c r="G95" s="163" t="n">
        <f aca="false">high_v2_m!E83+temporary_pension_bonus_high!B83</f>
        <v>37491252.3136839</v>
      </c>
      <c r="H95" s="67" t="n">
        <f aca="false">F95-J95</f>
        <v>34082680.0672514</v>
      </c>
      <c r="I95" s="67" t="n">
        <f aca="false">G95-K95</f>
        <v>32620476.7885667</v>
      </c>
      <c r="J95" s="163" t="n">
        <f aca="false">high_v2_m!J83</f>
        <v>5021418.06713106</v>
      </c>
      <c r="K95" s="163" t="n">
        <f aca="false">high_v2_m!K83</f>
        <v>4870775.52511713</v>
      </c>
      <c r="L95" s="67" t="n">
        <f aca="false">H95-I95</f>
        <v>1462203.27868469</v>
      </c>
      <c r="M95" s="67" t="n">
        <f aca="false">J95-K95</f>
        <v>150642.542013933</v>
      </c>
      <c r="N95" s="163" t="n">
        <f aca="false">SUM(high_v5_m!C83:J83)</f>
        <v>4638422.66166114</v>
      </c>
      <c r="O95" s="7"/>
      <c r="P95" s="7"/>
      <c r="Q95" s="67" t="n">
        <f aca="false">I95*5.5017049523</f>
        <v>179468238.694045</v>
      </c>
      <c r="R95" s="67"/>
      <c r="S95" s="67"/>
      <c r="T95" s="7"/>
      <c r="U95" s="7"/>
      <c r="V95" s="67" t="n">
        <f aca="false">K95*5.5017049523</f>
        <v>26797569.8280785</v>
      </c>
      <c r="W95" s="67" t="n">
        <f aca="false">M95*5.5017049523</f>
        <v>828790.819425116</v>
      </c>
      <c r="X95" s="67" t="n">
        <f aca="false">N95*5.1890047538+L95*5.5017049523</f>
        <v>32113408.2611022</v>
      </c>
      <c r="Y95" s="67" t="n">
        <f aca="false">N95*5.1890047538</f>
        <v>24068797.2414933</v>
      </c>
      <c r="Z95" s="67" t="n">
        <f aca="false">L95*5.5017049523</f>
        <v>8044611.01960884</v>
      </c>
      <c r="AA95" s="67" t="n">
        <f aca="false">IFE_cost_central!B83</f>
        <v>0</v>
      </c>
      <c r="AB95" s="67" t="n">
        <f aca="false">AA95*$AC$13</f>
        <v>0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3" t="n">
        <f aca="false">high_v2_m!D84+temporary_pension_bonus_high!B84</f>
        <v>39329900.1145188</v>
      </c>
      <c r="G96" s="163" t="n">
        <f aca="false">high_v2_m!E84+temporary_pension_bonus_high!B84</f>
        <v>37708087.5355895</v>
      </c>
      <c r="H96" s="67" t="n">
        <f aca="false">F96-J96</f>
        <v>34158915.348158</v>
      </c>
      <c r="I96" s="67" t="n">
        <f aca="false">G96-K96</f>
        <v>32692232.3122196</v>
      </c>
      <c r="J96" s="163" t="n">
        <f aca="false">high_v2_m!J84</f>
        <v>5170984.76636072</v>
      </c>
      <c r="K96" s="163" t="n">
        <f aca="false">high_v2_m!K84</f>
        <v>5015855.2233699</v>
      </c>
      <c r="L96" s="67" t="n">
        <f aca="false">H96-I96</f>
        <v>1466683.03593844</v>
      </c>
      <c r="M96" s="67" t="n">
        <f aca="false">J96-K96</f>
        <v>155129.542990822</v>
      </c>
      <c r="N96" s="163" t="n">
        <f aca="false">SUM(high_v5_m!C84:J84)</f>
        <v>4538565.12913445</v>
      </c>
      <c r="O96" s="7"/>
      <c r="P96" s="7"/>
      <c r="Q96" s="67" t="n">
        <f aca="false">I96*5.5017049523</f>
        <v>179863016.413881</v>
      </c>
      <c r="R96" s="67"/>
      <c r="S96" s="67"/>
      <c r="T96" s="7"/>
      <c r="U96" s="7"/>
      <c r="V96" s="67" t="n">
        <f aca="false">K96*5.5017049523</f>
        <v>27595755.522434</v>
      </c>
      <c r="W96" s="67" t="n">
        <f aca="false">M96*5.5017049523</f>
        <v>853476.974920643</v>
      </c>
      <c r="X96" s="67" t="n">
        <f aca="false">N96*5.1890047538+L96*5.5017049523</f>
        <v>31619893.3527865</v>
      </c>
      <c r="Y96" s="67" t="n">
        <f aca="false">N96*5.1890047538</f>
        <v>23550636.0305096</v>
      </c>
      <c r="Z96" s="67" t="n">
        <f aca="false">L96*5.5017049523</f>
        <v>8069257.32227692</v>
      </c>
      <c r="AA96" s="67" t="n">
        <f aca="false">IFE_cost_central!B84</f>
        <v>0</v>
      </c>
      <c r="AB96" s="67" t="n">
        <f aca="false">AA96*$AC$13</f>
        <v>0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3" t="n">
        <f aca="false">high_v2_m!D85+temporary_pension_bonus_high!B85</f>
        <v>39371408.7029574</v>
      </c>
      <c r="G97" s="163" t="n">
        <f aca="false">high_v2_m!E85+temporary_pension_bonus_high!B85</f>
        <v>37748934.829728</v>
      </c>
      <c r="H97" s="67" t="n">
        <f aca="false">F97-J97</f>
        <v>34094194.3544079</v>
      </c>
      <c r="I97" s="67" t="n">
        <f aca="false">G97-K97</f>
        <v>32630036.911635</v>
      </c>
      <c r="J97" s="163" t="n">
        <f aca="false">high_v2_m!J85</f>
        <v>5277214.34854949</v>
      </c>
      <c r="K97" s="163" t="n">
        <f aca="false">high_v2_m!K85</f>
        <v>5118897.918093</v>
      </c>
      <c r="L97" s="67" t="n">
        <f aca="false">H97-I97</f>
        <v>1464157.44277293</v>
      </c>
      <c r="M97" s="67" t="n">
        <f aca="false">J97-K97</f>
        <v>158316.430456485</v>
      </c>
      <c r="N97" s="163" t="n">
        <f aca="false">SUM(high_v5_m!C85:J85)</f>
        <v>4626163.79840669</v>
      </c>
      <c r="O97" s="7"/>
      <c r="P97" s="7"/>
      <c r="Q97" s="67" t="n">
        <f aca="false">I97*5.5017049523</f>
        <v>179520835.670474</v>
      </c>
      <c r="R97" s="67"/>
      <c r="S97" s="67"/>
      <c r="T97" s="7"/>
      <c r="U97" s="7"/>
      <c r="V97" s="67" t="n">
        <f aca="false">K97*5.5017049523</f>
        <v>28162666.0262904</v>
      </c>
      <c r="W97" s="67" t="n">
        <f aca="false">M97*5.5017049523</f>
        <v>871010.2894729</v>
      </c>
      <c r="X97" s="67" t="n">
        <f aca="false">N97*5.1890047538+L97*5.5017049523</f>
        <v>32060548.1956405</v>
      </c>
      <c r="Y97" s="67" t="n">
        <f aca="false">N97*5.1890047538</f>
        <v>24005185.9417898</v>
      </c>
      <c r="Z97" s="67" t="n">
        <f aca="false">L97*5.5017049523</f>
        <v>8055362.25385073</v>
      </c>
      <c r="AA97" s="67" t="n">
        <f aca="false">IFE_cost_central!B85</f>
        <v>0</v>
      </c>
      <c r="AB97" s="67" t="n">
        <f aca="false">AA97*$AC$13</f>
        <v>0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9"/>
      <c r="B98" s="5"/>
      <c r="C98" s="159" t="n">
        <f aca="false">C94+1</f>
        <v>2036</v>
      </c>
      <c r="D98" s="159" t="n">
        <f aca="false">D94</f>
        <v>1</v>
      </c>
      <c r="E98" s="159" t="n">
        <v>245</v>
      </c>
      <c r="F98" s="161" t="n">
        <f aca="false">high_v2_m!D86+temporary_pension_bonus_high!B86</f>
        <v>39578148.5871745</v>
      </c>
      <c r="G98" s="161" t="n">
        <f aca="false">high_v2_m!E86+temporary_pension_bonus_high!B86</f>
        <v>37947005.3666289</v>
      </c>
      <c r="H98" s="8" t="n">
        <f aca="false">F98-J98</f>
        <v>34220975.8005106</v>
      </c>
      <c r="I98" s="8" t="n">
        <f aca="false">G98-K98</f>
        <v>32750547.7635649</v>
      </c>
      <c r="J98" s="161" t="n">
        <f aca="false">high_v2_m!J86</f>
        <v>5357172.78666388</v>
      </c>
      <c r="K98" s="161" t="n">
        <f aca="false">high_v2_m!K86</f>
        <v>5196457.60306397</v>
      </c>
      <c r="L98" s="8" t="n">
        <f aca="false">H98-I98</f>
        <v>1470428.03694571</v>
      </c>
      <c r="M98" s="8" t="n">
        <f aca="false">J98-K98</f>
        <v>160715.183599917</v>
      </c>
      <c r="N98" s="161" t="n">
        <f aca="false">SUM(high_v5_m!C86:J86)</f>
        <v>5533341.22417333</v>
      </c>
      <c r="O98" s="5"/>
      <c r="P98" s="5"/>
      <c r="Q98" s="8" t="n">
        <f aca="false">I98*5.5017049523</f>
        <v>180183850.821343</v>
      </c>
      <c r="R98" s="8"/>
      <c r="S98" s="8"/>
      <c r="T98" s="5"/>
      <c r="U98" s="5"/>
      <c r="V98" s="8" t="n">
        <f aca="false">K98*5.5017049523</f>
        <v>28589376.529194</v>
      </c>
      <c r="W98" s="8" t="n">
        <f aca="false">M98*5.5017049523</f>
        <v>884207.521521468</v>
      </c>
      <c r="X98" s="8" t="n">
        <f aca="false">N98*5.1890047538+L98*5.5017049523</f>
        <v>36802395.1294979</v>
      </c>
      <c r="Y98" s="8" t="n">
        <f aca="false">N98*5.1890047538</f>
        <v>28712533.9166329</v>
      </c>
      <c r="Z98" s="8" t="n">
        <f aca="false">L98*5.5017049523</f>
        <v>8089861.21286497</v>
      </c>
      <c r="AA98" s="8" t="n">
        <f aca="false">IFE_cost_central!B86</f>
        <v>0</v>
      </c>
      <c r="AB98" s="8" t="n">
        <f aca="false">AA98*$AC$13</f>
        <v>0</v>
      </c>
      <c r="AC98" s="8"/>
      <c r="AD98" s="8"/>
      <c r="AE98" s="159"/>
      <c r="AF98" s="159"/>
      <c r="AG98" s="159"/>
      <c r="AH98" s="159"/>
      <c r="AI98" s="159"/>
      <c r="AJ98" s="159"/>
      <c r="AK98" s="159"/>
      <c r="AL98" s="159"/>
      <c r="AM98" s="159"/>
      <c r="AN98" s="159"/>
      <c r="AO98" s="159"/>
      <c r="AP98" s="159"/>
      <c r="AQ98" s="159"/>
      <c r="AR98" s="159"/>
      <c r="AS98" s="159"/>
      <c r="AT98" s="159"/>
      <c r="AU98" s="159"/>
      <c r="AV98" s="159"/>
      <c r="AW98" s="159"/>
      <c r="AX98" s="159"/>
      <c r="AY98" s="159"/>
      <c r="AZ98" s="159"/>
      <c r="BA98" s="159"/>
      <c r="BB98" s="159"/>
      <c r="BC98" s="159"/>
      <c r="BD98" s="159"/>
      <c r="BE98" s="159"/>
      <c r="BF98" s="159"/>
      <c r="BG98" s="159"/>
      <c r="BH98" s="159"/>
      <c r="BI98" s="159"/>
      <c r="BJ98" s="159"/>
      <c r="BK98" s="159"/>
      <c r="BL98" s="159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3" t="n">
        <f aca="false">high_v2_m!D87+temporary_pension_bonus_high!B87</f>
        <v>39724258.5373078</v>
      </c>
      <c r="G99" s="163" t="n">
        <f aca="false">high_v2_m!E87+temporary_pension_bonus_high!B87</f>
        <v>38087698.0068918</v>
      </c>
      <c r="H99" s="67" t="n">
        <f aca="false">F99-J99</f>
        <v>34323086.4214604</v>
      </c>
      <c r="I99" s="67" t="n">
        <f aca="false">G99-K99</f>
        <v>32848561.0545198</v>
      </c>
      <c r="J99" s="163" t="n">
        <f aca="false">high_v2_m!J87</f>
        <v>5401172.11584742</v>
      </c>
      <c r="K99" s="163" t="n">
        <f aca="false">high_v2_m!K87</f>
        <v>5239136.95237199</v>
      </c>
      <c r="L99" s="67" t="n">
        <f aca="false">H99-I99</f>
        <v>1474525.3669406</v>
      </c>
      <c r="M99" s="67" t="n">
        <f aca="false">J99-K99</f>
        <v>162035.163475423</v>
      </c>
      <c r="N99" s="163" t="n">
        <f aca="false">SUM(high_v5_m!C87:J87)</f>
        <v>4562835.49537336</v>
      </c>
      <c r="O99" s="7"/>
      <c r="P99" s="7"/>
      <c r="Q99" s="67" t="n">
        <f aca="false">I99*5.5017049523</f>
        <v>180723091.02958</v>
      </c>
      <c r="R99" s="67"/>
      <c r="S99" s="67"/>
      <c r="T99" s="7"/>
      <c r="U99" s="7"/>
      <c r="V99" s="67" t="n">
        <f aca="false">K99*5.5017049523</f>
        <v>28824185.7166429</v>
      </c>
      <c r="W99" s="67" t="n">
        <f aca="false">M99*5.5017049523</f>
        <v>891469.661339476</v>
      </c>
      <c r="X99" s="67" t="n">
        <f aca="false">N99*5.1890047538+L99*5.5017049523</f>
        <v>31788978.5898888</v>
      </c>
      <c r="Y99" s="67" t="n">
        <f aca="false">N99*5.1890047538</f>
        <v>23676575.0762997</v>
      </c>
      <c r="Z99" s="67" t="n">
        <f aca="false">L99*5.5017049523</f>
        <v>8112403.51358909</v>
      </c>
      <c r="AA99" s="67" t="n">
        <f aca="false">IFE_cost_central!B87</f>
        <v>0</v>
      </c>
      <c r="AB99" s="67" t="n">
        <f aca="false">AA99*$AC$13</f>
        <v>0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3" t="n">
        <f aca="false">high_v2_m!D88+temporary_pension_bonus_high!B88</f>
        <v>39848658.6219028</v>
      </c>
      <c r="G100" s="163" t="n">
        <f aca="false">high_v2_m!E88+temporary_pension_bonus_high!B88</f>
        <v>38206938.3824124</v>
      </c>
      <c r="H100" s="67" t="n">
        <f aca="false">F100-J100</f>
        <v>34316868.1635115</v>
      </c>
      <c r="I100" s="67" t="n">
        <f aca="false">G100-K100</f>
        <v>32841101.6377728</v>
      </c>
      <c r="J100" s="163" t="n">
        <f aca="false">high_v2_m!J88</f>
        <v>5531790.45839133</v>
      </c>
      <c r="K100" s="163" t="n">
        <f aca="false">high_v2_m!K88</f>
        <v>5365836.74463959</v>
      </c>
      <c r="L100" s="67" t="n">
        <f aca="false">H100-I100</f>
        <v>1475766.52573864</v>
      </c>
      <c r="M100" s="67" t="n">
        <f aca="false">J100-K100</f>
        <v>165953.71375174</v>
      </c>
      <c r="N100" s="163" t="n">
        <f aca="false">SUM(high_v5_m!C88:J88)</f>
        <v>4525904.53334766</v>
      </c>
      <c r="O100" s="7"/>
      <c r="P100" s="7"/>
      <c r="Q100" s="67" t="n">
        <f aca="false">I100*5.5017049523</f>
        <v>180682051.519522</v>
      </c>
      <c r="R100" s="67"/>
      <c r="S100" s="67"/>
      <c r="T100" s="7"/>
      <c r="U100" s="7"/>
      <c r="V100" s="67" t="n">
        <f aca="false">K100*5.5017049523</f>
        <v>29521250.5912169</v>
      </c>
      <c r="W100" s="67" t="n">
        <f aca="false">M100*5.5017049523</f>
        <v>913028.368800524</v>
      </c>
      <c r="X100" s="67" t="n">
        <f aca="false">N100*5.1890047538+L100*5.5017049523</f>
        <v>31604172.1418808</v>
      </c>
      <c r="Y100" s="67" t="n">
        <f aca="false">N100*5.1890047538</f>
        <v>23484940.138786</v>
      </c>
      <c r="Z100" s="67" t="n">
        <f aca="false">L100*5.5017049523</f>
        <v>8119232.00309485</v>
      </c>
      <c r="AA100" s="67" t="n">
        <f aca="false">IFE_cost_central!B88</f>
        <v>0</v>
      </c>
      <c r="AB100" s="67" t="n">
        <f aca="false">AA100*$AC$13</f>
        <v>0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3" t="n">
        <f aca="false">high_v2_m!D89+temporary_pension_bonus_high!B89</f>
        <v>40099423.034648</v>
      </c>
      <c r="G101" s="163" t="n">
        <f aca="false">high_v2_m!E89+temporary_pension_bonus_high!B89</f>
        <v>38448761.3859085</v>
      </c>
      <c r="H101" s="67" t="n">
        <f aca="false">F101-J101</f>
        <v>34407144.7676053</v>
      </c>
      <c r="I101" s="67" t="n">
        <f aca="false">G101-K101</f>
        <v>32927251.4668771</v>
      </c>
      <c r="J101" s="163" t="n">
        <f aca="false">high_v2_m!J89</f>
        <v>5692278.26704271</v>
      </c>
      <c r="K101" s="163" t="n">
        <f aca="false">high_v2_m!K89</f>
        <v>5521509.91903143</v>
      </c>
      <c r="L101" s="67" t="n">
        <f aca="false">H101-I101</f>
        <v>1479893.3007282</v>
      </c>
      <c r="M101" s="67" t="n">
        <f aca="false">J101-K101</f>
        <v>170768.348011281</v>
      </c>
      <c r="N101" s="163" t="n">
        <f aca="false">SUM(high_v5_m!C89:J89)</f>
        <v>4617719.31602814</v>
      </c>
      <c r="O101" s="7"/>
      <c r="P101" s="7"/>
      <c r="Q101" s="67" t="n">
        <f aca="false">I101*5.5017049523</f>
        <v>181156022.460945</v>
      </c>
      <c r="R101" s="67"/>
      <c r="S101" s="67"/>
      <c r="T101" s="7"/>
      <c r="U101" s="7"/>
      <c r="V101" s="67" t="n">
        <f aca="false">K101*5.5017049523</f>
        <v>30377718.4657088</v>
      </c>
      <c r="W101" s="67" t="n">
        <f aca="false">M101*5.5017049523</f>
        <v>939517.065949756</v>
      </c>
      <c r="X101" s="67" t="n">
        <f aca="false">N101*5.1890047538+L101*5.5017049523</f>
        <v>32103303.784076</v>
      </c>
      <c r="Y101" s="67" t="n">
        <f aca="false">N101*5.1890047538</f>
        <v>23961367.4825841</v>
      </c>
      <c r="Z101" s="67" t="n">
        <f aca="false">L101*5.5017049523</f>
        <v>8141936.30149194</v>
      </c>
      <c r="AA101" s="67" t="n">
        <f aca="false">IFE_cost_central!B89</f>
        <v>0</v>
      </c>
      <c r="AB101" s="67" t="n">
        <f aca="false">AA101*$AC$13</f>
        <v>0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9"/>
      <c r="B102" s="5"/>
      <c r="C102" s="159" t="n">
        <f aca="false">C98+1</f>
        <v>2037</v>
      </c>
      <c r="D102" s="159" t="n">
        <f aca="false">D98</f>
        <v>1</v>
      </c>
      <c r="E102" s="159" t="n">
        <v>249</v>
      </c>
      <c r="F102" s="161" t="n">
        <f aca="false">high_v2_m!D90+temporary_pension_bonus_high!B90</f>
        <v>40241008.9202319</v>
      </c>
      <c r="G102" s="161" t="n">
        <f aca="false">high_v2_m!E90+temporary_pension_bonus_high!B90</f>
        <v>38586026.643455</v>
      </c>
      <c r="H102" s="8" t="n">
        <f aca="false">F102-J102</f>
        <v>34435102.377962</v>
      </c>
      <c r="I102" s="8" t="n">
        <f aca="false">G102-K102</f>
        <v>32954297.2974533</v>
      </c>
      <c r="J102" s="161" t="n">
        <f aca="false">high_v2_m!J90</f>
        <v>5805906.54226987</v>
      </c>
      <c r="K102" s="161" t="n">
        <f aca="false">high_v2_m!K90</f>
        <v>5631729.34600178</v>
      </c>
      <c r="L102" s="8" t="n">
        <f aca="false">H102-I102</f>
        <v>1480805.08050875</v>
      </c>
      <c r="M102" s="8" t="n">
        <f aca="false">J102-K102</f>
        <v>174177.196268095</v>
      </c>
      <c r="N102" s="161" t="n">
        <f aca="false">SUM(high_v5_m!C90:J90)</f>
        <v>5524952.87664213</v>
      </c>
      <c r="O102" s="5"/>
      <c r="P102" s="5"/>
      <c r="Q102" s="8" t="n">
        <f aca="false">I102*5.5017049523</f>
        <v>181304820.640965</v>
      </c>
      <c r="R102" s="8"/>
      <c r="S102" s="8"/>
      <c r="T102" s="5"/>
      <c r="U102" s="5"/>
      <c r="V102" s="8" t="n">
        <f aca="false">K102*5.5017049523</f>
        <v>30984113.2329112</v>
      </c>
      <c r="W102" s="8" t="n">
        <f aca="false">M102*5.5017049523</f>
        <v>958271.543285906</v>
      </c>
      <c r="X102" s="8" t="n">
        <f aca="false">N102*5.1890047538+L102*5.5017049523</f>
        <v>36815959.386243</v>
      </c>
      <c r="Y102" s="8" t="n">
        <f aca="false">N102*5.1890047538</f>
        <v>28669006.741417</v>
      </c>
      <c r="Z102" s="8" t="n">
        <f aca="false">L102*5.5017049523</f>
        <v>8146952.64482599</v>
      </c>
      <c r="AA102" s="8" t="n">
        <f aca="false">IFE_cost_central!B90</f>
        <v>0</v>
      </c>
      <c r="AB102" s="8" t="n">
        <f aca="false">AA102*$AC$13</f>
        <v>0</v>
      </c>
      <c r="AC102" s="8"/>
      <c r="AD102" s="8"/>
      <c r="AE102" s="159"/>
      <c r="AF102" s="159"/>
      <c r="AG102" s="159"/>
      <c r="AH102" s="159"/>
      <c r="AI102" s="159"/>
      <c r="AJ102" s="159"/>
      <c r="AK102" s="159"/>
      <c r="AL102" s="159"/>
      <c r="AM102" s="159"/>
      <c r="AN102" s="159"/>
      <c r="AO102" s="159"/>
      <c r="AP102" s="159"/>
      <c r="AQ102" s="159"/>
      <c r="AR102" s="159"/>
      <c r="AS102" s="159"/>
      <c r="AT102" s="159"/>
      <c r="AU102" s="159"/>
      <c r="AV102" s="159"/>
      <c r="AW102" s="159"/>
      <c r="AX102" s="159"/>
      <c r="AY102" s="159"/>
      <c r="AZ102" s="159"/>
      <c r="BA102" s="159"/>
      <c r="BB102" s="159"/>
      <c r="BC102" s="159"/>
      <c r="BD102" s="159"/>
      <c r="BE102" s="159"/>
      <c r="BF102" s="159"/>
      <c r="BG102" s="159"/>
      <c r="BH102" s="159"/>
      <c r="BI102" s="159"/>
      <c r="BJ102" s="159"/>
      <c r="BK102" s="159"/>
      <c r="BL102" s="159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3" t="n">
        <f aca="false">high_v2_m!D91+temporary_pension_bonus_high!B91</f>
        <v>40786052.8288451</v>
      </c>
      <c r="G103" s="163" t="n">
        <f aca="false">high_v2_m!E91+temporary_pension_bonus_high!B91</f>
        <v>39108996.6089366</v>
      </c>
      <c r="H103" s="67" t="n">
        <f aca="false">F103-J103</f>
        <v>34816354.9914471</v>
      </c>
      <c r="I103" s="67" t="n">
        <f aca="false">G103-K103</f>
        <v>33318389.7066606</v>
      </c>
      <c r="J103" s="163" t="n">
        <f aca="false">high_v2_m!J91</f>
        <v>5969697.83739793</v>
      </c>
      <c r="K103" s="163" t="n">
        <f aca="false">high_v2_m!K91</f>
        <v>5790606.90227599</v>
      </c>
      <c r="L103" s="67" t="n">
        <f aca="false">H103-I103</f>
        <v>1497965.2847865</v>
      </c>
      <c r="M103" s="67" t="n">
        <f aca="false">J103-K103</f>
        <v>179090.935121939</v>
      </c>
      <c r="N103" s="163" t="n">
        <f aca="false">SUM(high_v5_m!C91:J91)</f>
        <v>4532331.44856535</v>
      </c>
      <c r="O103" s="7"/>
      <c r="P103" s="7"/>
      <c r="Q103" s="67" t="n">
        <f aca="false">I103*5.5017049523</f>
        <v>183307949.651796</v>
      </c>
      <c r="R103" s="67"/>
      <c r="S103" s="67"/>
      <c r="T103" s="7"/>
      <c r="U103" s="7"/>
      <c r="V103" s="67" t="n">
        <f aca="false">K103*5.5017049523</f>
        <v>31858210.6710744</v>
      </c>
      <c r="W103" s="67" t="n">
        <f aca="false">M103*5.5017049523</f>
        <v>985305.484672407</v>
      </c>
      <c r="X103" s="67" t="n">
        <f aca="false">N103*5.1890047538+L103*5.5017049523</f>
        <v>31759652.4580862</v>
      </c>
      <c r="Y103" s="67" t="n">
        <f aca="false">N103*5.1890047538</f>
        <v>23518289.4324029</v>
      </c>
      <c r="Z103" s="67" t="n">
        <f aca="false">L103*5.5017049523</f>
        <v>8241363.02568337</v>
      </c>
      <c r="AA103" s="67" t="n">
        <f aca="false">IFE_cost_central!B91</f>
        <v>0</v>
      </c>
      <c r="AB103" s="67" t="n">
        <f aca="false">AA103*$AC$13</f>
        <v>0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3" t="n">
        <f aca="false">high_v2_m!D92+temporary_pension_bonus_high!B92</f>
        <v>41040078.7633459</v>
      </c>
      <c r="G104" s="163" t="n">
        <f aca="false">high_v2_m!E92+temporary_pension_bonus_high!B92</f>
        <v>39351870.3749805</v>
      </c>
      <c r="H104" s="67" t="n">
        <f aca="false">F104-J104</f>
        <v>35025093.8915627</v>
      </c>
      <c r="I104" s="67" t="n">
        <f aca="false">G104-K104</f>
        <v>33517335.0493508</v>
      </c>
      <c r="J104" s="163" t="n">
        <f aca="false">high_v2_m!J92</f>
        <v>6014984.87178314</v>
      </c>
      <c r="K104" s="163" t="n">
        <f aca="false">high_v2_m!K92</f>
        <v>5834535.32562965</v>
      </c>
      <c r="L104" s="67" t="n">
        <f aca="false">H104-I104</f>
        <v>1507758.84221188</v>
      </c>
      <c r="M104" s="67" t="n">
        <f aca="false">J104-K104</f>
        <v>180449.546153494</v>
      </c>
      <c r="N104" s="163" t="n">
        <f aca="false">SUM(high_v5_m!C92:J92)</f>
        <v>4520596.96933776</v>
      </c>
      <c r="O104" s="7"/>
      <c r="P104" s="7"/>
      <c r="Q104" s="67" t="n">
        <f aca="false">I104*5.5017049523</f>
        <v>184402488.228912</v>
      </c>
      <c r="R104" s="67"/>
      <c r="S104" s="67"/>
      <c r="T104" s="7"/>
      <c r="U104" s="7"/>
      <c r="V104" s="67" t="n">
        <f aca="false">K104*5.5017049523</f>
        <v>32099891.8953859</v>
      </c>
      <c r="W104" s="67" t="n">
        <f aca="false">M104*5.5017049523</f>
        <v>992780.161712966</v>
      </c>
      <c r="X104" s="67" t="n">
        <f aca="false">N104*5.1890047538+L104*5.5017049523</f>
        <v>31752643.4529787</v>
      </c>
      <c r="Y104" s="67" t="n">
        <f aca="false">N104*5.1890047538</f>
        <v>23457399.1639075</v>
      </c>
      <c r="Z104" s="67" t="n">
        <f aca="false">L104*5.5017049523</f>
        <v>8295244.28907121</v>
      </c>
      <c r="AA104" s="67" t="n">
        <f aca="false">IFE_cost_central!B92</f>
        <v>0</v>
      </c>
      <c r="AB104" s="67" t="n">
        <f aca="false">AA104*$AC$13</f>
        <v>0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3" t="n">
        <f aca="false">high_v2_m!D93+temporary_pension_bonus_high!B93</f>
        <v>41321081.4887482</v>
      </c>
      <c r="G105" s="163" t="n">
        <f aca="false">high_v2_m!E93+temporary_pension_bonus_high!B93</f>
        <v>39621209.8770892</v>
      </c>
      <c r="H105" s="67" t="n">
        <f aca="false">F105-J105</f>
        <v>35216820.8048953</v>
      </c>
      <c r="I105" s="67" t="n">
        <f aca="false">G105-K105</f>
        <v>33700077.0137519</v>
      </c>
      <c r="J105" s="163" t="n">
        <f aca="false">high_v2_m!J93</f>
        <v>6104260.68385286</v>
      </c>
      <c r="K105" s="163" t="n">
        <f aca="false">high_v2_m!K93</f>
        <v>5921132.86333727</v>
      </c>
      <c r="L105" s="67" t="n">
        <f aca="false">H105-I105</f>
        <v>1516743.79114336</v>
      </c>
      <c r="M105" s="67" t="n">
        <f aca="false">J105-K105</f>
        <v>183127.820515586</v>
      </c>
      <c r="N105" s="163" t="n">
        <f aca="false">SUM(high_v5_m!C93:J93)</f>
        <v>4549437.77058369</v>
      </c>
      <c r="O105" s="7"/>
      <c r="P105" s="7"/>
      <c r="Q105" s="67" t="n">
        <f aca="false">I105*5.5017049523</f>
        <v>185407880.59945</v>
      </c>
      <c r="R105" s="67"/>
      <c r="S105" s="67"/>
      <c r="T105" s="7"/>
      <c r="U105" s="7"/>
      <c r="V105" s="67" t="n">
        <f aca="false">K105*5.5017049523</f>
        <v>32576325.9974489</v>
      </c>
      <c r="W105" s="67" t="n">
        <f aca="false">M105*5.5017049523</f>
        <v>1007515.23703451</v>
      </c>
      <c r="X105" s="67" t="n">
        <f aca="false">N105*5.1890047538+L105*5.5017049523</f>
        <v>31951731.0457797</v>
      </c>
      <c r="Y105" s="67" t="n">
        <f aca="false">N105*5.1890047538</f>
        <v>23607054.218676</v>
      </c>
      <c r="Z105" s="67" t="n">
        <f aca="false">L105*5.5017049523</f>
        <v>8344676.82710369</v>
      </c>
      <c r="AA105" s="67" t="n">
        <f aca="false">IFE_cost_central!B93</f>
        <v>0</v>
      </c>
      <c r="AB105" s="67" t="n">
        <f aca="false">AA105*$AC$13</f>
        <v>0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9"/>
      <c r="B106" s="5"/>
      <c r="C106" s="159" t="n">
        <f aca="false">C102+1</f>
        <v>2038</v>
      </c>
      <c r="D106" s="159" t="n">
        <f aca="false">D102</f>
        <v>1</v>
      </c>
      <c r="E106" s="159" t="n">
        <v>253</v>
      </c>
      <c r="F106" s="161" t="n">
        <f aca="false">high_v2_m!D94+temporary_pension_bonus_high!B94</f>
        <v>41310124.4236415</v>
      </c>
      <c r="G106" s="161" t="n">
        <f aca="false">high_v2_m!E94+temporary_pension_bonus_high!B94</f>
        <v>39611363.7520062</v>
      </c>
      <c r="H106" s="8" t="n">
        <f aca="false">F106-J106</f>
        <v>35151545.2086139</v>
      </c>
      <c r="I106" s="8" t="n">
        <f aca="false">G106-K106</f>
        <v>33637541.9134295</v>
      </c>
      <c r="J106" s="161" t="n">
        <f aca="false">high_v2_m!J94</f>
        <v>6158579.21502753</v>
      </c>
      <c r="K106" s="161" t="n">
        <f aca="false">high_v2_m!K94</f>
        <v>5973821.8385767</v>
      </c>
      <c r="L106" s="8" t="n">
        <f aca="false">H106-I106</f>
        <v>1514003.29518446</v>
      </c>
      <c r="M106" s="8" t="n">
        <f aca="false">J106-K106</f>
        <v>184757.376450825</v>
      </c>
      <c r="N106" s="161" t="n">
        <f aca="false">SUM(high_v5_m!C94:J94)</f>
        <v>5418401.84283566</v>
      </c>
      <c r="O106" s="5"/>
      <c r="P106" s="5"/>
      <c r="Q106" s="8" t="n">
        <f aca="false">I106*5.5017049523</f>
        <v>185063830.928314</v>
      </c>
      <c r="R106" s="8"/>
      <c r="S106" s="8"/>
      <c r="T106" s="5"/>
      <c r="U106" s="5"/>
      <c r="V106" s="8" t="n">
        <f aca="false">K106*5.5017049523</f>
        <v>32866205.1934553</v>
      </c>
      <c r="W106" s="8" t="n">
        <f aca="false">M106*5.5017049523</f>
        <v>1016480.57299346</v>
      </c>
      <c r="X106" s="8" t="n">
        <f aca="false">N106*5.1890047538+L106*5.5017049523</f>
        <v>36445712.3473878</v>
      </c>
      <c r="Y106" s="8" t="n">
        <f aca="false">N106*5.1890047538</f>
        <v>28116112.9204729</v>
      </c>
      <c r="Z106" s="8" t="n">
        <f aca="false">L106*5.5017049523</f>
        <v>8329599.42691488</v>
      </c>
      <c r="AA106" s="8" t="n">
        <f aca="false">IFE_cost_central!B94</f>
        <v>0</v>
      </c>
      <c r="AB106" s="8" t="n">
        <f aca="false">AA106*$AC$13</f>
        <v>0</v>
      </c>
      <c r="AC106" s="8"/>
      <c r="AD106" s="8"/>
      <c r="AE106" s="159"/>
      <c r="AF106" s="159"/>
      <c r="AG106" s="159"/>
      <c r="AH106" s="159"/>
      <c r="AI106" s="159"/>
      <c r="AJ106" s="159"/>
      <c r="AK106" s="159"/>
      <c r="AL106" s="159"/>
      <c r="AM106" s="159"/>
      <c r="AN106" s="159"/>
      <c r="AO106" s="159"/>
      <c r="AP106" s="159"/>
      <c r="AQ106" s="159"/>
      <c r="AR106" s="159"/>
      <c r="AS106" s="159"/>
      <c r="AT106" s="159"/>
      <c r="AU106" s="159"/>
      <c r="AV106" s="159"/>
      <c r="AW106" s="159"/>
      <c r="AX106" s="159"/>
      <c r="AY106" s="159"/>
      <c r="AZ106" s="159"/>
      <c r="BA106" s="159"/>
      <c r="BB106" s="159"/>
      <c r="BC106" s="159"/>
      <c r="BD106" s="159"/>
      <c r="BE106" s="159"/>
      <c r="BF106" s="159"/>
      <c r="BG106" s="159"/>
      <c r="BH106" s="159"/>
      <c r="BI106" s="159"/>
      <c r="BJ106" s="159"/>
      <c r="BK106" s="159"/>
      <c r="BL106" s="159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3" t="n">
        <f aca="false">high_v2_m!D95+temporary_pension_bonus_high!B95</f>
        <v>41450858.5071415</v>
      </c>
      <c r="G107" s="163" t="n">
        <f aca="false">high_v2_m!E95+temporary_pension_bonus_high!B95</f>
        <v>39747043.4385735</v>
      </c>
      <c r="H107" s="67" t="n">
        <f aca="false">F107-J107</f>
        <v>35167571.2198242</v>
      </c>
      <c r="I107" s="67" t="n">
        <f aca="false">G107-K107</f>
        <v>33652254.7698758</v>
      </c>
      <c r="J107" s="163" t="n">
        <f aca="false">high_v2_m!J95</f>
        <v>6283287.28731727</v>
      </c>
      <c r="K107" s="163" t="n">
        <f aca="false">high_v2_m!K95</f>
        <v>6094788.66869776</v>
      </c>
      <c r="L107" s="67" t="n">
        <f aca="false">H107-I107</f>
        <v>1515316.44994847</v>
      </c>
      <c r="M107" s="67" t="n">
        <f aca="false">J107-K107</f>
        <v>188498.618619519</v>
      </c>
      <c r="N107" s="163" t="n">
        <f aca="false">SUM(high_v5_m!C95:J95)</f>
        <v>4485612.56877116</v>
      </c>
      <c r="O107" s="7"/>
      <c r="P107" s="7"/>
      <c r="Q107" s="67" t="n">
        <f aca="false">I107*5.5017049523</f>
        <v>185144776.723487</v>
      </c>
      <c r="R107" s="67"/>
      <c r="S107" s="67"/>
      <c r="T107" s="7"/>
      <c r="U107" s="7"/>
      <c r="V107" s="67" t="n">
        <f aca="false">K107*5.5017049523</f>
        <v>33531729.0017964</v>
      </c>
      <c r="W107" s="67" t="n">
        <f aca="false">M107*5.5017049523</f>
        <v>1037063.78356072</v>
      </c>
      <c r="X107" s="67" t="n">
        <f aca="false">N107*5.1890047538+L107*5.5017049523</f>
        <v>31612688.9600418</v>
      </c>
      <c r="Y107" s="67" t="n">
        <f aca="false">N107*5.1890047538</f>
        <v>23275864.9430586</v>
      </c>
      <c r="Z107" s="67" t="n">
        <f aca="false">L107*5.5017049523</f>
        <v>8336824.01698318</v>
      </c>
      <c r="AA107" s="67" t="n">
        <f aca="false">IFE_cost_central!B95</f>
        <v>0</v>
      </c>
      <c r="AB107" s="67" t="n">
        <f aca="false">AA107*$AC$13</f>
        <v>0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3" t="n">
        <f aca="false">high_v2_m!D96+temporary_pension_bonus_high!B96</f>
        <v>41722025.4000988</v>
      </c>
      <c r="G108" s="163" t="n">
        <f aca="false">high_v2_m!E96+temporary_pension_bonus_high!B96</f>
        <v>40007233.6586368</v>
      </c>
      <c r="H108" s="67" t="n">
        <f aca="false">F108-J108</f>
        <v>35329548.2614604</v>
      </c>
      <c r="I108" s="67" t="n">
        <f aca="false">G108-K108</f>
        <v>33806530.8341575</v>
      </c>
      <c r="J108" s="163" t="n">
        <f aca="false">high_v2_m!J96</f>
        <v>6392477.13863842</v>
      </c>
      <c r="K108" s="163" t="n">
        <f aca="false">high_v2_m!K96</f>
        <v>6200702.82447926</v>
      </c>
      <c r="L108" s="67" t="n">
        <f aca="false">H108-I108</f>
        <v>1523017.42730286</v>
      </c>
      <c r="M108" s="67" t="n">
        <f aca="false">J108-K108</f>
        <v>191774.314159152</v>
      </c>
      <c r="N108" s="163" t="n">
        <f aca="false">SUM(high_v5_m!C96:J96)</f>
        <v>4501593.98449046</v>
      </c>
      <c r="O108" s="7"/>
      <c r="P108" s="7"/>
      <c r="Q108" s="67" t="n">
        <f aca="false">I108*5.5017049523</f>
        <v>185993558.110367</v>
      </c>
      <c r="R108" s="67"/>
      <c r="S108" s="67"/>
      <c r="T108" s="7"/>
      <c r="U108" s="7"/>
      <c r="V108" s="67" t="n">
        <f aca="false">K108*5.5017049523</f>
        <v>34114437.4371782</v>
      </c>
      <c r="W108" s="67" t="n">
        <f aca="false">M108*5.5017049523</f>
        <v>1055085.69393334</v>
      </c>
      <c r="X108" s="67" t="n">
        <f aca="false">N108*5.1890047538+L108*5.5017049523</f>
        <v>31737985.1074298</v>
      </c>
      <c r="Y108" s="67" t="n">
        <f aca="false">N108*5.1890047538</f>
        <v>23358792.5851985</v>
      </c>
      <c r="Z108" s="67" t="n">
        <f aca="false">L108*5.5017049523</f>
        <v>8379192.52223135</v>
      </c>
      <c r="AA108" s="67" t="n">
        <f aca="false">IFE_cost_central!B96</f>
        <v>0</v>
      </c>
      <c r="AB108" s="67" t="n">
        <f aca="false">AA108*$AC$13</f>
        <v>0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3" t="n">
        <f aca="false">high_v2_m!D97+temporary_pension_bonus_high!B97</f>
        <v>41836119.616966</v>
      </c>
      <c r="G109" s="163" t="n">
        <f aca="false">high_v2_m!E97+temporary_pension_bonus_high!B97</f>
        <v>40117561.5698905</v>
      </c>
      <c r="H109" s="67" t="n">
        <f aca="false">F109-J109</f>
        <v>35313477.6310205</v>
      </c>
      <c r="I109" s="67" t="n">
        <f aca="false">G109-K109</f>
        <v>33790598.8435234</v>
      </c>
      <c r="J109" s="163" t="n">
        <f aca="false">high_v2_m!J97</f>
        <v>6522641.98594543</v>
      </c>
      <c r="K109" s="163" t="n">
        <f aca="false">high_v2_m!K97</f>
        <v>6326962.72636707</v>
      </c>
      <c r="L109" s="67" t="n">
        <f aca="false">H109-I109</f>
        <v>1522878.78749713</v>
      </c>
      <c r="M109" s="67" t="n">
        <f aca="false">J109-K109</f>
        <v>195679.259578362</v>
      </c>
      <c r="N109" s="163" t="n">
        <f aca="false">SUM(high_v5_m!C97:J97)</f>
        <v>4489630.05910709</v>
      </c>
      <c r="O109" s="7"/>
      <c r="P109" s="7"/>
      <c r="Q109" s="67" t="n">
        <f aca="false">I109*5.5017049523</f>
        <v>185905904.998595</v>
      </c>
      <c r="R109" s="67"/>
      <c r="S109" s="67"/>
      <c r="T109" s="7"/>
      <c r="U109" s="7"/>
      <c r="V109" s="67" t="n">
        <f aca="false">K109*5.5017049523</f>
        <v>34809082.1646712</v>
      </c>
      <c r="W109" s="67" t="n">
        <f aca="false">M109*5.5017049523</f>
        <v>1076569.55148467</v>
      </c>
      <c r="X109" s="67" t="n">
        <f aca="false">N109*5.1890047538+L109*5.5017049523</f>
        <v>31675141.4864356</v>
      </c>
      <c r="Y109" s="67" t="n">
        <f aca="false">N109*5.1890047538</f>
        <v>23296711.71951</v>
      </c>
      <c r="Z109" s="67" t="n">
        <f aca="false">L109*5.5017049523</f>
        <v>8378429.7669256</v>
      </c>
      <c r="AA109" s="67" t="n">
        <f aca="false">IFE_cost_central!B97</f>
        <v>0</v>
      </c>
      <c r="AB109" s="67" t="n">
        <f aca="false">AA109*$AC$13</f>
        <v>0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9"/>
      <c r="B110" s="5"/>
      <c r="C110" s="159" t="n">
        <f aca="false">C106+1</f>
        <v>2039</v>
      </c>
      <c r="D110" s="159" t="n">
        <f aca="false">D106</f>
        <v>1</v>
      </c>
      <c r="E110" s="159" t="n">
        <v>257</v>
      </c>
      <c r="F110" s="161" t="n">
        <f aca="false">high_v2_m!D98+temporary_pension_bonus_high!B98</f>
        <v>42192186.5259462</v>
      </c>
      <c r="G110" s="161" t="n">
        <f aca="false">high_v2_m!E98+temporary_pension_bonus_high!B98</f>
        <v>40459421.7186387</v>
      </c>
      <c r="H110" s="8" t="n">
        <f aca="false">F110-J110</f>
        <v>35446452.5263665</v>
      </c>
      <c r="I110" s="8" t="n">
        <f aca="false">G110-K110</f>
        <v>33916059.7390464</v>
      </c>
      <c r="J110" s="161" t="n">
        <f aca="false">high_v2_m!J98</f>
        <v>6745733.99957969</v>
      </c>
      <c r="K110" s="161" t="n">
        <f aca="false">high_v2_m!K98</f>
        <v>6543361.9795923</v>
      </c>
      <c r="L110" s="8" t="n">
        <f aca="false">H110-I110</f>
        <v>1530392.78732009</v>
      </c>
      <c r="M110" s="8" t="n">
        <f aca="false">J110-K110</f>
        <v>202372.019987391</v>
      </c>
      <c r="N110" s="161" t="n">
        <f aca="false">SUM(high_v5_m!C98:J98)</f>
        <v>5408390.13748276</v>
      </c>
      <c r="O110" s="5"/>
      <c r="P110" s="5"/>
      <c r="Q110" s="8" t="n">
        <f aca="false">I110*5.5017049523</f>
        <v>186596153.828814</v>
      </c>
      <c r="R110" s="8"/>
      <c r="S110" s="8"/>
      <c r="T110" s="5"/>
      <c r="U110" s="5"/>
      <c r="V110" s="8" t="n">
        <f aca="false">K110*5.5017049523</f>
        <v>35999647.0078145</v>
      </c>
      <c r="W110" s="8" t="n">
        <f aca="false">M110*5.5017049523</f>
        <v>1113391.14457159</v>
      </c>
      <c r="X110" s="8" t="n">
        <f aca="false">N110*5.1890047538+L110*5.5017049523</f>
        <v>36483931.7107662</v>
      </c>
      <c r="Y110" s="8" t="n">
        <f aca="false">N110*5.1890047538</f>
        <v>28064162.133803</v>
      </c>
      <c r="Z110" s="8" t="n">
        <f aca="false">L110*5.5017049523</f>
        <v>8419769.57696315</v>
      </c>
      <c r="AA110" s="8" t="n">
        <f aca="false">IFE_cost_central!B98</f>
        <v>0</v>
      </c>
      <c r="AB110" s="8" t="n">
        <f aca="false">AA110*$AC$13</f>
        <v>0</v>
      </c>
      <c r="AC110" s="8"/>
      <c r="AD110" s="8"/>
      <c r="AE110" s="159"/>
      <c r="AF110" s="159"/>
      <c r="AG110" s="159"/>
      <c r="AH110" s="159"/>
      <c r="AI110" s="159"/>
      <c r="AJ110" s="159"/>
      <c r="AK110" s="159"/>
      <c r="AL110" s="159"/>
      <c r="AM110" s="159"/>
      <c r="AN110" s="159"/>
      <c r="AO110" s="159"/>
      <c r="AP110" s="159"/>
      <c r="AQ110" s="159"/>
      <c r="AR110" s="159"/>
      <c r="AS110" s="159"/>
      <c r="AT110" s="159"/>
      <c r="AU110" s="159"/>
      <c r="AV110" s="159"/>
      <c r="AW110" s="159"/>
      <c r="AX110" s="159"/>
      <c r="AY110" s="159"/>
      <c r="AZ110" s="159"/>
      <c r="BA110" s="159"/>
      <c r="BB110" s="159"/>
      <c r="BC110" s="159"/>
      <c r="BD110" s="159"/>
      <c r="BE110" s="159"/>
      <c r="BF110" s="159"/>
      <c r="BG110" s="159"/>
      <c r="BH110" s="159"/>
      <c r="BI110" s="159"/>
      <c r="BJ110" s="159"/>
      <c r="BK110" s="159"/>
      <c r="BL110" s="159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3" t="n">
        <f aca="false">high_v2_m!D99+temporary_pension_bonus_high!B99</f>
        <v>42451453.0165363</v>
      </c>
      <c r="G111" s="163" t="n">
        <f aca="false">high_v2_m!E99+temporary_pension_bonus_high!B99</f>
        <v>40708180.1163307</v>
      </c>
      <c r="H111" s="67" t="n">
        <f aca="false">F111-J111</f>
        <v>35610889.4895087</v>
      </c>
      <c r="I111" s="67" t="n">
        <f aca="false">G111-K111</f>
        <v>34072833.4951139</v>
      </c>
      <c r="J111" s="163" t="n">
        <f aca="false">high_v2_m!J99</f>
        <v>6840563.52702758</v>
      </c>
      <c r="K111" s="163" t="n">
        <f aca="false">high_v2_m!K99</f>
        <v>6635346.62121676</v>
      </c>
      <c r="L111" s="67" t="n">
        <f aca="false">H111-I111</f>
        <v>1538055.99439473</v>
      </c>
      <c r="M111" s="67" t="n">
        <f aca="false">J111-K111</f>
        <v>205216.905810826</v>
      </c>
      <c r="N111" s="163" t="n">
        <f aca="false">SUM(high_v5_m!C99:J99)</f>
        <v>4497995.66000081</v>
      </c>
      <c r="O111" s="7"/>
      <c r="P111" s="7"/>
      <c r="Q111" s="67" t="n">
        <f aca="false">I111*5.5017049523</f>
        <v>187458676.778962</v>
      </c>
      <c r="R111" s="67"/>
      <c r="S111" s="67"/>
      <c r="T111" s="7"/>
      <c r="U111" s="7"/>
      <c r="V111" s="67" t="n">
        <f aca="false">K111*5.5017049523</f>
        <v>36505719.3661753</v>
      </c>
      <c r="W111" s="67" t="n">
        <f aca="false">M111*5.5017049523</f>
        <v>1129042.86699511</v>
      </c>
      <c r="X111" s="67" t="n">
        <f aca="false">N111*5.1890047538+L111*5.5017049523</f>
        <v>31802051.1435922</v>
      </c>
      <c r="Y111" s="67" t="n">
        <f aca="false">N111*5.1890047538</f>
        <v>23340120.862316</v>
      </c>
      <c r="Z111" s="67" t="n">
        <f aca="false">L111*5.5017049523</f>
        <v>8461930.28127621</v>
      </c>
      <c r="AA111" s="67" t="n">
        <f aca="false">IFE_cost_central!B99</f>
        <v>0</v>
      </c>
      <c r="AB111" s="67" t="n">
        <f aca="false">AA111*$AC$13</f>
        <v>0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3" t="n">
        <f aca="false">high_v2_m!D100+temporary_pension_bonus_high!B100</f>
        <v>42693729.6774834</v>
      </c>
      <c r="G112" s="163" t="n">
        <f aca="false">high_v2_m!E100+temporary_pension_bonus_high!B100</f>
        <v>40941870.3455851</v>
      </c>
      <c r="H112" s="67" t="n">
        <f aca="false">F112-J112</f>
        <v>35705320.4632071</v>
      </c>
      <c r="I112" s="67" t="n">
        <f aca="false">G112-K112</f>
        <v>34163113.4077371</v>
      </c>
      <c r="J112" s="163" t="n">
        <f aca="false">high_v2_m!J100</f>
        <v>6988409.21427625</v>
      </c>
      <c r="K112" s="163" t="n">
        <f aca="false">high_v2_m!K100</f>
        <v>6778756.93784796</v>
      </c>
      <c r="L112" s="67" t="n">
        <f aca="false">H112-I112</f>
        <v>1542207.05547001</v>
      </c>
      <c r="M112" s="67" t="n">
        <f aca="false">J112-K112</f>
        <v>209652.276428287</v>
      </c>
      <c r="N112" s="163" t="n">
        <f aca="false">SUM(high_v5_m!C100:J100)</f>
        <v>4424157.58572954</v>
      </c>
      <c r="O112" s="7"/>
      <c r="P112" s="7"/>
      <c r="Q112" s="67" t="n">
        <f aca="false">I112*5.5017049523</f>
        <v>187955370.221334</v>
      </c>
      <c r="R112" s="67"/>
      <c r="S112" s="67"/>
      <c r="T112" s="7"/>
      <c r="U112" s="7"/>
      <c r="V112" s="67" t="n">
        <f aca="false">K112*5.5017049523</f>
        <v>37294720.6153961</v>
      </c>
      <c r="W112" s="67" t="n">
        <f aca="false">M112*5.5017049523</f>
        <v>1153444.96748647</v>
      </c>
      <c r="X112" s="67" t="n">
        <f aca="false">N112*5.1890047538+L112*5.5017049523</f>
        <v>31441742.9384623</v>
      </c>
      <c r="Y112" s="67" t="n">
        <f aca="false">N112*5.1890047538</f>
        <v>22956974.7439109</v>
      </c>
      <c r="Z112" s="67" t="n">
        <f aca="false">L112*5.5017049523</f>
        <v>8484768.19455137</v>
      </c>
      <c r="AA112" s="67" t="n">
        <f aca="false">IFE_cost_central!B100</f>
        <v>0</v>
      </c>
      <c r="AB112" s="67" t="n">
        <f aca="false">AA112*$AC$13</f>
        <v>0</v>
      </c>
      <c r="AC112" s="67"/>
      <c r="AD112" s="6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3" t="n">
        <f aca="false">high_v2_m!D101+temporary_pension_bonus_high!B101</f>
        <v>43041362.3290104</v>
      </c>
      <c r="G113" s="163" t="n">
        <f aca="false">high_v2_m!E101+temporary_pension_bonus_high!B101</f>
        <v>41276342.8211807</v>
      </c>
      <c r="H113" s="67" t="n">
        <f aca="false">F113-J113</f>
        <v>35938728.0309192</v>
      </c>
      <c r="I113" s="67" t="n">
        <f aca="false">G113-K113</f>
        <v>34386787.5520323</v>
      </c>
      <c r="J113" s="163" t="n">
        <f aca="false">high_v2_m!J101</f>
        <v>7102634.29809119</v>
      </c>
      <c r="K113" s="163" t="n">
        <f aca="false">high_v2_m!K101</f>
        <v>6889555.26914846</v>
      </c>
      <c r="L113" s="67" t="n">
        <f aca="false">H113-I113</f>
        <v>1551940.47888696</v>
      </c>
      <c r="M113" s="67" t="n">
        <f aca="false">J113-K113</f>
        <v>213079.028942733</v>
      </c>
      <c r="N113" s="163" t="n">
        <f aca="false">SUM(high_v5_m!C101:J101)</f>
        <v>4404749.31827425</v>
      </c>
      <c r="O113" s="7"/>
      <c r="P113" s="7"/>
      <c r="Q113" s="67" t="n">
        <f aca="false">I113*5.5017049523</f>
        <v>189185959.368704</v>
      </c>
      <c r="R113" s="67"/>
      <c r="S113" s="67"/>
      <c r="T113" s="7"/>
      <c r="U113" s="7"/>
      <c r="V113" s="67" t="n">
        <f aca="false">K113*5.5017049523</f>
        <v>37904300.3434186</v>
      </c>
      <c r="W113" s="67" t="n">
        <f aca="false">M113*5.5017049523</f>
        <v>1172297.94876551</v>
      </c>
      <c r="X113" s="67" t="n">
        <f aca="false">N113*5.1890047538+L113*5.5017049523</f>
        <v>31394583.7701896</v>
      </c>
      <c r="Y113" s="67" t="n">
        <f aca="false">N113*5.1890047538</f>
        <v>22856265.1518224</v>
      </c>
      <c r="Z113" s="67" t="n">
        <f aca="false">L113*5.5017049523</f>
        <v>8538318.61836723</v>
      </c>
      <c r="AA113" s="67" t="n">
        <f aca="false">IFE_cost_central!B101</f>
        <v>0</v>
      </c>
      <c r="AB113" s="67" t="n">
        <f aca="false">AA113*$AC$13</f>
        <v>0</v>
      </c>
      <c r="AC113" s="67"/>
      <c r="AD113" s="6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9"/>
      <c r="B114" s="5"/>
      <c r="C114" s="159" t="n">
        <f aca="false">C110+1</f>
        <v>2040</v>
      </c>
      <c r="D114" s="159" t="n">
        <f aca="false">D110</f>
        <v>1</v>
      </c>
      <c r="E114" s="159" t="n">
        <v>261</v>
      </c>
      <c r="F114" s="161" t="n">
        <f aca="false">high_v2_m!D102+temporary_pension_bonus_high!B102</f>
        <v>43245104.4350137</v>
      </c>
      <c r="G114" s="161" t="n">
        <f aca="false">high_v2_m!E102+temporary_pension_bonus_high!B102</f>
        <v>41472151.7595497</v>
      </c>
      <c r="H114" s="8" t="n">
        <f aca="false">F114-J114</f>
        <v>35988906.6364645</v>
      </c>
      <c r="I114" s="8" t="n">
        <f aca="false">G114-K114</f>
        <v>34433639.894957</v>
      </c>
      <c r="J114" s="161" t="n">
        <f aca="false">high_v2_m!J102</f>
        <v>7256197.79854918</v>
      </c>
      <c r="K114" s="161" t="n">
        <f aca="false">high_v2_m!K102</f>
        <v>7038511.8645927</v>
      </c>
      <c r="L114" s="8" t="n">
        <f aca="false">H114-I114</f>
        <v>1555266.74150749</v>
      </c>
      <c r="M114" s="8" t="n">
        <f aca="false">J114-K114</f>
        <v>217685.933956476</v>
      </c>
      <c r="N114" s="161" t="n">
        <f aca="false">SUM(high_v5_m!C102:J102)</f>
        <v>5378317.91665535</v>
      </c>
      <c r="O114" s="5"/>
      <c r="P114" s="5"/>
      <c r="Q114" s="8" t="n">
        <f aca="false">I114*5.5017049523</f>
        <v>189443727.1358</v>
      </c>
      <c r="R114" s="8"/>
      <c r="S114" s="8"/>
      <c r="T114" s="5"/>
      <c r="U114" s="5"/>
      <c r="V114" s="8" t="n">
        <f aca="false">K114*5.5017049523</f>
        <v>38723815.582252</v>
      </c>
      <c r="W114" s="8" t="n">
        <f aca="false">M114*5.5017049523</f>
        <v>1197643.78089439</v>
      </c>
      <c r="X114" s="8" t="n">
        <f aca="false">N114*5.1890047538+L114*5.5017049523</f>
        <v>36464735.9708716</v>
      </c>
      <c r="Y114" s="8" t="n">
        <f aca="false">N114*5.1890047538</f>
        <v>27908117.2369723</v>
      </c>
      <c r="Z114" s="8" t="n">
        <f aca="false">L114*5.5017049523</f>
        <v>8556618.73389926</v>
      </c>
      <c r="AA114" s="8" t="n">
        <f aca="false">IFE_cost_central!B102</f>
        <v>0</v>
      </c>
      <c r="AB114" s="8" t="n">
        <f aca="false">AA114*$AC$13</f>
        <v>0</v>
      </c>
      <c r="AC114" s="8"/>
      <c r="AD114" s="8"/>
      <c r="AE114" s="159"/>
      <c r="AF114" s="159"/>
      <c r="AG114" s="159"/>
      <c r="AH114" s="159"/>
      <c r="AI114" s="159"/>
      <c r="AJ114" s="159"/>
      <c r="AK114" s="159"/>
      <c r="AL114" s="159"/>
      <c r="AM114" s="159"/>
      <c r="AN114" s="159"/>
      <c r="AO114" s="159"/>
      <c r="AP114" s="159"/>
      <c r="AQ114" s="159"/>
      <c r="AR114" s="159"/>
      <c r="AS114" s="159"/>
      <c r="AT114" s="159"/>
      <c r="AU114" s="159"/>
      <c r="AV114" s="159"/>
      <c r="AW114" s="159"/>
      <c r="AX114" s="159"/>
      <c r="AY114" s="159"/>
      <c r="AZ114" s="159"/>
      <c r="BA114" s="159"/>
      <c r="BB114" s="159"/>
      <c r="BC114" s="159"/>
      <c r="BD114" s="159"/>
      <c r="BE114" s="159"/>
      <c r="BF114" s="159"/>
      <c r="BG114" s="159"/>
      <c r="BH114" s="159"/>
      <c r="BI114" s="159"/>
      <c r="BJ114" s="159"/>
      <c r="BK114" s="159"/>
      <c r="BL114" s="159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3" t="n">
        <f aca="false">high_v2_m!D103+temporary_pension_bonus_high!B103</f>
        <v>43551935.22253</v>
      </c>
      <c r="G115" s="163" t="n">
        <f aca="false">high_v2_m!E103+temporary_pension_bonus_high!B103</f>
        <v>41766665.2956802</v>
      </c>
      <c r="H115" s="67" t="n">
        <f aca="false">F115-J115</f>
        <v>36131476.0947638</v>
      </c>
      <c r="I115" s="67" t="n">
        <f aca="false">G115-K115</f>
        <v>34568819.9417469</v>
      </c>
      <c r="J115" s="163" t="n">
        <f aca="false">high_v2_m!J103</f>
        <v>7420459.12776624</v>
      </c>
      <c r="K115" s="163" t="n">
        <f aca="false">high_v2_m!K103</f>
        <v>7197845.35393325</v>
      </c>
      <c r="L115" s="67" t="n">
        <f aca="false">H115-I115</f>
        <v>1562656.15301685</v>
      </c>
      <c r="M115" s="67" t="n">
        <f aca="false">J115-K115</f>
        <v>222613.773832987</v>
      </c>
      <c r="N115" s="163" t="n">
        <f aca="false">SUM(high_v5_m!C103:J103)</f>
        <v>4475532.04955431</v>
      </c>
      <c r="O115" s="7"/>
      <c r="P115" s="7"/>
      <c r="Q115" s="67" t="n">
        <f aca="false">I115*5.5017049523</f>
        <v>190187447.868676</v>
      </c>
      <c r="R115" s="67"/>
      <c r="S115" s="67"/>
      <c r="T115" s="7"/>
      <c r="U115" s="7"/>
      <c r="V115" s="67" t="n">
        <f aca="false">K115*5.5017049523</f>
        <v>39600421.4296241</v>
      </c>
      <c r="W115" s="67" t="n">
        <f aca="false">M115*5.5017049523</f>
        <v>1224755.30194714</v>
      </c>
      <c r="X115" s="67" t="n">
        <f aca="false">N115*5.1890047538+L115*5.5017049523</f>
        <v>31820830.1767164</v>
      </c>
      <c r="Y115" s="67" t="n">
        <f aca="false">N115*5.1890047538</f>
        <v>23223557.0809216</v>
      </c>
      <c r="Z115" s="67" t="n">
        <f aca="false">L115*5.5017049523</f>
        <v>8597273.09579487</v>
      </c>
      <c r="AA115" s="67" t="n">
        <f aca="false">IFE_cost_central!B103</f>
        <v>0</v>
      </c>
      <c r="AB115" s="67" t="n">
        <f aca="false">AA115*$AC$13</f>
        <v>0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3" t="n">
        <f aca="false">high_v2_m!D104+temporary_pension_bonus_high!B104</f>
        <v>43726615.9244173</v>
      </c>
      <c r="G116" s="163" t="n">
        <f aca="false">high_v2_m!E104+temporary_pension_bonus_high!B104</f>
        <v>41933243.1986181</v>
      </c>
      <c r="H116" s="67" t="n">
        <f aca="false">F116-J116</f>
        <v>36259323.5618317</v>
      </c>
      <c r="I116" s="67" t="n">
        <f aca="false">G116-K116</f>
        <v>34689969.6069101</v>
      </c>
      <c r="J116" s="163" t="n">
        <f aca="false">high_v2_m!J104</f>
        <v>7467292.36258557</v>
      </c>
      <c r="K116" s="163" t="n">
        <f aca="false">high_v2_m!K104</f>
        <v>7243273.591708</v>
      </c>
      <c r="L116" s="67" t="n">
        <f aca="false">H116-I116</f>
        <v>1569353.95492157</v>
      </c>
      <c r="M116" s="67" t="n">
        <f aca="false">J116-K116</f>
        <v>224018.770877566</v>
      </c>
      <c r="N116" s="163" t="n">
        <f aca="false">SUM(high_v5_m!C104:J104)</f>
        <v>4481145.38495132</v>
      </c>
      <c r="O116" s="7"/>
      <c r="P116" s="7"/>
      <c r="Q116" s="67" t="n">
        <f aca="false">I116*5.5017049523</f>
        <v>190853977.581474</v>
      </c>
      <c r="R116" s="67"/>
      <c r="S116" s="67"/>
      <c r="T116" s="7"/>
      <c r="U116" s="7"/>
      <c r="V116" s="67" t="n">
        <f aca="false">K116*5.5017049523</f>
        <v>39850354.1903637</v>
      </c>
      <c r="W116" s="67" t="n">
        <f aca="false">M116*5.5017049523</f>
        <v>1232485.18114527</v>
      </c>
      <c r="X116" s="67" t="n">
        <f aca="false">N116*5.1890047538+L116*5.5017049523</f>
        <v>31886807.130685</v>
      </c>
      <c r="Y116" s="67" t="n">
        <f aca="false">N116*5.1890047538</f>
        <v>23252684.7049813</v>
      </c>
      <c r="Z116" s="67" t="n">
        <f aca="false">L116*5.5017049523</f>
        <v>8634122.42570361</v>
      </c>
      <c r="AA116" s="67" t="n">
        <f aca="false">IFE_cost_central!B104</f>
        <v>0</v>
      </c>
      <c r="AB116" s="67" t="n">
        <f aca="false">AA116*$AC$13</f>
        <v>0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3" t="n">
        <f aca="false">high_v2_m!D105+temporary_pension_bonus_high!B105</f>
        <v>44139936.9591433</v>
      </c>
      <c r="G117" s="163" t="n">
        <f aca="false">high_v2_m!E105+temporary_pension_bonus_high!B105</f>
        <v>42330508.585922</v>
      </c>
      <c r="H117" s="67" t="n">
        <f aca="false">F117-J117</f>
        <v>36510848.9360044</v>
      </c>
      <c r="I117" s="67" t="n">
        <f aca="false">G117-K117</f>
        <v>34930293.2034773</v>
      </c>
      <c r="J117" s="163" t="n">
        <f aca="false">high_v2_m!J105</f>
        <v>7629088.02313888</v>
      </c>
      <c r="K117" s="163" t="n">
        <f aca="false">high_v2_m!K105</f>
        <v>7400215.38244472</v>
      </c>
      <c r="L117" s="67" t="n">
        <f aca="false">H117-I117</f>
        <v>1580555.73252717</v>
      </c>
      <c r="M117" s="67" t="n">
        <f aca="false">J117-K117</f>
        <v>228872.640694165</v>
      </c>
      <c r="N117" s="163" t="n">
        <f aca="false">SUM(high_v5_m!C105:J105)</f>
        <v>4476197.27426112</v>
      </c>
      <c r="O117" s="7"/>
      <c r="P117" s="7"/>
      <c r="Q117" s="67" t="n">
        <f aca="false">I117*5.5017049523</f>
        <v>192176167.102862</v>
      </c>
      <c r="R117" s="67"/>
      <c r="S117" s="67"/>
      <c r="T117" s="7"/>
      <c r="U117" s="7"/>
      <c r="V117" s="67" t="n">
        <f aca="false">K117*5.5017049523</f>
        <v>40713801.6176827</v>
      </c>
      <c r="W117" s="67" t="n">
        <f aca="false">M117*5.5017049523</f>
        <v>1259189.74075306</v>
      </c>
      <c r="X117" s="67" t="n">
        <f aca="false">N117*5.1890047538+L117*5.5017049523</f>
        <v>31922760.2361184</v>
      </c>
      <c r="Y117" s="67" t="n">
        <f aca="false">N117*5.1890047538</f>
        <v>23227008.9350875</v>
      </c>
      <c r="Z117" s="67" t="n">
        <f aca="false">L117*5.5017049523</f>
        <v>8695751.30103091</v>
      </c>
      <c r="AA117" s="67" t="n">
        <f aca="false">IFE_cost_central!B105</f>
        <v>0</v>
      </c>
      <c r="AB117" s="67" t="n">
        <f aca="false">AA117*$AC$13</f>
        <v>0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Y1" colorId="64" zoomScale="65" zoomScaleNormal="65" zoomScalePageLayoutView="100" workbookViewId="0">
      <selection pane="topLeft" activeCell="AC11" activeCellId="0" sqref="AC11"/>
    </sheetView>
  </sheetViews>
  <sheetFormatPr defaultColWidth="9.265625" defaultRowHeight="12.8" zeroHeight="false" outlineLevelRow="0" outlineLevelCol="0"/>
  <cols>
    <col collapsed="false" customWidth="true" hidden="false" outlineLevel="0" max="9" min="6" style="0" width="16.01"/>
    <col collapsed="false" customWidth="true" hidden="false" outlineLevel="0" max="28" min="28" style="0" width="14.28"/>
  </cols>
  <sheetData>
    <row r="1" customFormat="false" ht="12.8" hidden="false" customHeight="true" outlineLevel="0" collapsed="false">
      <c r="A1" s="139"/>
      <c r="B1" s="140"/>
      <c r="C1" s="139"/>
      <c r="D1" s="139"/>
      <c r="E1" s="139"/>
      <c r="F1" s="141" t="s">
        <v>175</v>
      </c>
      <c r="G1" s="141" t="s">
        <v>176</v>
      </c>
      <c r="H1" s="139"/>
      <c r="I1" s="139"/>
      <c r="J1" s="142" t="s">
        <v>177</v>
      </c>
      <c r="K1" s="142" t="s">
        <v>178</v>
      </c>
      <c r="L1" s="139"/>
      <c r="M1" s="143"/>
      <c r="N1" s="144" t="s">
        <v>179</v>
      </c>
      <c r="O1" s="139"/>
      <c r="P1" s="140"/>
      <c r="Q1" s="139"/>
      <c r="R1" s="139"/>
      <c r="S1" s="139"/>
      <c r="T1" s="139"/>
      <c r="U1" s="140"/>
      <c r="V1" s="139"/>
      <c r="W1" s="139"/>
      <c r="X1" s="139"/>
      <c r="Y1" s="139"/>
      <c r="Z1" s="139"/>
      <c r="AA1" s="139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50"/>
      <c r="AR1" s="150"/>
      <c r="AS1" s="150"/>
      <c r="AT1" s="150"/>
      <c r="AU1" s="150"/>
      <c r="AV1" s="150"/>
      <c r="AW1" s="150"/>
      <c r="AX1" s="150"/>
      <c r="AY1" s="150"/>
      <c r="AZ1" s="150"/>
      <c r="BA1" s="150"/>
      <c r="BB1" s="150"/>
      <c r="BC1" s="150"/>
      <c r="BD1" s="150"/>
      <c r="BE1" s="150"/>
      <c r="BF1" s="150"/>
      <c r="BG1" s="150"/>
      <c r="BH1" s="150"/>
      <c r="BI1" s="150"/>
      <c r="BJ1" s="150"/>
      <c r="BK1" s="150"/>
      <c r="BL1" s="150"/>
    </row>
    <row r="2" customFormat="false" ht="12.8" hidden="false" customHeight="true" outlineLevel="0" collapsed="false">
      <c r="A2" s="139"/>
      <c r="B2" s="140"/>
      <c r="C2" s="139"/>
      <c r="D2" s="139"/>
      <c r="E2" s="139"/>
      <c r="F2" s="142" t="s">
        <v>180</v>
      </c>
      <c r="G2" s="142" t="s">
        <v>181</v>
      </c>
      <c r="H2" s="139"/>
      <c r="I2" s="139"/>
      <c r="J2" s="144"/>
      <c r="K2" s="144"/>
      <c r="L2" s="139"/>
      <c r="M2" s="143"/>
      <c r="N2" s="144" t="s">
        <v>182</v>
      </c>
      <c r="O2" s="139"/>
      <c r="P2" s="140"/>
      <c r="Q2" s="139"/>
      <c r="R2" s="139"/>
      <c r="S2" s="139"/>
      <c r="T2" s="139"/>
      <c r="U2" s="140"/>
      <c r="V2" s="139"/>
      <c r="W2" s="139"/>
      <c r="X2" s="139"/>
      <c r="Y2" s="139"/>
      <c r="Z2" s="139"/>
      <c r="AA2" s="139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0"/>
    </row>
    <row r="3" customFormat="false" ht="71.75" hidden="false" customHeight="true" outlineLevel="0" collapsed="false">
      <c r="A3" s="146" t="s">
        <v>183</v>
      </c>
      <c r="B3" s="147"/>
      <c r="C3" s="146" t="s">
        <v>184</v>
      </c>
      <c r="D3" s="146" t="s">
        <v>185</v>
      </c>
      <c r="E3" s="146" t="s">
        <v>186</v>
      </c>
      <c r="F3" s="148" t="s">
        <v>187</v>
      </c>
      <c r="G3" s="148" t="s">
        <v>188</v>
      </c>
      <c r="H3" s="146" t="s">
        <v>189</v>
      </c>
      <c r="I3" s="146" t="s">
        <v>190</v>
      </c>
      <c r="J3" s="148" t="s">
        <v>191</v>
      </c>
      <c r="K3" s="148" t="s">
        <v>192</v>
      </c>
      <c r="L3" s="146" t="s">
        <v>193</v>
      </c>
      <c r="M3" s="149" t="s">
        <v>194</v>
      </c>
      <c r="N3" s="148" t="s">
        <v>195</v>
      </c>
      <c r="O3" s="146" t="s">
        <v>196</v>
      </c>
      <c r="P3" s="147" t="s">
        <v>197</v>
      </c>
      <c r="Q3" s="146" t="s">
        <v>198</v>
      </c>
      <c r="R3" s="146" t="s">
        <v>199</v>
      </c>
      <c r="S3" s="146" t="s">
        <v>200</v>
      </c>
      <c r="T3" s="146" t="s">
        <v>201</v>
      </c>
      <c r="U3" s="147" t="s">
        <v>202</v>
      </c>
      <c r="V3" s="146" t="s">
        <v>203</v>
      </c>
      <c r="W3" s="146" t="s">
        <v>204</v>
      </c>
      <c r="X3" s="146" t="s">
        <v>205</v>
      </c>
      <c r="Y3" s="146" t="s">
        <v>206</v>
      </c>
      <c r="Z3" s="146" t="s">
        <v>207</v>
      </c>
      <c r="AA3" s="148" t="s">
        <v>208</v>
      </c>
      <c r="AB3" s="148" t="s">
        <v>209</v>
      </c>
      <c r="AC3" s="146"/>
      <c r="AD3" s="146"/>
      <c r="AE3" s="150"/>
      <c r="AF3" s="150"/>
      <c r="AG3" s="150"/>
      <c r="AH3" s="150"/>
      <c r="AI3" s="150"/>
      <c r="AJ3" s="150"/>
      <c r="AK3" s="150"/>
      <c r="AL3" s="150"/>
      <c r="AM3" s="150"/>
      <c r="AN3" s="150"/>
      <c r="AO3" s="150"/>
      <c r="AP3" s="150"/>
      <c r="AQ3" s="150"/>
      <c r="AR3" s="150"/>
      <c r="AS3" s="150"/>
      <c r="AT3" s="150"/>
      <c r="AU3" s="150"/>
      <c r="AV3" s="150"/>
      <c r="AW3" s="150"/>
      <c r="AX3" s="150"/>
      <c r="AY3" s="150"/>
      <c r="AZ3" s="150"/>
      <c r="BA3" s="150"/>
      <c r="BB3" s="150"/>
      <c r="BC3" s="150"/>
      <c r="BD3" s="150"/>
      <c r="BE3" s="150"/>
      <c r="BF3" s="150"/>
      <c r="BG3" s="150"/>
      <c r="BH3" s="150"/>
      <c r="BI3" s="150"/>
      <c r="BJ3" s="150"/>
      <c r="BK3" s="150"/>
      <c r="BL3" s="150"/>
    </row>
    <row r="4" customFormat="false" ht="12.8" hidden="false" customHeight="false" outlineLevel="0" collapsed="false">
      <c r="A4" s="151" t="s">
        <v>210</v>
      </c>
      <c r="B4" s="152"/>
      <c r="C4" s="151" t="n">
        <v>2014</v>
      </c>
      <c r="D4" s="151" t="n">
        <v>1</v>
      </c>
      <c r="E4" s="151" t="n">
        <v>1005</v>
      </c>
      <c r="F4" s="153" t="n">
        <v>13919743</v>
      </c>
      <c r="G4" s="153" t="n">
        <v>13367098</v>
      </c>
      <c r="H4" s="154" t="n">
        <f aca="false">F4-J4</f>
        <v>13919743</v>
      </c>
      <c r="I4" s="154" t="n">
        <f aca="false">G4-K4</f>
        <v>13367098</v>
      </c>
      <c r="J4" s="155"/>
      <c r="K4" s="155"/>
      <c r="L4" s="154" t="n">
        <f aca="false">H4-I4</f>
        <v>552645</v>
      </c>
      <c r="M4" s="154" t="n">
        <f aca="false">J4-K4</f>
        <v>0</v>
      </c>
      <c r="N4" s="153" t="n">
        <v>2431521</v>
      </c>
      <c r="O4" s="156" t="n">
        <v>68064666.1181856</v>
      </c>
      <c r="P4" s="151" t="n">
        <f aca="false">O4/I4</f>
        <v>5.09195534574412</v>
      </c>
      <c r="Q4" s="154" t="n">
        <f aca="false">I4*5.5017049523</f>
        <v>73541829.2644794</v>
      </c>
      <c r="R4" s="154" t="n">
        <v>11018747.8054275</v>
      </c>
      <c r="S4" s="154" t="n">
        <v>2463940.91347832</v>
      </c>
      <c r="T4" s="156" t="n">
        <v>13733232.3112091</v>
      </c>
      <c r="U4" s="151" t="n">
        <f aca="false">R4/N4</f>
        <v>4.53162765422445</v>
      </c>
      <c r="V4" s="152"/>
      <c r="W4" s="152"/>
      <c r="X4" s="154" t="n">
        <f aca="false">N4*U12+L4*P13</f>
        <v>15657663.7612308</v>
      </c>
      <c r="Y4" s="154" t="n">
        <f aca="false">N4*5.1890047538</f>
        <v>12617174.0279645</v>
      </c>
      <c r="Z4" s="154" t="n">
        <f aca="false">L4*5.5017049523</f>
        <v>3040489.73336383</v>
      </c>
      <c r="AA4" s="154"/>
      <c r="AB4" s="154"/>
      <c r="AC4" s="154"/>
      <c r="AD4" s="154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1"/>
      <c r="BA4" s="151"/>
      <c r="BB4" s="151"/>
      <c r="BC4" s="151"/>
      <c r="BD4" s="151"/>
      <c r="BE4" s="151"/>
      <c r="BF4" s="151"/>
      <c r="BG4" s="151"/>
      <c r="BH4" s="151"/>
      <c r="BI4" s="151"/>
      <c r="BJ4" s="151"/>
      <c r="BK4" s="151"/>
      <c r="BL4" s="151"/>
    </row>
    <row r="5" customFormat="false" ht="12.8" hidden="false" customHeight="false" outlineLevel="0" collapsed="false">
      <c r="B5" s="152"/>
      <c r="C5" s="151" t="n">
        <v>2014</v>
      </c>
      <c r="D5" s="151" t="n">
        <v>2</v>
      </c>
      <c r="E5" s="151" t="n">
        <v>1004</v>
      </c>
      <c r="F5" s="153" t="n">
        <v>14482790</v>
      </c>
      <c r="G5" s="153" t="n">
        <v>13911325</v>
      </c>
      <c r="H5" s="154" t="n">
        <f aca="false">F5-J5</f>
        <v>14482790</v>
      </c>
      <c r="I5" s="154" t="n">
        <f aca="false">G5-K5</f>
        <v>13911325</v>
      </c>
      <c r="J5" s="155"/>
      <c r="K5" s="155"/>
      <c r="L5" s="154" t="n">
        <f aca="false">H5-I5</f>
        <v>571465</v>
      </c>
      <c r="M5" s="154" t="n">
        <f aca="false">J5-K5</f>
        <v>0</v>
      </c>
      <c r="N5" s="153" t="n">
        <v>2156056</v>
      </c>
      <c r="O5" s="156" t="n">
        <v>80470827.8892677</v>
      </c>
      <c r="P5" s="151" t="n">
        <f aca="false">O5/I5</f>
        <v>5.78455523749662</v>
      </c>
      <c r="Q5" s="154" t="n">
        <f aca="false">I5*5.5017049523</f>
        <v>76536005.6455548</v>
      </c>
      <c r="R5" s="154" t="n">
        <v>13090128.797517</v>
      </c>
      <c r="S5" s="154" t="n">
        <v>2913043.96959149</v>
      </c>
      <c r="T5" s="156" t="n">
        <v>16270046.9661959</v>
      </c>
      <c r="U5" s="151" t="n">
        <f aca="false">R5/N5</f>
        <v>6.07133061363759</v>
      </c>
      <c r="V5" s="152"/>
      <c r="W5" s="152"/>
      <c r="X5" s="154" t="n">
        <f aca="false">N5*5.1890047538+L5*5.5017049523</f>
        <v>14331816.6540251</v>
      </c>
      <c r="Y5" s="154" t="n">
        <f aca="false">N5*5.1890047538</f>
        <v>11187784.833459</v>
      </c>
      <c r="Z5" s="154" t="n">
        <f aca="false">L5*5.5017049523</f>
        <v>3144031.82056612</v>
      </c>
      <c r="AA5" s="154"/>
      <c r="AB5" s="154"/>
      <c r="AC5" s="154"/>
      <c r="AD5" s="154"/>
    </row>
    <row r="6" customFormat="false" ht="12.8" hidden="false" customHeight="false" outlineLevel="0" collapsed="false">
      <c r="B6" s="152"/>
      <c r="C6" s="151" t="n">
        <v>2014</v>
      </c>
      <c r="D6" s="151" t="n">
        <v>3</v>
      </c>
      <c r="E6" s="151" t="n">
        <v>1003</v>
      </c>
      <c r="F6" s="153" t="n">
        <v>15149966</v>
      </c>
      <c r="G6" s="153" t="n">
        <v>14531608</v>
      </c>
      <c r="H6" s="154" t="n">
        <f aca="false">F6-J6</f>
        <v>15149966</v>
      </c>
      <c r="I6" s="154" t="n">
        <f aca="false">G6-K6</f>
        <v>14531608</v>
      </c>
      <c r="J6" s="155"/>
      <c r="K6" s="155"/>
      <c r="L6" s="154" t="n">
        <f aca="false">H6-I6</f>
        <v>618358</v>
      </c>
      <c r="M6" s="154" t="n">
        <f aca="false">J6-K6</f>
        <v>0</v>
      </c>
      <c r="N6" s="153" t="n">
        <v>2697106</v>
      </c>
      <c r="O6" s="156" t="n">
        <v>71025009.1540406</v>
      </c>
      <c r="P6" s="151" t="n">
        <f aca="false">O6/I6</f>
        <v>4.88762215124717</v>
      </c>
      <c r="Q6" s="154" t="n">
        <f aca="false">I6*5.5017049523</f>
        <v>79948619.6984823</v>
      </c>
      <c r="R6" s="154" t="n">
        <v>13303482.9648562</v>
      </c>
      <c r="S6" s="154" t="n">
        <v>2571105.33137627</v>
      </c>
      <c r="T6" s="156" t="n">
        <v>17670963.688597</v>
      </c>
      <c r="U6" s="151" t="n">
        <f aca="false">R6/N6</f>
        <v>4.93250282519716</v>
      </c>
      <c r="V6" s="152"/>
      <c r="W6" s="152"/>
      <c r="X6" s="154" t="n">
        <f aca="false">N6*5.1890047538+L6*5.5017049523</f>
        <v>17397319.1263968</v>
      </c>
      <c r="Y6" s="154" t="n">
        <f aca="false">N6*5.1890047538</f>
        <v>13995295.8555025</v>
      </c>
      <c r="Z6" s="154" t="n">
        <f aca="false">L6*5.5017049523</f>
        <v>3402023.27089432</v>
      </c>
      <c r="AA6" s="154"/>
      <c r="AB6" s="154"/>
      <c r="AC6" s="154"/>
      <c r="AD6" s="154"/>
    </row>
    <row r="7" customFormat="false" ht="12.8" hidden="false" customHeight="false" outlineLevel="0" collapsed="false">
      <c r="B7" s="152"/>
      <c r="C7" s="151" t="n">
        <v>2014</v>
      </c>
      <c r="D7" s="151" t="n">
        <v>4</v>
      </c>
      <c r="E7" s="151" t="n">
        <v>160</v>
      </c>
      <c r="F7" s="153" t="n">
        <v>15745971</v>
      </c>
      <c r="G7" s="153" t="n">
        <v>15148486</v>
      </c>
      <c r="H7" s="154" t="n">
        <f aca="false">F7-J7</f>
        <v>15745971</v>
      </c>
      <c r="I7" s="154" t="n">
        <f aca="false">G7-K7</f>
        <v>15148486</v>
      </c>
      <c r="J7" s="155"/>
      <c r="K7" s="155"/>
      <c r="L7" s="154" t="n">
        <f aca="false">H7-I7</f>
        <v>597485</v>
      </c>
      <c r="M7" s="154" t="n">
        <f aca="false">J7-K7</f>
        <v>0</v>
      </c>
      <c r="N7" s="153" t="n">
        <v>2598761</v>
      </c>
      <c r="O7" s="156" t="n">
        <v>90838150.786</v>
      </c>
      <c r="P7" s="151" t="n">
        <f aca="false">O7/I7</f>
        <v>5.99651679950062</v>
      </c>
      <c r="Q7" s="154" t="n">
        <f aca="false">I7*5.5017049523</f>
        <v>83342500.4460472</v>
      </c>
      <c r="R7" s="154" t="n">
        <v>12713686.068</v>
      </c>
      <c r="S7" s="154" t="n">
        <v>3288341.0584532</v>
      </c>
      <c r="T7" s="156" t="n">
        <v>17161490.7544532</v>
      </c>
      <c r="U7" s="151" t="n">
        <f aca="false">R7/N7</f>
        <v>4.89221058342803</v>
      </c>
      <c r="V7" s="152"/>
      <c r="W7" s="152"/>
      <c r="X7" s="154" t="n">
        <f aca="false">N7*5.1890047538+L7*5.5017049523</f>
        <v>16772169.366415</v>
      </c>
      <c r="Y7" s="154" t="n">
        <f aca="false">N7*5.1890047538</f>
        <v>13484983.18299</v>
      </c>
      <c r="Z7" s="154" t="n">
        <f aca="false">L7*5.5017049523</f>
        <v>3287186.18342497</v>
      </c>
      <c r="AA7" s="154"/>
      <c r="AB7" s="154"/>
      <c r="AC7" s="154"/>
      <c r="AD7" s="154"/>
    </row>
    <row r="8" customFormat="false" ht="12.8" hidden="false" customHeight="false" outlineLevel="0" collapsed="false">
      <c r="B8" s="152"/>
      <c r="C8" s="151" t="n">
        <f aca="false">C4+1</f>
        <v>2015</v>
      </c>
      <c r="D8" s="151" t="n">
        <f aca="false">D4</f>
        <v>1</v>
      </c>
      <c r="E8" s="151" t="n">
        <v>1001</v>
      </c>
      <c r="F8" s="153" t="n">
        <v>16507879</v>
      </c>
      <c r="G8" s="153" t="n">
        <v>15853349</v>
      </c>
      <c r="H8" s="154" t="n">
        <f aca="false">F8-J8</f>
        <v>16507879</v>
      </c>
      <c r="I8" s="154" t="n">
        <f aca="false">G8-K8</f>
        <v>15853349</v>
      </c>
      <c r="J8" s="155"/>
      <c r="K8" s="155"/>
      <c r="L8" s="154" t="n">
        <f aca="false">H8-I8</f>
        <v>654530</v>
      </c>
      <c r="M8" s="154" t="n">
        <f aca="false">J8-K8</f>
        <v>0</v>
      </c>
      <c r="N8" s="153" t="n">
        <v>3002195</v>
      </c>
      <c r="O8" s="156" t="n">
        <v>81897043.9675653</v>
      </c>
      <c r="P8" s="151" t="n">
        <f aca="false">O8/I8</f>
        <v>5.16591440506137</v>
      </c>
      <c r="Q8" s="154" t="n">
        <f aca="false">I8*5.5017049523</f>
        <v>87220448.7038403</v>
      </c>
      <c r="R8" s="154" t="n">
        <v>13986686.083894</v>
      </c>
      <c r="S8" s="154" t="n">
        <v>2964672.99162586</v>
      </c>
      <c r="T8" s="156" t="n">
        <v>18231627.4986104</v>
      </c>
      <c r="U8" s="151" t="n">
        <f aca="false">R8/N8</f>
        <v>4.65881999133767</v>
      </c>
      <c r="V8" s="152"/>
      <c r="W8" s="152"/>
      <c r="X8" s="154" t="n">
        <f aca="false">N8*5.1890047538+L8*5.5017049523</f>
        <v>19179435.0692635</v>
      </c>
      <c r="Y8" s="154" t="n">
        <f aca="false">N8*5.1890047538</f>
        <v>15578404.1268346</v>
      </c>
      <c r="Z8" s="154" t="n">
        <f aca="false">L8*5.5017049523</f>
        <v>3601030.94242892</v>
      </c>
      <c r="AA8" s="154" t="s">
        <v>211</v>
      </c>
      <c r="AB8" s="154"/>
      <c r="AC8" s="154"/>
      <c r="AD8" s="154"/>
    </row>
    <row r="9" customFormat="false" ht="12.8" hidden="false" customHeight="false" outlineLevel="0" collapsed="false">
      <c r="B9" s="152"/>
      <c r="C9" s="151" t="n">
        <f aca="false">C5+1</f>
        <v>2015</v>
      </c>
      <c r="D9" s="151" t="n">
        <f aca="false">D5</f>
        <v>2</v>
      </c>
      <c r="E9" s="151" t="n">
        <v>1000</v>
      </c>
      <c r="F9" s="153" t="n">
        <v>17877475</v>
      </c>
      <c r="G9" s="153" t="n">
        <v>17180984</v>
      </c>
      <c r="H9" s="154" t="n">
        <f aca="false">F9-J9</f>
        <v>17877475</v>
      </c>
      <c r="I9" s="154" t="n">
        <f aca="false">G9-K9</f>
        <v>17180984</v>
      </c>
      <c r="J9" s="155"/>
      <c r="K9" s="155"/>
      <c r="L9" s="154" t="n">
        <f aca="false">H9-I9</f>
        <v>696491</v>
      </c>
      <c r="M9" s="154" t="n">
        <f aca="false">J9-K9</f>
        <v>0</v>
      </c>
      <c r="N9" s="153" t="n">
        <v>2371185</v>
      </c>
      <c r="O9" s="156" t="n">
        <v>104523364.336654</v>
      </c>
      <c r="P9" s="151" t="n">
        <f aca="false">O9/I9</f>
        <v>6.08366577471081</v>
      </c>
      <c r="Q9" s="154" t="n">
        <f aca="false">I9*5.5017049523</f>
        <v>94524704.7581871</v>
      </c>
      <c r="R9" s="154" t="n">
        <v>14339828.6769147</v>
      </c>
      <c r="S9" s="154" t="n">
        <v>3783745.78898687</v>
      </c>
      <c r="T9" s="156" t="n">
        <v>19687951.5296409</v>
      </c>
      <c r="U9" s="151" t="n">
        <f aca="false">R9/N9</f>
        <v>6.04753685474339</v>
      </c>
      <c r="V9" s="152"/>
      <c r="W9" s="152"/>
      <c r="X9" s="154" t="n">
        <f aca="false">N9*5.1890047538+L9*5.5017049523</f>
        <v>16135978.2210716</v>
      </c>
      <c r="Y9" s="154" t="n">
        <f aca="false">N9*5.1890047538</f>
        <v>12304090.2371393</v>
      </c>
      <c r="Z9" s="154" t="n">
        <f aca="false">L9*5.5017049523</f>
        <v>3831887.98393238</v>
      </c>
      <c r="AA9" s="154" t="s">
        <v>212</v>
      </c>
      <c r="AB9" s="154" t="n">
        <v>0</v>
      </c>
      <c r="AC9" s="154" t="n">
        <v>0</v>
      </c>
      <c r="AD9" s="154"/>
    </row>
    <row r="10" customFormat="false" ht="12.8" hidden="false" customHeight="false" outlineLevel="0" collapsed="false">
      <c r="B10" s="152"/>
      <c r="C10" s="151" t="n">
        <v>2016</v>
      </c>
      <c r="D10" s="151" t="n">
        <v>2</v>
      </c>
      <c r="E10" s="151" t="n">
        <v>996</v>
      </c>
      <c r="F10" s="153" t="n">
        <v>18529945</v>
      </c>
      <c r="G10" s="153" t="n">
        <v>17797215</v>
      </c>
      <c r="H10" s="154" t="n">
        <f aca="false">F10-J10</f>
        <v>18529945</v>
      </c>
      <c r="I10" s="154" t="n">
        <f aca="false">G10-K10</f>
        <v>17797215</v>
      </c>
      <c r="J10" s="155"/>
      <c r="K10" s="155"/>
      <c r="L10" s="154" t="n">
        <f aca="false">H10-I10</f>
        <v>732730</v>
      </c>
      <c r="M10" s="154" t="n">
        <f aca="false">J10-K10</f>
        <v>0</v>
      </c>
      <c r="N10" s="155"/>
      <c r="O10" s="152"/>
      <c r="P10" s="152"/>
      <c r="Q10" s="154" t="n">
        <f aca="false">I10*5.5017049523</f>
        <v>97915025.9026478</v>
      </c>
      <c r="R10" s="154"/>
      <c r="S10" s="154"/>
      <c r="T10" s="152"/>
      <c r="U10" s="152"/>
      <c r="V10" s="152"/>
      <c r="W10" s="152"/>
      <c r="X10" s="154"/>
      <c r="Y10" s="154"/>
      <c r="Z10" s="154"/>
      <c r="AA10" s="154" t="s">
        <v>18</v>
      </c>
      <c r="AB10" s="154" t="n">
        <v>17079733.2296869</v>
      </c>
      <c r="AC10" s="157" t="n">
        <f aca="false">AB10/AA35</f>
        <v>8.39331861719235</v>
      </c>
      <c r="AD10" s="0" t="s">
        <v>213</v>
      </c>
    </row>
    <row r="11" customFormat="false" ht="12.8" hidden="false" customHeight="false" outlineLevel="0" collapsed="false">
      <c r="B11" s="152"/>
      <c r="C11" s="151" t="n">
        <v>2016</v>
      </c>
      <c r="D11" s="151" t="n">
        <v>3</v>
      </c>
      <c r="E11" s="151" t="n">
        <v>995</v>
      </c>
      <c r="F11" s="153" t="n">
        <v>19118239</v>
      </c>
      <c r="G11" s="153" t="n">
        <v>18342944</v>
      </c>
      <c r="H11" s="154" t="n">
        <f aca="false">F11-J11</f>
        <v>19118239</v>
      </c>
      <c r="I11" s="154" t="n">
        <f aca="false">G11-K11</f>
        <v>18342944</v>
      </c>
      <c r="J11" s="155"/>
      <c r="K11" s="155"/>
      <c r="L11" s="154" t="n">
        <f aca="false">H11-I11</f>
        <v>775295</v>
      </c>
      <c r="M11" s="154" t="n">
        <f aca="false">J11-K11</f>
        <v>0</v>
      </c>
      <c r="N11" s="155"/>
      <c r="O11" s="152"/>
      <c r="P11" s="152"/>
      <c r="Q11" s="154" t="n">
        <f aca="false">I11*5.5017049523</f>
        <v>100917465.844562</v>
      </c>
      <c r="R11" s="154"/>
      <c r="S11" s="154"/>
      <c r="T11" s="152"/>
      <c r="U11" s="152"/>
      <c r="V11" s="152"/>
      <c r="W11" s="152"/>
      <c r="X11" s="154"/>
      <c r="Y11" s="154"/>
      <c r="Z11" s="154"/>
      <c r="AA11" s="154" t="s">
        <v>20</v>
      </c>
      <c r="AB11" s="154" t="n">
        <v>24337291.3360368</v>
      </c>
      <c r="AC11" s="157" t="n">
        <f aca="false">AB11/AA36</f>
        <v>9.13972947023404</v>
      </c>
      <c r="AD11" s="154" t="s">
        <v>214</v>
      </c>
    </row>
    <row r="12" customFormat="false" ht="12.8" hidden="false" customHeight="false" outlineLevel="0" collapsed="false">
      <c r="B12" s="152"/>
      <c r="C12" s="151" t="n">
        <v>2016</v>
      </c>
      <c r="D12" s="151" t="n">
        <v>4</v>
      </c>
      <c r="E12" s="151" t="n">
        <v>994</v>
      </c>
      <c r="F12" s="153" t="n">
        <v>20592277</v>
      </c>
      <c r="G12" s="153" t="n">
        <v>19759371</v>
      </c>
      <c r="H12" s="154" t="n">
        <f aca="false">F12-J12</f>
        <v>20592277</v>
      </c>
      <c r="I12" s="154" t="n">
        <f aca="false">G12-K12</f>
        <v>19759371</v>
      </c>
      <c r="J12" s="155"/>
      <c r="K12" s="155"/>
      <c r="L12" s="154" t="n">
        <f aca="false">H12-I12</f>
        <v>832906</v>
      </c>
      <c r="M12" s="154" t="n">
        <f aca="false">J12-K12</f>
        <v>0</v>
      </c>
      <c r="N12" s="155"/>
      <c r="O12" s="152"/>
      <c r="P12" s="152" t="s">
        <v>215</v>
      </c>
      <c r="Q12" s="154" t="n">
        <f aca="false">I12*5.5017049523</f>
        <v>108710229.285033</v>
      </c>
      <c r="R12" s="154"/>
      <c r="S12" s="154"/>
      <c r="T12" s="152"/>
      <c r="U12" s="151" t="n">
        <f aca="false">AVERAGE(U4:U9)</f>
        <v>5.18900475376138</v>
      </c>
      <c r="V12" s="152"/>
      <c r="W12" s="152"/>
      <c r="X12" s="154"/>
      <c r="Y12" s="154"/>
      <c r="Z12" s="154"/>
      <c r="AA12" s="154" t="s">
        <v>24</v>
      </c>
      <c r="AB12" s="154" t="n">
        <v>7699173.32650563</v>
      </c>
      <c r="AC12" s="157" t="n">
        <f aca="false">AB12/AA37</f>
        <v>9.53836244910895</v>
      </c>
      <c r="AD12" s="154" t="s">
        <v>216</v>
      </c>
    </row>
    <row r="13" customFormat="false" ht="12.8" hidden="false" customHeight="false" outlineLevel="0" collapsed="false">
      <c r="B13" s="152"/>
      <c r="C13" s="151" t="n">
        <v>2017</v>
      </c>
      <c r="D13" s="151" t="n">
        <v>1</v>
      </c>
      <c r="E13" s="151" t="n">
        <v>993</v>
      </c>
      <c r="F13" s="153" t="n">
        <v>20242858</v>
      </c>
      <c r="G13" s="153" t="n">
        <v>19409870</v>
      </c>
      <c r="H13" s="154" t="n">
        <f aca="false">F13-J13</f>
        <v>20242858</v>
      </c>
      <c r="I13" s="154" t="n">
        <f aca="false">G13-K13</f>
        <v>19409870</v>
      </c>
      <c r="J13" s="155"/>
      <c r="K13" s="155"/>
      <c r="L13" s="154" t="n">
        <f aca="false">H13-I13</f>
        <v>832988</v>
      </c>
      <c r="M13" s="154" t="n">
        <f aca="false">J13-K13</f>
        <v>0</v>
      </c>
      <c r="N13" s="155"/>
      <c r="O13" s="152"/>
      <c r="P13" s="151" t="n">
        <f aca="false">AVERAGE(P4:P9)</f>
        <v>5.50170495229345</v>
      </c>
      <c r="Q13" s="154" t="n">
        <f aca="false">I13*5.5017049523</f>
        <v>106787377.902499</v>
      </c>
      <c r="R13" s="154"/>
      <c r="S13" s="154"/>
      <c r="T13" s="152"/>
      <c r="U13" s="152"/>
      <c r="V13" s="152"/>
      <c r="W13" s="152"/>
      <c r="X13" s="154"/>
      <c r="Y13" s="154"/>
      <c r="Z13" s="154"/>
      <c r="AA13" s="154"/>
      <c r="AB13" s="154"/>
      <c r="AC13" s="158" t="n">
        <f aca="false">AVERAGE(AC10:AC12)</f>
        <v>9.02380351217845</v>
      </c>
      <c r="AD13" s="154"/>
    </row>
    <row r="14" customFormat="false" ht="12.8" hidden="false" customHeight="false" outlineLevel="0" collapsed="false">
      <c r="A14" s="159" t="s">
        <v>217</v>
      </c>
      <c r="B14" s="5"/>
      <c r="C14" s="159" t="n">
        <v>2015</v>
      </c>
      <c r="D14" s="159" t="n">
        <v>1</v>
      </c>
      <c r="E14" s="159" t="n">
        <v>161</v>
      </c>
      <c r="F14" s="160" t="n">
        <f aca="false">low_v2_m!B2+temporary_pension_bonus_low!B2</f>
        <v>17752028.6015336</v>
      </c>
      <c r="G14" s="160" t="n">
        <f aca="false">low_v2_m!C2+temporary_pension_bonus_low!B2</f>
        <v>17058028.0286595</v>
      </c>
      <c r="H14" s="8" t="n">
        <f aca="false">F14-J14</f>
        <v>17752028.6015336</v>
      </c>
      <c r="I14" s="8" t="n">
        <f aca="false">G14-K14</f>
        <v>17058028.0286595</v>
      </c>
      <c r="J14" s="161" t="n">
        <f aca="false">low_v2_m!J2</f>
        <v>0</v>
      </c>
      <c r="K14" s="161" t="n">
        <f aca="false">low_v2_m!K2</f>
        <v>0</v>
      </c>
      <c r="L14" s="8" t="n">
        <f aca="false">H14-I14</f>
        <v>694000.572874077</v>
      </c>
      <c r="M14" s="8" t="n">
        <f aca="false">J14-K14</f>
        <v>0</v>
      </c>
      <c r="N14" s="161" t="n">
        <f aca="false">SUM(low_v5_m!C2:J2)</f>
        <v>2791830.5901303</v>
      </c>
      <c r="O14" s="5"/>
      <c r="P14" s="5"/>
      <c r="Q14" s="8" t="n">
        <f aca="false">I14*5.5017049523</f>
        <v>93848237.2817482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18305008.5926708</v>
      </c>
      <c r="Y14" s="8" t="n">
        <f aca="false">N14*5.1890047538</f>
        <v>14486822.2039904</v>
      </c>
      <c r="Z14" s="8" t="n">
        <f aca="false">L14*5.5017049523</f>
        <v>3818186.38868034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  <c r="BJ14" s="159"/>
      <c r="BK14" s="159"/>
      <c r="BL14" s="159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2" t="n">
        <f aca="false">low_v2_m!B3+temporary_pension_bonus_low!B3</f>
        <v>20464301.5356196</v>
      </c>
      <c r="G15" s="162" t="n">
        <f aca="false">low_v2_m!C3+temporary_pension_bonus_low!B3</f>
        <v>19662552.1576393</v>
      </c>
      <c r="H15" s="67" t="n">
        <f aca="false">F15-J15</f>
        <v>20464301.5356196</v>
      </c>
      <c r="I15" s="67" t="n">
        <f aca="false">G15-K15</f>
        <v>19662552.1576393</v>
      </c>
      <c r="J15" s="163" t="n">
        <f aca="false">low_v2_m!J3</f>
        <v>0</v>
      </c>
      <c r="K15" s="163" t="n">
        <f aca="false">low_v2_m!K3</f>
        <v>0</v>
      </c>
      <c r="L15" s="67" t="n">
        <f aca="false">H15-I15</f>
        <v>801749.377980366</v>
      </c>
      <c r="M15" s="67" t="n">
        <f aca="false">J15-K15</f>
        <v>0</v>
      </c>
      <c r="N15" s="163" t="n">
        <f aca="false">SUM(low_v5_m!C3:J3)</f>
        <v>2473830.00986629</v>
      </c>
      <c r="O15" s="7"/>
      <c r="P15" s="7"/>
      <c r="Q15" s="67" t="n">
        <f aca="false">I15*5.5017049523</f>
        <v>108177560.580541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17247704.2046273</v>
      </c>
      <c r="Y15" s="67" t="n">
        <f aca="false">N15*5.1890047538</f>
        <v>12836715.6812893</v>
      </c>
      <c r="Z15" s="67" t="n">
        <f aca="false">L15*5.5017049523</f>
        <v>4410988.52333803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62" t="n">
        <f aca="false">low_v2_m!B4+temporary_pension_bonus_low!B4</f>
        <v>19838660.7787013</v>
      </c>
      <c r="G16" s="162" t="n">
        <f aca="false">low_v2_m!C4+temporary_pension_bonus_low!B4</f>
        <v>19059939.5541995</v>
      </c>
      <c r="H16" s="67" t="n">
        <f aca="false">F16-J16</f>
        <v>19838660.7787013</v>
      </c>
      <c r="I16" s="67" t="n">
        <f aca="false">G16-K16</f>
        <v>19059939.5541995</v>
      </c>
      <c r="J16" s="163" t="n">
        <f aca="false">low_v2_m!J4</f>
        <v>0</v>
      </c>
      <c r="K16" s="163" t="n">
        <f aca="false">low_v2_m!K4</f>
        <v>0</v>
      </c>
      <c r="L16" s="67" t="n">
        <f aca="false">H16-I16</f>
        <v>778721.224501777</v>
      </c>
      <c r="M16" s="67" t="n">
        <f aca="false">J16-K16</f>
        <v>0</v>
      </c>
      <c r="N16" s="163" t="n">
        <f aca="false">SUM(low_v5_m!C4:J4)</f>
        <v>2940705.35015561</v>
      </c>
      <c r="O16" s="164" t="n">
        <v>94527377.1142455</v>
      </c>
      <c r="Q16" s="67" t="n">
        <f aca="false">I16*5.5017049523</f>
        <v>104862163.835878</v>
      </c>
      <c r="R16" s="67" t="n">
        <v>16695329.1346057</v>
      </c>
      <c r="S16" s="67" t="n">
        <v>3421891.05153569</v>
      </c>
      <c r="T16" s="164" t="n">
        <v>22190060.6351791</v>
      </c>
      <c r="U16" s="7" t="n">
        <f aca="false">R22/N16</f>
        <v>7.06562558900055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19543628.4587851</v>
      </c>
      <c r="Y16" s="67" t="n">
        <f aca="false">N16*5.1890047538</f>
        <v>15259334.0414826</v>
      </c>
      <c r="Z16" s="67" t="n">
        <f aca="false">L16*5.5017049523</f>
        <v>4284294.41730255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62" t="n">
        <f aca="false">low_v2_m!B5+temporary_pension_bonus_low!B5</f>
        <v>21428307.4668662</v>
      </c>
      <c r="G17" s="162" t="n">
        <f aca="false">low_v2_m!C5+temporary_pension_bonus_low!B5</f>
        <v>20584690.0610774</v>
      </c>
      <c r="H17" s="67" t="n">
        <f aca="false">F17-J17</f>
        <v>21428307.4668662</v>
      </c>
      <c r="I17" s="67" t="n">
        <f aca="false">G17-K17</f>
        <v>20584690.0610774</v>
      </c>
      <c r="J17" s="163" t="n">
        <f aca="false">low_v2_m!J5</f>
        <v>0</v>
      </c>
      <c r="K17" s="163" t="n">
        <f aca="false">low_v2_m!K5</f>
        <v>0</v>
      </c>
      <c r="L17" s="67" t="n">
        <f aca="false">H17-I17</f>
        <v>843617.405788835</v>
      </c>
      <c r="M17" s="67" t="n">
        <f aca="false">J17-K17</f>
        <v>0</v>
      </c>
      <c r="N17" s="163" t="n">
        <f aca="false">SUM(low_v5_m!C5:J5)</f>
        <v>2780472.86787377</v>
      </c>
      <c r="O17" s="164" t="n">
        <v>111875162.875528</v>
      </c>
      <c r="Q17" s="67" t="n">
        <f aca="false">I17*5.5017049523</f>
        <v>113250891.25059</v>
      </c>
      <c r="R17" s="67" t="n">
        <v>16337001.0457356</v>
      </c>
      <c r="S17" s="67" t="n">
        <v>4049880.89609411</v>
      </c>
      <c r="T17" s="164" t="n">
        <v>22729747.8617584</v>
      </c>
      <c r="U17" s="7" t="n">
        <f aca="false">R23/N17</f>
        <v>6.66625924510309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19069220.9884838</v>
      </c>
      <c r="Y17" s="67" t="n">
        <f aca="false">N17*5.1890047538</f>
        <v>14427886.9292089</v>
      </c>
      <c r="Z17" s="67" t="n">
        <f aca="false">L17*5.5017049523</f>
        <v>4641334.05927491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59"/>
      <c r="B18" s="5"/>
      <c r="C18" s="159" t="n">
        <f aca="false">C14+1</f>
        <v>2016</v>
      </c>
      <c r="D18" s="159" t="n">
        <f aca="false">D14</f>
        <v>1</v>
      </c>
      <c r="E18" s="159" t="n">
        <v>165</v>
      </c>
      <c r="F18" s="160" t="n">
        <f aca="false">low_v2_m!B6+temporary_pension_bonus_low!B6</f>
        <v>18775410.8432988</v>
      </c>
      <c r="G18" s="160" t="n">
        <f aca="false">low_v2_m!C6+temporary_pension_bonus_low!B6</f>
        <v>18038300.930827</v>
      </c>
      <c r="H18" s="8" t="n">
        <f aca="false">F18-J18</f>
        <v>18775410.8432988</v>
      </c>
      <c r="I18" s="8" t="n">
        <f aca="false">G18-K18</f>
        <v>18038300.930827</v>
      </c>
      <c r="J18" s="161" t="n">
        <f aca="false">low_v2_m!J6</f>
        <v>0</v>
      </c>
      <c r="K18" s="161" t="n">
        <f aca="false">low_v2_m!K6</f>
        <v>0</v>
      </c>
      <c r="L18" s="8" t="n">
        <f aca="false">H18-I18</f>
        <v>737109.912471727</v>
      </c>
      <c r="M18" s="8" t="n">
        <f aca="false">J18-K18</f>
        <v>0</v>
      </c>
      <c r="N18" s="161" t="n">
        <f aca="false">SUM(low_v5_m!C6:J6)</f>
        <v>2805850.32186679</v>
      </c>
      <c r="O18" s="165" t="n">
        <v>91414555.2301573</v>
      </c>
      <c r="P18" s="5"/>
      <c r="Q18" s="8" t="n">
        <f aca="false">I18*5.5017049523</f>
        <v>99241409.5622087</v>
      </c>
      <c r="R18" s="8" t="n">
        <v>17527446.3296216</v>
      </c>
      <c r="S18" s="8" t="n">
        <v>3309206.89933169</v>
      </c>
      <c r="T18" s="165" t="n">
        <v>22762488.8207359</v>
      </c>
      <c r="U18" s="5" t="n">
        <f aca="false">R24/N18</f>
        <v>6.59934568352413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18614931.9144532</v>
      </c>
      <c r="Y18" s="8" t="n">
        <f aca="false">N18*5.1890047538</f>
        <v>14559570.658618</v>
      </c>
      <c r="Z18" s="8" t="n">
        <f aca="false">L18*5.5017049523</f>
        <v>4055361.25583512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  <c r="BB18" s="159"/>
      <c r="BC18" s="159"/>
      <c r="BD18" s="159"/>
      <c r="BE18" s="159"/>
      <c r="BF18" s="159"/>
      <c r="BG18" s="159"/>
      <c r="BH18" s="159"/>
      <c r="BI18" s="159"/>
      <c r="BJ18" s="159"/>
      <c r="BK18" s="159"/>
      <c r="BL18" s="159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2" t="n">
        <f aca="false">low_v2_m!B7+temporary_pension_bonus_low!B7</f>
        <v>19389829.6064779</v>
      </c>
      <c r="G19" s="162" t="n">
        <f aca="false">low_v2_m!C7+temporary_pension_bonus_low!B7</f>
        <v>18626968.2325262</v>
      </c>
      <c r="H19" s="67" t="n">
        <f aca="false">F19-J19</f>
        <v>19389829.6064779</v>
      </c>
      <c r="I19" s="67" t="n">
        <f aca="false">G19-K19</f>
        <v>18626968.2325262</v>
      </c>
      <c r="J19" s="163" t="n">
        <f aca="false">low_v2_m!J7</f>
        <v>0</v>
      </c>
      <c r="K19" s="163" t="n">
        <f aca="false">low_v2_m!K7</f>
        <v>0</v>
      </c>
      <c r="L19" s="67" t="n">
        <f aca="false">H19-I19</f>
        <v>762861.373951677</v>
      </c>
      <c r="M19" s="67" t="n">
        <f aca="false">J19-K19</f>
        <v>0</v>
      </c>
      <c r="N19" s="163" t="n">
        <f aca="false">SUM(low_v5_m!C7:J7)</f>
        <v>2806275.73960396</v>
      </c>
      <c r="O19" s="164" t="n">
        <v>104116643.411142</v>
      </c>
      <c r="P19" s="7"/>
      <c r="Q19" s="67" t="n">
        <f aca="false">I19*5.5017049523</f>
        <v>102480083.371224</v>
      </c>
      <c r="R19" s="67" t="n">
        <v>18813591.3018501</v>
      </c>
      <c r="S19" s="67" t="n">
        <v>3769022.49148334</v>
      </c>
      <c r="T19" s="164" t="n">
        <v>24440890.5830178</v>
      </c>
      <c r="U19" s="7" t="n">
        <f aca="false">R19/N19</f>
        <v>6.70411358240412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18758816.3522669</v>
      </c>
      <c r="Y19" s="67" t="n">
        <f aca="false">N19*5.1890047538</f>
        <v>14561778.1532786</v>
      </c>
      <c r="Z19" s="67" t="n">
        <f aca="false">L19*5.5017049523</f>
        <v>4197038.19898832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3" t="n">
        <f aca="false">low_v2_m!D8+temporary_pension_bonus_low!B8</f>
        <v>18548497.0379554</v>
      </c>
      <c r="G20" s="163" t="n">
        <f aca="false">low_v2_m!E8+temporary_pension_bonus_low!B8</f>
        <v>17816479.4850812</v>
      </c>
      <c r="H20" s="67" t="n">
        <f aca="false">F20-J20</f>
        <v>18548497.0379554</v>
      </c>
      <c r="I20" s="67" t="n">
        <f aca="false">G20-K20</f>
        <v>17816479.4850812</v>
      </c>
      <c r="J20" s="163" t="n">
        <f aca="false">low_v2_m!J8</f>
        <v>0</v>
      </c>
      <c r="K20" s="163" t="n">
        <f aca="false">low_v2_m!K8</f>
        <v>0</v>
      </c>
      <c r="L20" s="67" t="n">
        <f aca="false">H20-I20</f>
        <v>732017.552874163</v>
      </c>
      <c r="M20" s="67" t="n">
        <f aca="false">J20-K20</f>
        <v>0</v>
      </c>
      <c r="N20" s="163" t="n">
        <f aca="false">SUM(low_v5_m!C8:J8)</f>
        <v>2465377.23771734</v>
      </c>
      <c r="O20" s="164" t="n">
        <v>90764685.8571572</v>
      </c>
      <c r="P20" s="7"/>
      <c r="Q20" s="67" t="n">
        <f aca="false">I20*5.5017049523</f>
        <v>98021013.4156225</v>
      </c>
      <c r="R20" s="67" t="n">
        <v>16989362.3248539</v>
      </c>
      <c r="S20" s="67" t="n">
        <v>3285681.62802909</v>
      </c>
      <c r="T20" s="164" t="n">
        <v>22167728.6392591</v>
      </c>
      <c r="U20" s="7" t="n">
        <f aca="false">R20/N20</f>
        <v>6.89118162727265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16820198.8022439</v>
      </c>
      <c r="Y20" s="67" t="n">
        <f aca="false">N20*5.1890047538</f>
        <v>12792854.2064256</v>
      </c>
      <c r="Z20" s="67" t="n">
        <f aca="false">L20*5.5017049523</f>
        <v>4027344.59581831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3" t="n">
        <f aca="false">low_v2_m!D9+temporary_pension_bonus_low!B9</f>
        <v>20248931.6960952</v>
      </c>
      <c r="G21" s="163" t="n">
        <f aca="false">low_v2_m!E9+temporary_pension_bonus_low!B9</f>
        <v>19448154.1891762</v>
      </c>
      <c r="H21" s="67" t="n">
        <f aca="false">F21-J21</f>
        <v>20221898.4421759</v>
      </c>
      <c r="I21" s="67" t="n">
        <f aca="false">G21-K21</f>
        <v>19421931.9328745</v>
      </c>
      <c r="J21" s="163" t="n">
        <f aca="false">low_v2_m!J9</f>
        <v>27033.2539192594</v>
      </c>
      <c r="K21" s="163" t="n">
        <f aca="false">low_v2_m!K9</f>
        <v>26222.2563016816</v>
      </c>
      <c r="L21" s="67" t="n">
        <f aca="false">H21-I21</f>
        <v>799966.509301379</v>
      </c>
      <c r="M21" s="67" t="n">
        <f aca="false">J21-K21</f>
        <v>810.997617577777</v>
      </c>
      <c r="N21" s="163" t="n">
        <f aca="false">SUM(low_v5_m!C9:J9)</f>
        <v>3850141.96622837</v>
      </c>
      <c r="O21" s="164" t="n">
        <v>112083822.294624</v>
      </c>
      <c r="P21" s="7"/>
      <c r="Q21" s="67" t="n">
        <f aca="false">I21*5.5017049523</f>
        <v>106853739.098329</v>
      </c>
      <c r="R21" s="67" t="n">
        <v>21412355.8556138</v>
      </c>
      <c r="S21" s="67" t="n">
        <v>4057434.36706539</v>
      </c>
      <c r="T21" s="164" t="n">
        <v>27652287.4723871</v>
      </c>
      <c r="U21" s="7" t="n">
        <f aca="false">R21/N21</f>
        <v>5.56144579691681</v>
      </c>
      <c r="V21" s="67" t="n">
        <f aca="false">K21*5.5017049523</f>
        <v>144267.117355442</v>
      </c>
      <c r="W21" s="67" t="n">
        <f aca="false">M21*5.5017049523</f>
        <v>4461.86960893116</v>
      </c>
      <c r="X21" s="67" t="n">
        <f aca="false">N21*5.1890047538+L21*5.5017049523</f>
        <v>24379584.6714615</v>
      </c>
      <c r="Y21" s="67" t="n">
        <f aca="false">N21*5.1890047538</f>
        <v>19978404.9655639</v>
      </c>
      <c r="Z21" s="67" t="n">
        <f aca="false">L21*5.5017049523</f>
        <v>4401179.70589754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9"/>
      <c r="B22" s="5"/>
      <c r="C22" s="159" t="n">
        <f aca="false">C18+1</f>
        <v>2017</v>
      </c>
      <c r="D22" s="159" t="n">
        <f aca="false">D18</f>
        <v>1</v>
      </c>
      <c r="E22" s="159" t="n">
        <v>169</v>
      </c>
      <c r="F22" s="161" t="n">
        <f aca="false">low_v2_m!D10+temporary_pension_bonus_low!B10</f>
        <v>19350287.8126766</v>
      </c>
      <c r="G22" s="161" t="n">
        <f aca="false">low_v2_m!E10+temporary_pension_bonus_low!B10</f>
        <v>18585738.274123</v>
      </c>
      <c r="H22" s="8" t="n">
        <f aca="false">F22-J22</f>
        <v>19290429.5474228</v>
      </c>
      <c r="I22" s="8" t="n">
        <f aca="false">G22-K22</f>
        <v>18527675.7568267</v>
      </c>
      <c r="J22" s="161" t="n">
        <f aca="false">low_v2_m!J10</f>
        <v>59858.2652538374</v>
      </c>
      <c r="K22" s="161" t="n">
        <f aca="false">low_v2_m!K10</f>
        <v>58062.5172962223</v>
      </c>
      <c r="L22" s="8" t="n">
        <f aca="false">H22-I22</f>
        <v>762753.790596038</v>
      </c>
      <c r="M22" s="8" t="n">
        <f aca="false">J22-K22</f>
        <v>1795.74795761512</v>
      </c>
      <c r="N22" s="161" t="n">
        <f aca="false">SUM(low_v5_m!C10:J10)</f>
        <v>4283437.70764497</v>
      </c>
      <c r="O22" s="165" t="n">
        <v>99073334.5554007</v>
      </c>
      <c r="P22" s="5"/>
      <c r="Q22" s="8" t="n">
        <f aca="false">I22*5.5017049523</f>
        <v>101933805.465942</v>
      </c>
      <c r="R22" s="8" t="n">
        <v>20777922.9717703</v>
      </c>
      <c r="S22" s="8" t="n">
        <v>3586454.71090551</v>
      </c>
      <c r="T22" s="165" t="n">
        <v>25889654.8342129</v>
      </c>
      <c r="U22" s="5" t="n">
        <f aca="false">R22/N22</f>
        <v>4.85075875731457</v>
      </c>
      <c r="V22" s="8" t="n">
        <f aca="false">K22*5.5017049523</f>
        <v>319442.838951631</v>
      </c>
      <c r="W22" s="8" t="n">
        <f aca="false">M22*5.5017049523</f>
        <v>9879.67543149374</v>
      </c>
      <c r="X22" s="8" t="n">
        <f aca="false">N22*5.1890047538+L22*5.5017049523</f>
        <v>26423224.9346837</v>
      </c>
      <c r="Y22" s="8" t="n">
        <f aca="false">N22*5.1890047538</f>
        <v>22226778.6275759</v>
      </c>
      <c r="Z22" s="8" t="n">
        <f aca="false">L22*5.5017049523</f>
        <v>4196446.30710782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  <c r="BB22" s="159"/>
      <c r="BC22" s="159"/>
      <c r="BD22" s="159"/>
      <c r="BE22" s="159"/>
      <c r="BF22" s="159"/>
      <c r="BG22" s="159"/>
      <c r="BH22" s="159"/>
      <c r="BI22" s="159"/>
      <c r="BJ22" s="159"/>
      <c r="BK22" s="159"/>
      <c r="BL22" s="159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3" t="n">
        <f aca="false">low_v2_m!D11+temporary_pension_bonus_low!B11</f>
        <v>20752223.8277471</v>
      </c>
      <c r="G23" s="163" t="n">
        <f aca="false">low_v2_m!E11+temporary_pension_bonus_low!B11</f>
        <v>19929925.3267141</v>
      </c>
      <c r="H23" s="67" t="n">
        <f aca="false">F23-J23</f>
        <v>20644653.0032388</v>
      </c>
      <c r="I23" s="67" t="n">
        <f aca="false">G23-K23</f>
        <v>19825581.626941</v>
      </c>
      <c r="J23" s="163" t="n">
        <f aca="false">low_v2_m!J11</f>
        <v>107570.824508354</v>
      </c>
      <c r="K23" s="163" t="n">
        <f aca="false">low_v2_m!K11</f>
        <v>104343.699773103</v>
      </c>
      <c r="L23" s="67" t="n">
        <f aca="false">H23-I23</f>
        <v>819071.376297761</v>
      </c>
      <c r="M23" s="67" t="n">
        <f aca="false">J23-K23</f>
        <v>3227.1247352506</v>
      </c>
      <c r="N23" s="163" t="n">
        <f aca="false">SUM(low_v5_m!C11:J11)</f>
        <v>3935455.5931213</v>
      </c>
      <c r="O23" s="164" t="n">
        <v>118311548.494431</v>
      </c>
      <c r="P23" s="7"/>
      <c r="Q23" s="67" t="n">
        <f aca="false">I23*5.5017049523</f>
        <v>109074500.619169</v>
      </c>
      <c r="R23" s="67" t="n">
        <v>18535352.9612218</v>
      </c>
      <c r="S23" s="67" t="n">
        <v>4282878.0554984</v>
      </c>
      <c r="T23" s="164" t="n">
        <v>24020927.7863425</v>
      </c>
      <c r="U23" s="7" t="n">
        <f aca="false">R23/N23</f>
        <v>4.7098366434675</v>
      </c>
      <c r="V23" s="67" t="n">
        <f aca="false">K23*5.5017049523</f>
        <v>574068.249782984</v>
      </c>
      <c r="W23" s="67" t="n">
        <f aca="false">M23*5.5017049523</f>
        <v>17754.6881376181</v>
      </c>
      <c r="X23" s="67" t="n">
        <f aca="false">N23*5.1890047538+L23*5.5017049523</f>
        <v>24927386.8283398</v>
      </c>
      <c r="Y23" s="67" t="n">
        <f aca="false">N23*5.1890047538</f>
        <v>20421097.7810752</v>
      </c>
      <c r="Z23" s="67" t="n">
        <f aca="false">L23*5.5017049523</f>
        <v>4506289.04726457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3" t="n">
        <f aca="false">low_v2_m!D12+temporary_pension_bonus_low!B12</f>
        <v>19953518.5523058</v>
      </c>
      <c r="G24" s="163" t="n">
        <f aca="false">low_v2_m!E12+temporary_pension_bonus_low!B12</f>
        <v>19162137.7113877</v>
      </c>
      <c r="H24" s="67" t="n">
        <f aca="false">F24-J24</f>
        <v>19823236.3134283</v>
      </c>
      <c r="I24" s="67" t="n">
        <f aca="false">G24-K24</f>
        <v>19035763.9396765</v>
      </c>
      <c r="J24" s="163" t="n">
        <f aca="false">low_v2_m!J12</f>
        <v>130282.238877497</v>
      </c>
      <c r="K24" s="163" t="n">
        <f aca="false">low_v2_m!K12</f>
        <v>126373.771711172</v>
      </c>
      <c r="L24" s="67" t="n">
        <f aca="false">H24-I24</f>
        <v>787472.373751808</v>
      </c>
      <c r="M24" s="67" t="n">
        <f aca="false">J24-K24</f>
        <v>3908.46716632492</v>
      </c>
      <c r="N24" s="163" t="n">
        <f aca="false">SUM(low_v5_m!C12:J12)</f>
        <v>3541186.58305837</v>
      </c>
      <c r="O24" s="164" t="n">
        <v>103254577.736778</v>
      </c>
      <c r="P24" s="7"/>
      <c r="Q24" s="67" t="n">
        <f aca="false">I24*5.5017049523</f>
        <v>104729156.737732</v>
      </c>
      <c r="R24" s="67" t="n">
        <v>18516776.2102264</v>
      </c>
      <c r="S24" s="67" t="n">
        <v>3737815.71407136</v>
      </c>
      <c r="T24" s="164" t="n">
        <v>24278813.7103198</v>
      </c>
      <c r="U24" s="7" t="n">
        <f aca="false">R24/N24</f>
        <v>5.22897502741418</v>
      </c>
      <c r="V24" s="67" t="n">
        <f aca="false">K24*5.5017049523</f>
        <v>695271.205664184</v>
      </c>
      <c r="W24" s="67" t="n">
        <f aca="false">M24*5.5017049523</f>
        <v>21503.2331648717</v>
      </c>
      <c r="X24" s="67" t="n">
        <f aca="false">N24*5.1890047538+L24*5.5017049523</f>
        <v>22707674.6720524</v>
      </c>
      <c r="Y24" s="67" t="n">
        <f aca="false">N24*5.1890047538</f>
        <v>18375234.0135827</v>
      </c>
      <c r="Z24" s="67" t="n">
        <f aca="false">L24*5.5017049523</f>
        <v>4332440.65846976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3" t="n">
        <f aca="false">low_v2_m!D13+temporary_pension_bonus_low!B13</f>
        <v>21757288.6952487</v>
      </c>
      <c r="G25" s="163" t="n">
        <f aca="false">low_v2_m!E13+temporary_pension_bonus_low!B13</f>
        <v>20892265.4637002</v>
      </c>
      <c r="H25" s="67" t="n">
        <f aca="false">F25-J25</f>
        <v>21581898.143693</v>
      </c>
      <c r="I25" s="67" t="n">
        <f aca="false">G25-K25</f>
        <v>20722136.6286911</v>
      </c>
      <c r="J25" s="163" t="n">
        <f aca="false">low_v2_m!J13</f>
        <v>175390.551555699</v>
      </c>
      <c r="K25" s="163" t="n">
        <f aca="false">low_v2_m!K13</f>
        <v>170128.835009028</v>
      </c>
      <c r="L25" s="67" t="n">
        <f aca="false">H25-I25</f>
        <v>859761.515001815</v>
      </c>
      <c r="M25" s="67" t="n">
        <f aca="false">J25-K25</f>
        <v>5261.71654667103</v>
      </c>
      <c r="N25" s="163" t="n">
        <f aca="false">SUM(low_v5_m!C13:J13)</f>
        <v>4002808.92783046</v>
      </c>
      <c r="O25" s="166" t="n">
        <v>124728426.724285</v>
      </c>
      <c r="Q25" s="67" t="n">
        <f aca="false">I25*5.5017049523</f>
        <v>114007081.712307</v>
      </c>
      <c r="R25" s="67" t="n">
        <v>18747481.3987943</v>
      </c>
      <c r="S25" s="67" t="n">
        <v>4515169.04741912</v>
      </c>
      <c r="T25" s="166" t="n">
        <v>24785174.0476736</v>
      </c>
      <c r="V25" s="67" t="n">
        <f aca="false">K25*5.5017049523</f>
        <v>935998.654098198</v>
      </c>
      <c r="W25" s="67" t="n">
        <f aca="false">M25*5.5017049523</f>
        <v>28948.4119824189</v>
      </c>
      <c r="X25" s="67" t="n">
        <f aca="false">N25*5.1890047538+L25*5.5017049523</f>
        <v>25500748.7399477</v>
      </c>
      <c r="Y25" s="67" t="n">
        <f aca="false">N25*5.1890047538</f>
        <v>20770594.5550653</v>
      </c>
      <c r="Z25" s="67" t="n">
        <f aca="false">L25*5.5017049523</f>
        <v>4730154.18488244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59"/>
      <c r="B26" s="5"/>
      <c r="C26" s="159" t="n">
        <f aca="false">C22+1</f>
        <v>2018</v>
      </c>
      <c r="D26" s="159" t="n">
        <f aca="false">D22</f>
        <v>1</v>
      </c>
      <c r="E26" s="159" t="n">
        <v>173</v>
      </c>
      <c r="F26" s="161" t="n">
        <f aca="false">low_v2_m!D14+temporary_pension_bonus_low!B14</f>
        <v>20275928.6756804</v>
      </c>
      <c r="G26" s="161" t="n">
        <f aca="false">low_v2_m!E14+temporary_pension_bonus_low!B14</f>
        <v>19470272.6667142</v>
      </c>
      <c r="H26" s="8" t="n">
        <f aca="false">F26-J26</f>
        <v>20087218.1212093</v>
      </c>
      <c r="I26" s="8" t="n">
        <f aca="false">G26-K26</f>
        <v>19287223.4288772</v>
      </c>
      <c r="J26" s="161" t="n">
        <f aca="false">low_v2_m!J14</f>
        <v>188710.554471114</v>
      </c>
      <c r="K26" s="161" t="n">
        <f aca="false">low_v2_m!K14</f>
        <v>183049.23783698</v>
      </c>
      <c r="L26" s="8" t="n">
        <f aca="false">H26-I26</f>
        <v>799994.692332089</v>
      </c>
      <c r="M26" s="8" t="n">
        <f aca="false">J26-K26</f>
        <v>5661.31663413343</v>
      </c>
      <c r="N26" s="161" t="n">
        <f aca="false">SUM(low_v5_m!C14:J14)</f>
        <v>4245386.95990992</v>
      </c>
      <c r="O26" s="5"/>
      <c r="P26" s="5"/>
      <c r="Q26" s="8" t="n">
        <f aca="false">I26*5.5017049523</f>
        <v>106112612.65477</v>
      </c>
      <c r="R26" s="8"/>
      <c r="S26" s="8"/>
      <c r="T26" s="5"/>
      <c r="U26" s="5"/>
      <c r="V26" s="8" t="n">
        <f aca="false">K26*5.5017049523</f>
        <v>1007082.89832246</v>
      </c>
      <c r="W26" s="8" t="n">
        <f aca="false">M26*5.5017049523</f>
        <v>31146.8937625503</v>
      </c>
      <c r="X26" s="8" t="n">
        <f aca="false">N26*5.1890047538+L26*5.5017049523</f>
        <v>26430667.8773103</v>
      </c>
      <c r="Y26" s="8" t="n">
        <f aca="false">N26*5.1890047538</f>
        <v>22029333.1166931</v>
      </c>
      <c r="Z26" s="8" t="n">
        <f aca="false">L26*5.5017049523</f>
        <v>4401334.76061717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  <c r="BB26" s="159"/>
      <c r="BC26" s="159"/>
      <c r="BD26" s="159"/>
      <c r="BE26" s="159"/>
      <c r="BF26" s="159"/>
      <c r="BG26" s="159"/>
      <c r="BH26" s="159"/>
      <c r="BI26" s="159"/>
      <c r="BJ26" s="159"/>
      <c r="BK26" s="159"/>
      <c r="BL26" s="159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3" t="n">
        <f aca="false">low_v2_m!D15+temporary_pension_bonus_low!B15</f>
        <v>20370222.2845854</v>
      </c>
      <c r="G27" s="163" t="n">
        <f aca="false">low_v2_m!E15+temporary_pension_bonus_low!B15</f>
        <v>19571869.9493154</v>
      </c>
      <c r="H27" s="67" t="n">
        <f aca="false">F27-J27</f>
        <v>20156000.2404608</v>
      </c>
      <c r="I27" s="67" t="n">
        <f aca="false">G27-K27</f>
        <v>19364074.5665146</v>
      </c>
      <c r="J27" s="163" t="n">
        <f aca="false">low_v2_m!J15</f>
        <v>214222.044124553</v>
      </c>
      <c r="K27" s="163" t="n">
        <f aca="false">low_v2_m!K15</f>
        <v>207795.382800816</v>
      </c>
      <c r="L27" s="67" t="n">
        <f aca="false">H27-I27</f>
        <v>791925.673946198</v>
      </c>
      <c r="M27" s="67" t="n">
        <f aca="false">J27-K27</f>
        <v>6426.6613237366</v>
      </c>
      <c r="N27" s="163" t="n">
        <f aca="false">SUM(low_v5_m!C15:J15)</f>
        <v>3638783.13527951</v>
      </c>
      <c r="O27" s="7"/>
      <c r="P27" s="7"/>
      <c r="Q27" s="67" t="n">
        <f aca="false">I27*5.5017049523</f>
        <v>106535424.9393</v>
      </c>
      <c r="R27" s="67"/>
      <c r="S27" s="67"/>
      <c r="T27" s="7"/>
      <c r="U27" s="7"/>
      <c r="V27" s="67" t="n">
        <f aca="false">K27*5.5017049523</f>
        <v>1143228.88662032</v>
      </c>
      <c r="W27" s="67" t="n">
        <f aca="false">M27*5.5017049523</f>
        <v>35357.5944315565</v>
      </c>
      <c r="X27" s="67" t="n">
        <f aca="false">N27*5.1890047538+L27*5.5017049523</f>
        <v>23238604.389216</v>
      </c>
      <c r="Y27" s="67" t="n">
        <f aca="false">N27*5.1890047538</f>
        <v>18881662.9870127</v>
      </c>
      <c r="Z27" s="67" t="n">
        <f aca="false">L27*5.5017049523</f>
        <v>4356941.40220331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3" t="n">
        <f aca="false">low_v2_m!D16+temporary_pension_bonus_low!B16</f>
        <v>19069373.7065321</v>
      </c>
      <c r="G28" s="163" t="n">
        <f aca="false">low_v2_m!E16+temporary_pension_bonus_low!B16</f>
        <v>18311867.0426217</v>
      </c>
      <c r="H28" s="67" t="n">
        <f aca="false">F28-J28</f>
        <v>18838305.1439732</v>
      </c>
      <c r="I28" s="67" t="n">
        <f aca="false">G28-K28</f>
        <v>18087730.5369396</v>
      </c>
      <c r="J28" s="163" t="n">
        <f aca="false">low_v2_m!J16</f>
        <v>231068.56255891</v>
      </c>
      <c r="K28" s="163" t="n">
        <f aca="false">low_v2_m!K16</f>
        <v>224136.505682143</v>
      </c>
      <c r="L28" s="67" t="n">
        <f aca="false">H28-I28</f>
        <v>750574.607033629</v>
      </c>
      <c r="M28" s="67" t="n">
        <f aca="false">J28-K28</f>
        <v>6932.05687676731</v>
      </c>
      <c r="N28" s="163" t="n">
        <f aca="false">SUM(low_v5_m!C16:J16)</f>
        <v>3267878.84085963</v>
      </c>
      <c r="O28" s="7"/>
      <c r="P28" s="7"/>
      <c r="Q28" s="67" t="n">
        <f aca="false">I28*5.5017049523</f>
        <v>99513356.6709483</v>
      </c>
      <c r="R28" s="67"/>
      <c r="S28" s="67"/>
      <c r="T28" s="7"/>
      <c r="U28" s="7"/>
      <c r="V28" s="67" t="n">
        <f aca="false">K28*5.5017049523</f>
        <v>1233132.92330266</v>
      </c>
      <c r="W28" s="67" t="n">
        <f aca="false">M28*5.5017049523</f>
        <v>38138.131648536</v>
      </c>
      <c r="X28" s="67" t="n">
        <f aca="false">N28*5.1890047538+L28*5.5017049523</f>
        <v>21086478.8726506</v>
      </c>
      <c r="Y28" s="67" t="n">
        <f aca="false">N28*5.1890047538</f>
        <v>16957038.840063</v>
      </c>
      <c r="Z28" s="67" t="n">
        <f aca="false">L28*5.5017049523</f>
        <v>4129440.03258754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3" t="n">
        <f aca="false">low_v2_m!D17+temporary_pension_bonus_low!B17</f>
        <v>17479155.9507605</v>
      </c>
      <c r="G29" s="163" t="n">
        <f aca="false">low_v2_m!E17+temporary_pension_bonus_low!B17</f>
        <v>16786166.6307179</v>
      </c>
      <c r="H29" s="67" t="n">
        <f aca="false">F29-J29</f>
        <v>17247333.9732183</v>
      </c>
      <c r="I29" s="67" t="n">
        <f aca="false">G29-K29</f>
        <v>16561299.312502</v>
      </c>
      <c r="J29" s="163" t="n">
        <f aca="false">low_v2_m!J17</f>
        <v>231821.977542121</v>
      </c>
      <c r="K29" s="163" t="n">
        <f aca="false">low_v2_m!K17</f>
        <v>224867.318215857</v>
      </c>
      <c r="L29" s="67" t="n">
        <f aca="false">H29-I29</f>
        <v>686034.660716327</v>
      </c>
      <c r="M29" s="67" t="n">
        <f aca="false">J29-K29</f>
        <v>6954.65932626362</v>
      </c>
      <c r="N29" s="163" t="n">
        <f aca="false">SUM(low_v5_m!C17:J17)</f>
        <v>2997014.76629459</v>
      </c>
      <c r="O29" s="7"/>
      <c r="P29" s="7"/>
      <c r="Q29" s="67" t="n">
        <f aca="false">I29*5.5017049523</f>
        <v>91115382.4441148</v>
      </c>
      <c r="R29" s="67"/>
      <c r="S29" s="67"/>
      <c r="T29" s="7"/>
      <c r="U29" s="7"/>
      <c r="V29" s="67" t="n">
        <f aca="false">K29*5.5017049523</f>
        <v>1237153.6382386</v>
      </c>
      <c r="W29" s="67" t="n">
        <f aca="false">M29*5.5017049523</f>
        <v>38262.4836568639</v>
      </c>
      <c r="X29" s="67" t="n">
        <f aca="false">N29*5.1890047538+L29*5.5017049523</f>
        <v>19325884.1598239</v>
      </c>
      <c r="Y29" s="67" t="n">
        <f aca="false">N29*5.1890047538</f>
        <v>15551523.8695114</v>
      </c>
      <c r="Z29" s="67" t="n">
        <f aca="false">L29*5.5017049523</f>
        <v>3774360.29031247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9"/>
      <c r="B30" s="5"/>
      <c r="C30" s="159" t="n">
        <f aca="false">C26+1</f>
        <v>2019</v>
      </c>
      <c r="D30" s="159" t="n">
        <f aca="false">D26</f>
        <v>1</v>
      </c>
      <c r="E30" s="159" t="n">
        <v>177</v>
      </c>
      <c r="F30" s="161" t="n">
        <f aca="false">low_v2_m!D18+temporary_pension_bonus_low!B18</f>
        <v>17310658.0747464</v>
      </c>
      <c r="G30" s="161" t="n">
        <f aca="false">low_v2_m!E18+temporary_pension_bonus_low!B18</f>
        <v>16623711.4041057</v>
      </c>
      <c r="H30" s="8" t="n">
        <f aca="false">F30-J30</f>
        <v>17129888.3275274</v>
      </c>
      <c r="I30" s="8" t="n">
        <f aca="false">G30-K30</f>
        <v>16448364.7493033</v>
      </c>
      <c r="J30" s="161" t="n">
        <f aca="false">low_v2_m!J18</f>
        <v>180769.74721895</v>
      </c>
      <c r="K30" s="161" t="n">
        <f aca="false">low_v2_m!K18</f>
        <v>175346.654802382</v>
      </c>
      <c r="L30" s="8" t="n">
        <f aca="false">H30-I30</f>
        <v>681523.578224169</v>
      </c>
      <c r="M30" s="8" t="n">
        <f aca="false">J30-K30</f>
        <v>5423.09241656851</v>
      </c>
      <c r="N30" s="161" t="n">
        <f aca="false">SUM(low_v5_m!C18:J18)</f>
        <v>3514113.18561026</v>
      </c>
      <c r="O30" s="5"/>
      <c r="P30" s="5"/>
      <c r="Q30" s="8" t="n">
        <f aca="false">I30*5.5017049523</f>
        <v>90494049.7984785</v>
      </c>
      <c r="R30" s="8"/>
      <c r="S30" s="8"/>
      <c r="T30" s="5"/>
      <c r="U30" s="5"/>
      <c r="V30" s="8" t="n">
        <f aca="false">K30*5.5017049523</f>
        <v>964705.559095501</v>
      </c>
      <c r="W30" s="8" t="n">
        <f aca="false">M30*5.5017049523</f>
        <v>29836.2544050156</v>
      </c>
      <c r="X30" s="8" t="n">
        <f aca="false">N30*5.1890047538+L30*5.5017049523</f>
        <v>21984291.670948</v>
      </c>
      <c r="Y30" s="8" t="n">
        <f aca="false">N30*5.1890047538</f>
        <v>18234750.0255229</v>
      </c>
      <c r="Z30" s="8" t="n">
        <f aca="false">L30*5.5017049523</f>
        <v>3749541.64542513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3" t="n">
        <f aca="false">low_v2_m!D19+temporary_pension_bonus_low!B19</f>
        <v>17541734.2835509</v>
      </c>
      <c r="G31" s="163" t="n">
        <f aca="false">low_v2_m!E19+temporary_pension_bonus_low!B19</f>
        <v>16843899.83684</v>
      </c>
      <c r="H31" s="67" t="n">
        <f aca="false">F31-J31</f>
        <v>17355162.0639035</v>
      </c>
      <c r="I31" s="67" t="n">
        <f aca="false">G31-K31</f>
        <v>16662924.783782</v>
      </c>
      <c r="J31" s="163" t="n">
        <f aca="false">low_v2_m!J19</f>
        <v>186572.219647412</v>
      </c>
      <c r="K31" s="163" t="n">
        <f aca="false">low_v2_m!K19</f>
        <v>180975.053057989</v>
      </c>
      <c r="L31" s="67" t="n">
        <f aca="false">H31-I31</f>
        <v>692237.280121459</v>
      </c>
      <c r="M31" s="67" t="n">
        <f aca="false">J31-K31</f>
        <v>5597.16658942236</v>
      </c>
      <c r="N31" s="163" t="n">
        <f aca="false">SUM(low_v5_m!C19:J19)</f>
        <v>3220351.57066625</v>
      </c>
      <c r="O31" s="7"/>
      <c r="P31" s="7"/>
      <c r="Q31" s="67" t="n">
        <f aca="false">I31*5.5017049523</f>
        <v>91674495.8027361</v>
      </c>
      <c r="R31" s="67"/>
      <c r="S31" s="67"/>
      <c r="T31" s="7"/>
      <c r="U31" s="7"/>
      <c r="V31" s="67" t="n">
        <f aca="false">K31*5.5017049523</f>
        <v>995671.345651895</v>
      </c>
      <c r="W31" s="67" t="n">
        <f aca="false">M31*5.5017049523</f>
        <v>30793.9591438731</v>
      </c>
      <c r="X31" s="67" t="n">
        <f aca="false">N31*5.1890047538+L31*5.5017049523</f>
        <v>20518904.8813054</v>
      </c>
      <c r="Y31" s="67" t="n">
        <f aca="false">N31*5.1890047538</f>
        <v>16710419.6090945</v>
      </c>
      <c r="Z31" s="67" t="n">
        <f aca="false">L31*5.5017049523</f>
        <v>3808485.27221091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3" t="n">
        <f aca="false">low_v2_m!D20+temporary_pension_bonus_low!B20</f>
        <v>18012250.1496698</v>
      </c>
      <c r="G32" s="163" t="n">
        <f aca="false">low_v2_m!E20+temporary_pension_bonus_low!B20</f>
        <v>17293970.7938465</v>
      </c>
      <c r="H32" s="67" t="n">
        <f aca="false">F32-J32</f>
        <v>17812490.5413378</v>
      </c>
      <c r="I32" s="67" t="n">
        <f aca="false">G32-K32</f>
        <v>17100203.9737644</v>
      </c>
      <c r="J32" s="163" t="n">
        <f aca="false">low_v2_m!J20</f>
        <v>199759.608332013</v>
      </c>
      <c r="K32" s="163" t="n">
        <f aca="false">low_v2_m!K20</f>
        <v>193766.820082053</v>
      </c>
      <c r="L32" s="67" t="n">
        <f aca="false">H32-I32</f>
        <v>712286.567573395</v>
      </c>
      <c r="M32" s="67" t="n">
        <f aca="false">J32-K32</f>
        <v>5992.7882499604</v>
      </c>
      <c r="N32" s="163" t="n">
        <f aca="false">SUM(low_v5_m!C20:J20)</f>
        <v>3151590.38644392</v>
      </c>
      <c r="O32" s="7"/>
      <c r="P32" s="7"/>
      <c r="Q32" s="67" t="n">
        <f aca="false">I32*5.5017049523</f>
        <v>94080276.8878</v>
      </c>
      <c r="R32" s="67"/>
      <c r="S32" s="67"/>
      <c r="T32" s="7"/>
      <c r="U32" s="7"/>
      <c r="V32" s="67" t="n">
        <f aca="false">K32*5.5017049523</f>
        <v>1066047.87363685</v>
      </c>
      <c r="W32" s="67" t="n">
        <f aca="false">M32*5.5017049523</f>
        <v>32970.5527928924</v>
      </c>
      <c r="X32" s="67" t="n">
        <f aca="false">N32*5.1890047538+L32*5.5017049523</f>
        <v>20272408.0335632</v>
      </c>
      <c r="Y32" s="67" t="n">
        <f aca="false">N32*5.1890047538</f>
        <v>16353617.4972879</v>
      </c>
      <c r="Z32" s="67" t="n">
        <f aca="false">L32*5.5017049523</f>
        <v>3918790.53627531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3" t="n">
        <f aca="false">low_v2_m!D21+temporary_pension_bonus_low!B21</f>
        <v>17699708.643943</v>
      </c>
      <c r="G33" s="163" t="n">
        <f aca="false">low_v2_m!E21+temporary_pension_bonus_low!B21</f>
        <v>16993973.627605</v>
      </c>
      <c r="H33" s="67" t="n">
        <f aca="false">F33-J33</f>
        <v>17489791.0011282</v>
      </c>
      <c r="I33" s="67" t="n">
        <f aca="false">G33-K33</f>
        <v>16790353.5140747</v>
      </c>
      <c r="J33" s="163" t="n">
        <f aca="false">low_v2_m!J21</f>
        <v>209917.642814777</v>
      </c>
      <c r="K33" s="163" t="n">
        <f aca="false">low_v2_m!K21</f>
        <v>203620.113530333</v>
      </c>
      <c r="L33" s="67" t="n">
        <f aca="false">H33-I33</f>
        <v>699437.487053532</v>
      </c>
      <c r="M33" s="67" t="n">
        <f aca="false">J33-K33</f>
        <v>6297.5292844433</v>
      </c>
      <c r="N33" s="163" t="n">
        <f aca="false">SUM(low_v5_m!C21:J21)</f>
        <v>3305159.67618815</v>
      </c>
      <c r="O33" s="7"/>
      <c r="P33" s="7"/>
      <c r="Q33" s="67" t="n">
        <f aca="false">I33*5.5017049523</f>
        <v>92375571.0792523</v>
      </c>
      <c r="R33" s="67"/>
      <c r="S33" s="67"/>
      <c r="T33" s="7"/>
      <c r="U33" s="7"/>
      <c r="V33" s="67" t="n">
        <f aca="false">K33*5.5017049523</f>
        <v>1120257.78699772</v>
      </c>
      <c r="W33" s="67" t="n">
        <f aca="false">M33*5.5017049523</f>
        <v>34647.148051476</v>
      </c>
      <c r="X33" s="67" t="n">
        <f aca="false">N33*5.1890047538+L33*5.5017049523</f>
        <v>20998587.9581551</v>
      </c>
      <c r="Y33" s="67" t="n">
        <f aca="false">N33*5.1890047538</f>
        <v>17150489.2718084</v>
      </c>
      <c r="Z33" s="67" t="n">
        <f aca="false">L33*5.5017049523</f>
        <v>3848098.68634668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9"/>
      <c r="B34" s="5"/>
      <c r="C34" s="159" t="n">
        <f aca="false">C30+1</f>
        <v>2020</v>
      </c>
      <c r="D34" s="159" t="n">
        <f aca="false">D30</f>
        <v>1</v>
      </c>
      <c r="E34" s="159" t="n">
        <v>181</v>
      </c>
      <c r="F34" s="161" t="n">
        <f aca="false">low_v2_m!D22+temporary_pension_bonus_low!B22</f>
        <v>20156186.2053859</v>
      </c>
      <c r="G34" s="161" t="n">
        <f aca="false">low_v2_m!E22+temporary_pension_bonus_low!B22</f>
        <v>19434323.8634268</v>
      </c>
      <c r="H34" s="8" t="n">
        <f aca="false">F34-J34</f>
        <v>19921654.0370103</v>
      </c>
      <c r="I34" s="8" t="n">
        <f aca="false">G34-K34</f>
        <v>19206827.6601025</v>
      </c>
      <c r="J34" s="161" t="n">
        <f aca="false">low_v2_m!J22</f>
        <v>234532.168375594</v>
      </c>
      <c r="K34" s="161" t="n">
        <f aca="false">low_v2_m!K22</f>
        <v>227496.203324326</v>
      </c>
      <c r="L34" s="8" t="n">
        <f aca="false">H34-I34</f>
        <v>714826.376907792</v>
      </c>
      <c r="M34" s="8" t="n">
        <f aca="false">J34-K34</f>
        <v>7035.96505126779</v>
      </c>
      <c r="N34" s="161" t="n">
        <f aca="false">SUM(low_v5_m!C22:J22)</f>
        <v>3797939.19645477</v>
      </c>
      <c r="O34" s="5"/>
      <c r="P34" s="5"/>
      <c r="Q34" s="8" t="n">
        <f aca="false">I34*5.5017049523</f>
        <v>105670298.855559</v>
      </c>
      <c r="R34" s="8"/>
      <c r="S34" s="8"/>
      <c r="T34" s="5"/>
      <c r="U34" s="5"/>
      <c r="V34" s="8" t="n">
        <f aca="false">K34*5.5017049523</f>
        <v>1251616.98845889</v>
      </c>
      <c r="W34" s="8" t="n">
        <f aca="false">M34*5.5017049523</f>
        <v>38709.8037667697</v>
      </c>
      <c r="X34" s="8" t="n">
        <f aca="false">N34*5.1890047538+L34*5.5017049523</f>
        <v>23640288.3629154</v>
      </c>
      <c r="Y34" s="8" t="n">
        <f aca="false">N34*5.1890047538</f>
        <v>19707524.5450471</v>
      </c>
      <c r="Z34" s="8" t="n">
        <f aca="false">L34*5.5017049523</f>
        <v>3932763.81786827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3" t="n">
        <f aca="false">low_v2_m!D23+temporary_pension_bonus_low!B23</f>
        <v>18772203.7474696</v>
      </c>
      <c r="G35" s="163" t="n">
        <f aca="false">low_v2_m!E23+temporary_pension_bonus_low!B23</f>
        <v>18032969.6173401</v>
      </c>
      <c r="H35" s="67" t="n">
        <f aca="false">F35-J35</f>
        <v>18484258.3421737</v>
      </c>
      <c r="I35" s="67" t="n">
        <f aca="false">G35-K35</f>
        <v>17753662.574203</v>
      </c>
      <c r="J35" s="163" t="n">
        <f aca="false">low_v2_m!J23</f>
        <v>287945.405295982</v>
      </c>
      <c r="K35" s="163" t="n">
        <f aca="false">low_v2_m!K23</f>
        <v>279307.043137103</v>
      </c>
      <c r="L35" s="67" t="n">
        <f aca="false">H35-I35</f>
        <v>730595.767970618</v>
      </c>
      <c r="M35" s="67" t="n">
        <f aca="false">J35-K35</f>
        <v>8638.3621588794</v>
      </c>
      <c r="N35" s="163" t="n">
        <f aca="false">SUM(low_v5_m!C23:J23)</f>
        <v>2945031.41658614</v>
      </c>
      <c r="O35" s="7"/>
      <c r="P35" s="7"/>
      <c r="Q35" s="67" t="n">
        <f aca="false">I35*5.5017049523</f>
        <v>97675413.305956</v>
      </c>
      <c r="R35" s="67"/>
      <c r="S35" s="67"/>
      <c r="T35" s="7"/>
      <c r="U35" s="7"/>
      <c r="V35" s="67" t="n">
        <f aca="false">K35*5.5017049523</f>
        <v>1536664.94243967</v>
      </c>
      <c r="W35" s="67" t="n">
        <f aca="false">M35*5.5017049523</f>
        <v>47525.7198692677</v>
      </c>
      <c r="X35" s="67" t="n">
        <f aca="false">N35*5.1890047538+L35*5.5017049523</f>
        <v>19301304.3755292</v>
      </c>
      <c r="Y35" s="67" t="n">
        <f aca="false">N35*5.1890047538</f>
        <v>15281782.0207558</v>
      </c>
      <c r="Z35" s="67" t="n">
        <f aca="false">L35*5.5017049523</f>
        <v>4019522.35477337</v>
      </c>
      <c r="AA35" s="67" t="n">
        <f aca="false">IFE_cost_low!B23*3</f>
        <v>2034920.15598</v>
      </c>
      <c r="AB35" s="67" t="n">
        <f aca="false">AA35*$AC$13</f>
        <v>18362719.650535</v>
      </c>
      <c r="AC35" s="167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3" t="n">
        <f aca="false">low_v2_m!D24+temporary_pension_bonus_low!B24</f>
        <v>18667637.7962044</v>
      </c>
      <c r="G36" s="163" t="n">
        <f aca="false">low_v2_m!E24+temporary_pension_bonus_low!B24</f>
        <v>17931042.9605846</v>
      </c>
      <c r="H36" s="67" t="n">
        <f aca="false">F36-J36</f>
        <v>18357838.9462419</v>
      </c>
      <c r="I36" s="67" t="n">
        <f aca="false">G36-K36</f>
        <v>17630538.076121</v>
      </c>
      <c r="J36" s="163" t="n">
        <f aca="false">low_v2_m!J24</f>
        <v>309798.849962432</v>
      </c>
      <c r="K36" s="163" t="n">
        <f aca="false">low_v2_m!K24</f>
        <v>300504.88446356</v>
      </c>
      <c r="L36" s="67" t="n">
        <f aca="false">H36-I36</f>
        <v>727300.870120924</v>
      </c>
      <c r="M36" s="67" t="n">
        <f aca="false">J36-K36</f>
        <v>9293.96549887298</v>
      </c>
      <c r="N36" s="163" t="n">
        <f aca="false">SUM(low_v5_m!C24:J24)</f>
        <v>2909983.196962</v>
      </c>
      <c r="O36" s="7"/>
      <c r="P36" s="7"/>
      <c r="Q36" s="67" t="n">
        <f aca="false">I36*5.5017049523</f>
        <v>96998018.6451087</v>
      </c>
      <c r="R36" s="67"/>
      <c r="S36" s="67"/>
      <c r="T36" s="7"/>
      <c r="U36" s="7"/>
      <c r="V36" s="67" t="n">
        <f aca="false">K36*5.5017049523</f>
        <v>1653289.2110435</v>
      </c>
      <c r="W36" s="67" t="n">
        <f aca="false">M36*5.5017049523</f>
        <v>51132.6560116548</v>
      </c>
      <c r="X36" s="67" t="n">
        <f aca="false">N36*5.1890047538+L36*5.5017049523</f>
        <v>19101311.4414703</v>
      </c>
      <c r="Y36" s="67" t="n">
        <f aca="false">N36*5.1890047538</f>
        <v>15099916.6425139</v>
      </c>
      <c r="Z36" s="67" t="n">
        <f aca="false">L36*5.5017049523</f>
        <v>4001394.79895639</v>
      </c>
      <c r="AA36" s="67" t="n">
        <f aca="false">IFE_cost_low!B24*3</f>
        <v>2662802.15572</v>
      </c>
      <c r="AB36" s="67" t="n">
        <f aca="false">AA36*$AC$13</f>
        <v>24028603.4450225</v>
      </c>
      <c r="AC36" s="167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3" t="n">
        <f aca="false">low_v2_m!D25+temporary_pension_bonus_low!B25</f>
        <v>18217888.6728626</v>
      </c>
      <c r="G37" s="163" t="n">
        <f aca="false">low_v2_m!E25+temporary_pension_bonus_low!B25</f>
        <v>17497683.0282527</v>
      </c>
      <c r="H37" s="67" t="n">
        <f aca="false">F37-J37</f>
        <v>17895089.3526372</v>
      </c>
      <c r="I37" s="67" t="n">
        <f aca="false">G37-K37</f>
        <v>17184567.6876341</v>
      </c>
      <c r="J37" s="163" t="n">
        <f aca="false">low_v2_m!J25</f>
        <v>322799.320225382</v>
      </c>
      <c r="K37" s="163" t="n">
        <f aca="false">low_v2_m!K25</f>
        <v>313115.34061862</v>
      </c>
      <c r="L37" s="67" t="n">
        <f aca="false">H37-I37</f>
        <v>710521.665003154</v>
      </c>
      <c r="M37" s="67" t="n">
        <f aca="false">J37-K37</f>
        <v>9683.97960676154</v>
      </c>
      <c r="N37" s="163" t="n">
        <f aca="false">SUM(low_v5_m!C25:J25)</f>
        <v>2926673.67510381</v>
      </c>
      <c r="O37" s="7"/>
      <c r="P37" s="7"/>
      <c r="Q37" s="67" t="n">
        <f aca="false">I37*5.5017049523</f>
        <v>94544421.150191</v>
      </c>
      <c r="R37" s="67"/>
      <c r="S37" s="67"/>
      <c r="T37" s="7"/>
      <c r="U37" s="7"/>
      <c r="V37" s="67" t="n">
        <f aca="false">K37*5.5017049523</f>
        <v>1722668.22012256</v>
      </c>
      <c r="W37" s="67" t="n">
        <f aca="false">M37*5.5017049523</f>
        <v>53278.3985604922</v>
      </c>
      <c r="X37" s="67" t="n">
        <f aca="false">N37*5.1890047538+L37*5.5017049523</f>
        <v>19095604.1759993</v>
      </c>
      <c r="Y37" s="67" t="n">
        <f aca="false">N37*5.1890047538</f>
        <v>15186523.612935</v>
      </c>
      <c r="Z37" s="67" t="n">
        <f aca="false">L37*5.5017049523</f>
        <v>3909080.5630643</v>
      </c>
      <c r="AA37" s="67" t="n">
        <f aca="false">IFE_cost_low!B25*3</f>
        <v>807179.78244</v>
      </c>
      <c r="AB37" s="67" t="n">
        <f aca="false">AA37*$AC$13</f>
        <v>7283831.75574151</v>
      </c>
      <c r="AC37" s="167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9"/>
      <c r="B38" s="5"/>
      <c r="C38" s="159" t="n">
        <f aca="false">C34+1</f>
        <v>2021</v>
      </c>
      <c r="D38" s="159" t="n">
        <f aca="false">D34</f>
        <v>1</v>
      </c>
      <c r="E38" s="159" t="n">
        <v>185</v>
      </c>
      <c r="F38" s="161" t="n">
        <f aca="false">low_v2_m!D26+temporary_pension_bonus_low!B26</f>
        <v>17703923.7978083</v>
      </c>
      <c r="G38" s="161" t="n">
        <f aca="false">low_v2_m!E26+temporary_pension_bonus_low!B26</f>
        <v>17002678.6248741</v>
      </c>
      <c r="H38" s="8" t="n">
        <f aca="false">F38-J38</f>
        <v>17387511.3451383</v>
      </c>
      <c r="I38" s="8" t="n">
        <f aca="false">G38-K38</f>
        <v>16695758.5457842</v>
      </c>
      <c r="J38" s="161" t="n">
        <f aca="false">low_v2_m!J26</f>
        <v>316412.452669982</v>
      </c>
      <c r="K38" s="161" t="n">
        <f aca="false">low_v2_m!K26</f>
        <v>306920.079089883</v>
      </c>
      <c r="L38" s="8" t="n">
        <f aca="false">H38-I38</f>
        <v>691752.799354114</v>
      </c>
      <c r="M38" s="8" t="n">
        <f aca="false">J38-K38</f>
        <v>9492.37358009949</v>
      </c>
      <c r="N38" s="161" t="n">
        <f aca="false">SUM(low_v5_m!C26:J26)</f>
        <v>3430207.73497466</v>
      </c>
      <c r="O38" s="5"/>
      <c r="P38" s="5"/>
      <c r="Q38" s="8" t="n">
        <f aca="false">I38*5.5017049523</f>
        <v>91855137.4737459</v>
      </c>
      <c r="R38" s="8"/>
      <c r="S38" s="8"/>
      <c r="T38" s="5"/>
      <c r="U38" s="5"/>
      <c r="V38" s="8" t="n">
        <f aca="false">K38*5.5017049523</f>
        <v>1688583.71908912</v>
      </c>
      <c r="W38" s="8" t="n">
        <f aca="false">M38*5.5017049523</f>
        <v>52224.2387347151</v>
      </c>
      <c r="X38" s="8" t="n">
        <f aca="false">N38*5.1890047538+L38*5.5017049523</f>
        <v>21605184.045279</v>
      </c>
      <c r="Y38" s="8" t="n">
        <f aca="false">N38*5.1890047538</f>
        <v>17799364.2433051</v>
      </c>
      <c r="Z38" s="8" t="n">
        <f aca="false">L38*5.5017049523</f>
        <v>3805819.80197392</v>
      </c>
      <c r="AA38" s="8" t="n">
        <f aca="false">IFE_cost_central!B26</f>
        <v>0</v>
      </c>
      <c r="AB38" s="8" t="n">
        <f aca="false">AA38*$AC$13</f>
        <v>0</v>
      </c>
      <c r="AC38" s="8"/>
      <c r="AD38" s="8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59"/>
      <c r="BD38" s="159"/>
      <c r="BE38" s="159"/>
      <c r="BF38" s="159"/>
      <c r="BG38" s="159"/>
      <c r="BH38" s="159"/>
      <c r="BI38" s="159"/>
      <c r="BJ38" s="159"/>
      <c r="BK38" s="159"/>
      <c r="BL38" s="159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3" t="n">
        <f aca="false">low_v2_m!D27+temporary_pension_bonus_low!B27</f>
        <v>17846899.1605508</v>
      </c>
      <c r="G39" s="163" t="n">
        <f aca="false">low_v2_m!E27+temporary_pension_bonus_low!B27</f>
        <v>17138729.8986547</v>
      </c>
      <c r="H39" s="67" t="n">
        <f aca="false">F39-J39</f>
        <v>17494679.3604604</v>
      </c>
      <c r="I39" s="67" t="n">
        <f aca="false">G39-K39</f>
        <v>16797076.6925671</v>
      </c>
      <c r="J39" s="163" t="n">
        <f aca="false">low_v2_m!J27</f>
        <v>352219.800090352</v>
      </c>
      <c r="K39" s="163" t="n">
        <f aca="false">low_v2_m!K27</f>
        <v>341653.206087641</v>
      </c>
      <c r="L39" s="67" t="n">
        <f aca="false">H39-I39</f>
        <v>697602.667893313</v>
      </c>
      <c r="M39" s="67" t="n">
        <f aca="false">J39-K39</f>
        <v>10566.5940027106</v>
      </c>
      <c r="N39" s="163" t="n">
        <f aca="false">SUM(low_v5_m!C27:J27)</f>
        <v>2877158.04030819</v>
      </c>
      <c r="O39" s="7"/>
      <c r="P39" s="7"/>
      <c r="Q39" s="67" t="n">
        <f aca="false">I39*5.5017049523</f>
        <v>92412560.0236593</v>
      </c>
      <c r="R39" s="67"/>
      <c r="S39" s="67"/>
      <c r="T39" s="7"/>
      <c r="U39" s="7"/>
      <c r="V39" s="67" t="n">
        <f aca="false">K39*5.5017049523</f>
        <v>1879675.13590155</v>
      </c>
      <c r="W39" s="67" t="n">
        <f aca="false">M39*5.5017049523</f>
        <v>58134.2825536564</v>
      </c>
      <c r="X39" s="67" t="n">
        <f aca="false">N39*5.1890047538+L39*5.5017049523</f>
        <v>18767590.8012794</v>
      </c>
      <c r="Y39" s="67" t="n">
        <f aca="false">N39*5.1890047538</f>
        <v>14929586.7485931</v>
      </c>
      <c r="Z39" s="67" t="n">
        <f aca="false">L39*5.5017049523</f>
        <v>3838004.05268633</v>
      </c>
      <c r="AA39" s="67" t="n">
        <f aca="false">IFE_cost_central!B27</f>
        <v>0</v>
      </c>
      <c r="AB39" s="67" t="n">
        <f aca="false">AA39*$AC$13</f>
        <v>0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3" t="n">
        <f aca="false">low_v2_m!D28+temporary_pension_bonus_low!B28</f>
        <v>18300749.342652</v>
      </c>
      <c r="G40" s="163" t="n">
        <f aca="false">low_v2_m!E28+temporary_pension_bonus_low!B28</f>
        <v>17573760.3891083</v>
      </c>
      <c r="H40" s="67" t="n">
        <f aca="false">F40-J40</f>
        <v>17917166.1670718</v>
      </c>
      <c r="I40" s="67" t="n">
        <f aca="false">G40-K40</f>
        <v>17201684.7087955</v>
      </c>
      <c r="J40" s="163" t="n">
        <f aca="false">low_v2_m!J28</f>
        <v>383583.175580205</v>
      </c>
      <c r="K40" s="163" t="n">
        <f aca="false">low_v2_m!K28</f>
        <v>372075.680312798</v>
      </c>
      <c r="L40" s="67" t="n">
        <f aca="false">H40-I40</f>
        <v>715481.45827632</v>
      </c>
      <c r="M40" s="67" t="n">
        <f aca="false">J40-K40</f>
        <v>11507.4952674061</v>
      </c>
      <c r="N40" s="163" t="n">
        <f aca="false">SUM(low_v5_m!C28:J28)</f>
        <v>2949187.48131824</v>
      </c>
      <c r="O40" s="7"/>
      <c r="P40" s="7"/>
      <c r="Q40" s="67" t="n">
        <f aca="false">I40*5.5017049523</f>
        <v>94638593.9502832</v>
      </c>
      <c r="R40" s="67"/>
      <c r="S40" s="67"/>
      <c r="T40" s="7"/>
      <c r="U40" s="7"/>
      <c r="V40" s="67" t="n">
        <f aca="false">K40*5.5017049523</f>
        <v>2047050.61300731</v>
      </c>
      <c r="W40" s="67" t="n">
        <f aca="false">M40*5.5017049523</f>
        <v>63310.843701257</v>
      </c>
      <c r="X40" s="67" t="n">
        <f aca="false">N40*5.1890047538+L40*5.5017049523</f>
        <v>19239715.7426855</v>
      </c>
      <c r="Y40" s="67" t="n">
        <f aca="false">N40*5.1890047538</f>
        <v>15303347.8604078</v>
      </c>
      <c r="Z40" s="67" t="n">
        <f aca="false">L40*5.5017049523</f>
        <v>3936367.88227766</v>
      </c>
      <c r="AA40" s="67" t="n">
        <f aca="false">IFE_cost_central!B28</f>
        <v>0</v>
      </c>
      <c r="AB40" s="67" t="n">
        <f aca="false">AA40*$AC$13</f>
        <v>0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3" t="n">
        <f aca="false">low_v2_m!D29+temporary_pension_bonus_low!B29</f>
        <v>18964881.5181411</v>
      </c>
      <c r="G41" s="163" t="n">
        <f aca="false">low_v2_m!E29+temporary_pension_bonus_low!B29</f>
        <v>18210201.6245982</v>
      </c>
      <c r="H41" s="67" t="n">
        <f aca="false">F41-J41</f>
        <v>18548896.2076215</v>
      </c>
      <c r="I41" s="67" t="n">
        <f aca="false">G41-K41</f>
        <v>17806695.8733941</v>
      </c>
      <c r="J41" s="163" t="n">
        <f aca="false">low_v2_m!J29</f>
        <v>415985.3105196</v>
      </c>
      <c r="K41" s="163" t="n">
        <f aca="false">low_v2_m!K29</f>
        <v>403505.751204012</v>
      </c>
      <c r="L41" s="67" t="n">
        <f aca="false">H41-I41</f>
        <v>742200.334227387</v>
      </c>
      <c r="M41" s="67" t="n">
        <f aca="false">J41-K41</f>
        <v>12479.559315588</v>
      </c>
      <c r="N41" s="163" t="n">
        <f aca="false">SUM(low_v5_m!C29:J29)</f>
        <v>3106350.21473196</v>
      </c>
      <c r="O41" s="7"/>
      <c r="P41" s="7"/>
      <c r="Q41" s="67" t="n">
        <f aca="false">I41*5.5017049523</f>
        <v>97967186.8707525</v>
      </c>
      <c r="R41" s="67"/>
      <c r="S41" s="67"/>
      <c r="T41" s="7"/>
      <c r="U41" s="7"/>
      <c r="V41" s="67" t="n">
        <f aca="false">K41*5.5017049523</f>
        <v>2219969.58968065</v>
      </c>
      <c r="W41" s="67" t="n">
        <f aca="false">M41*5.5017049523</f>
        <v>68658.8532890923</v>
      </c>
      <c r="X41" s="67" t="n">
        <f aca="false">N41*5.1890047538+L41*5.5017049523</f>
        <v>20202233.2856293</v>
      </c>
      <c r="Y41" s="67" t="n">
        <f aca="false">N41*5.1890047538</f>
        <v>16118866.0312118</v>
      </c>
      <c r="Z41" s="67" t="n">
        <f aca="false">L41*5.5017049523</f>
        <v>4083367.25441753</v>
      </c>
      <c r="AA41" s="67" t="n">
        <f aca="false">IFE_cost_central!B29</f>
        <v>0</v>
      </c>
      <c r="AB41" s="67" t="n">
        <f aca="false">AA41*$AC$13</f>
        <v>0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9"/>
      <c r="B42" s="5"/>
      <c r="C42" s="159" t="n">
        <f aca="false">C38+1</f>
        <v>2022</v>
      </c>
      <c r="D42" s="159" t="n">
        <f aca="false">D38</f>
        <v>1</v>
      </c>
      <c r="E42" s="159" t="n">
        <v>189</v>
      </c>
      <c r="F42" s="161" t="n">
        <f aca="false">low_v2_m!D30+temporary_pension_bonus_low!B30</f>
        <v>19682274.0863044</v>
      </c>
      <c r="G42" s="161" t="n">
        <f aca="false">low_v2_m!E30+temporary_pension_bonus_low!B30</f>
        <v>18897799.6959129</v>
      </c>
      <c r="H42" s="8" t="n">
        <f aca="false">F42-J42</f>
        <v>19227984.6781127</v>
      </c>
      <c r="I42" s="8" t="n">
        <f aca="false">G42-K42</f>
        <v>18457138.969967</v>
      </c>
      <c r="J42" s="161" t="n">
        <f aca="false">low_v2_m!J30</f>
        <v>454289.408191653</v>
      </c>
      <c r="K42" s="161" t="n">
        <f aca="false">low_v2_m!K30</f>
        <v>440660.725945904</v>
      </c>
      <c r="L42" s="8" t="n">
        <f aca="false">H42-I42</f>
        <v>770845.708145745</v>
      </c>
      <c r="M42" s="8" t="n">
        <f aca="false">J42-K42</f>
        <v>13628.6822457497</v>
      </c>
      <c r="N42" s="161" t="n">
        <f aca="false">SUM(low_v5_m!C30:J30)</f>
        <v>3932682.50145615</v>
      </c>
      <c r="O42" s="5"/>
      <c r="P42" s="5"/>
      <c r="Q42" s="8" t="n">
        <f aca="false">I42*5.5017049523</f>
        <v>101545732.876357</v>
      </c>
      <c r="R42" s="8"/>
      <c r="S42" s="8"/>
      <c r="T42" s="5"/>
      <c r="U42" s="5"/>
      <c r="V42" s="8" t="n">
        <f aca="false">K42*5.5017049523</f>
        <v>2424385.29822069</v>
      </c>
      <c r="W42" s="8" t="n">
        <f aca="false">M42*5.5017049523</f>
        <v>74980.9886047642</v>
      </c>
      <c r="X42" s="8" t="n">
        <f aca="false">N42*5.1890047538+L42*5.5017049523</f>
        <v>24647673.8452067</v>
      </c>
      <c r="Y42" s="8" t="n">
        <f aca="false">N42*5.1890047538</f>
        <v>20406708.195242</v>
      </c>
      <c r="Z42" s="8" t="n">
        <f aca="false">L42*5.5017049523</f>
        <v>4240965.64996465</v>
      </c>
      <c r="AA42" s="8" t="n">
        <f aca="false">IFE_cost_central!B30</f>
        <v>0</v>
      </c>
      <c r="AB42" s="8" t="n">
        <f aca="false">AA42*$AC$13</f>
        <v>0</v>
      </c>
      <c r="AC42" s="8"/>
      <c r="AD42" s="8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  <c r="BB42" s="159"/>
      <c r="BC42" s="159"/>
      <c r="BD42" s="159"/>
      <c r="BE42" s="159"/>
      <c r="BF42" s="159"/>
      <c r="BG42" s="159"/>
      <c r="BH42" s="159"/>
      <c r="BI42" s="159"/>
      <c r="BJ42" s="159"/>
      <c r="BK42" s="159"/>
      <c r="BL42" s="159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3" t="n">
        <f aca="false">low_v2_m!D31+temporary_pension_bonus_low!B31</f>
        <v>20062156.2143127</v>
      </c>
      <c r="G43" s="163" t="n">
        <f aca="false">low_v2_m!E31+temporary_pension_bonus_low!B31</f>
        <v>19261331.9240286</v>
      </c>
      <c r="H43" s="67" t="n">
        <f aca="false">F43-J43</f>
        <v>19577593.2998925</v>
      </c>
      <c r="I43" s="67" t="n">
        <f aca="false">G43-K43</f>
        <v>18791305.897041</v>
      </c>
      <c r="J43" s="163" t="n">
        <f aca="false">low_v2_m!J31</f>
        <v>484562.914420183</v>
      </c>
      <c r="K43" s="163" t="n">
        <f aca="false">low_v2_m!K31</f>
        <v>470026.026987577</v>
      </c>
      <c r="L43" s="67" t="n">
        <f aca="false">H43-I43</f>
        <v>786287.402851477</v>
      </c>
      <c r="M43" s="67" t="n">
        <f aca="false">J43-K43</f>
        <v>14536.8874326054</v>
      </c>
      <c r="N43" s="163" t="n">
        <f aca="false">SUM(low_v5_m!C31:J31)</f>
        <v>3292198.25645694</v>
      </c>
      <c r="O43" s="7"/>
      <c r="P43" s="7"/>
      <c r="Q43" s="67" t="n">
        <f aca="false">I43*5.5017049523</f>
        <v>103384220.713935</v>
      </c>
      <c r="R43" s="67"/>
      <c r="S43" s="67"/>
      <c r="T43" s="7"/>
      <c r="U43" s="7"/>
      <c r="V43" s="67" t="n">
        <f aca="false">K43*5.5017049523</f>
        <v>2585944.52038745</v>
      </c>
      <c r="W43" s="67" t="n">
        <f aca="false">M43*5.5017049523</f>
        <v>79977.665578993</v>
      </c>
      <c r="X43" s="67" t="n">
        <f aca="false">N43*5.1890047538+L43*5.5017049523</f>
        <v>21409153.7014062</v>
      </c>
      <c r="Y43" s="67" t="n">
        <f aca="false">N43*5.1890047538</f>
        <v>17083232.4032072</v>
      </c>
      <c r="Z43" s="67" t="n">
        <f aca="false">L43*5.5017049523</f>
        <v>4325921.29819908</v>
      </c>
      <c r="AA43" s="67" t="n">
        <f aca="false">IFE_cost_central!B31</f>
        <v>0</v>
      </c>
      <c r="AB43" s="67" t="n">
        <f aca="false">AA43*$AC$13</f>
        <v>0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3" t="n">
        <f aca="false">low_v2_m!D32+temporary_pension_bonus_low!B32</f>
        <v>20473098.1170095</v>
      </c>
      <c r="G44" s="163" t="n">
        <f aca="false">low_v2_m!E32+temporary_pension_bonus_low!B32</f>
        <v>19653618.8623947</v>
      </c>
      <c r="H44" s="67" t="n">
        <f aca="false">F44-J44</f>
        <v>19965182.3396961</v>
      </c>
      <c r="I44" s="67" t="n">
        <f aca="false">G44-K44</f>
        <v>19160940.5584008</v>
      </c>
      <c r="J44" s="163" t="n">
        <f aca="false">low_v2_m!J32</f>
        <v>507915.777313361</v>
      </c>
      <c r="K44" s="163" t="n">
        <f aca="false">low_v2_m!K32</f>
        <v>492678.30399396</v>
      </c>
      <c r="L44" s="67" t="n">
        <f aca="false">H44-I44</f>
        <v>804241.78129537</v>
      </c>
      <c r="M44" s="67" t="n">
        <f aca="false">J44-K44</f>
        <v>15237.4733194009</v>
      </c>
      <c r="N44" s="163" t="n">
        <f aca="false">SUM(low_v5_m!C32:J32)</f>
        <v>3367760.85814078</v>
      </c>
      <c r="O44" s="7"/>
      <c r="P44" s="7"/>
      <c r="Q44" s="67" t="n">
        <f aca="false">I44*5.5017049523</f>
        <v>105417841.560879</v>
      </c>
      <c r="R44" s="67"/>
      <c r="S44" s="67"/>
      <c r="T44" s="7"/>
      <c r="U44" s="7"/>
      <c r="V44" s="67" t="n">
        <f aca="false">K44*5.5017049523</f>
        <v>2710570.66497433</v>
      </c>
      <c r="W44" s="67" t="n">
        <f aca="false">M44*5.5017049523</f>
        <v>83832.0824218868</v>
      </c>
      <c r="X44" s="67" t="n">
        <f aca="false">N44*5.1890047538+L44*5.5017049523</f>
        <v>21900028.0935534</v>
      </c>
      <c r="Y44" s="67" t="n">
        <f aca="false">N44*5.1890047538</f>
        <v>17475327.1025541</v>
      </c>
      <c r="Z44" s="67" t="n">
        <f aca="false">L44*5.5017049523</f>
        <v>4424700.99099931</v>
      </c>
      <c r="AA44" s="67" t="n">
        <f aca="false">IFE_cost_central!B32</f>
        <v>0</v>
      </c>
      <c r="AB44" s="67" t="n">
        <f aca="false">AA44*$AC$13</f>
        <v>0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3" t="n">
        <f aca="false">low_v2_m!D33+temporary_pension_bonus_low!B33</f>
        <v>20932635.6265612</v>
      </c>
      <c r="G45" s="163" t="n">
        <f aca="false">low_v2_m!E33+temporary_pension_bonus_low!B33</f>
        <v>20092164.594187</v>
      </c>
      <c r="H45" s="67" t="n">
        <f aca="false">F45-J45</f>
        <v>20405864.27023</v>
      </c>
      <c r="I45" s="67" t="n">
        <f aca="false">G45-K45</f>
        <v>19581196.3785458</v>
      </c>
      <c r="J45" s="163" t="n">
        <f aca="false">low_v2_m!J33</f>
        <v>526771.356331219</v>
      </c>
      <c r="K45" s="163" t="n">
        <f aca="false">low_v2_m!K33</f>
        <v>510968.215641282</v>
      </c>
      <c r="L45" s="67" t="n">
        <f aca="false">H45-I45</f>
        <v>824667.891684249</v>
      </c>
      <c r="M45" s="67" t="n">
        <f aca="false">J45-K45</f>
        <v>15803.1406899366</v>
      </c>
      <c r="N45" s="163" t="n">
        <f aca="false">SUM(low_v5_m!C33:J33)</f>
        <v>3453808.55780654</v>
      </c>
      <c r="O45" s="7"/>
      <c r="P45" s="7"/>
      <c r="Q45" s="67" t="n">
        <f aca="false">I45*5.5017049523</f>
        <v>107729965.087804</v>
      </c>
      <c r="R45" s="67"/>
      <c r="S45" s="67"/>
      <c r="T45" s="7"/>
      <c r="U45" s="7"/>
      <c r="V45" s="67" t="n">
        <f aca="false">K45*5.5017049523</f>
        <v>2811196.36246154</v>
      </c>
      <c r="W45" s="67" t="n">
        <f aca="false">M45*5.5017049523</f>
        <v>86944.2173957177</v>
      </c>
      <c r="X45" s="67" t="n">
        <f aca="false">N45*5.1890047538+L45*5.5017049523</f>
        <v>22458908.4488553</v>
      </c>
      <c r="Y45" s="67" t="n">
        <f aca="false">N45*5.1890047538</f>
        <v>17921829.0251732</v>
      </c>
      <c r="Z45" s="67" t="n">
        <f aca="false">L45*5.5017049523</f>
        <v>4537079.42368203</v>
      </c>
      <c r="AA45" s="67" t="n">
        <f aca="false">IFE_cost_central!B33</f>
        <v>0</v>
      </c>
      <c r="AB45" s="67" t="n">
        <f aca="false">AA45*$AC$13</f>
        <v>0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9"/>
      <c r="B46" s="5"/>
      <c r="C46" s="159" t="n">
        <f aca="false">C42+1</f>
        <v>2023</v>
      </c>
      <c r="D46" s="159" t="n">
        <f aca="false">D42</f>
        <v>1</v>
      </c>
      <c r="E46" s="159" t="n">
        <v>193</v>
      </c>
      <c r="F46" s="161" t="n">
        <f aca="false">low_v2_m!D34+temporary_pension_bonus_low!B34</f>
        <v>21253353.0183591</v>
      </c>
      <c r="G46" s="161" t="n">
        <f aca="false">low_v2_m!E34+temporary_pension_bonus_low!B34</f>
        <v>20398845.4550741</v>
      </c>
      <c r="H46" s="8" t="n">
        <f aca="false">F46-J46</f>
        <v>20698176.2217861</v>
      </c>
      <c r="I46" s="8" t="n">
        <f aca="false">G46-K46</f>
        <v>19860323.9623983</v>
      </c>
      <c r="J46" s="161" t="n">
        <f aca="false">low_v2_m!J34</f>
        <v>555176.79657297</v>
      </c>
      <c r="K46" s="161" t="n">
        <f aca="false">low_v2_m!K34</f>
        <v>538521.492675781</v>
      </c>
      <c r="L46" s="8" t="n">
        <f aca="false">H46-I46</f>
        <v>837852.259387758</v>
      </c>
      <c r="M46" s="8" t="n">
        <f aca="false">J46-K46</f>
        <v>16655.303897189</v>
      </c>
      <c r="N46" s="161" t="n">
        <f aca="false">SUM(low_v5_m!C34:J34)</f>
        <v>4214854.44276432</v>
      </c>
      <c r="O46" s="5"/>
      <c r="P46" s="5"/>
      <c r="Q46" s="8" t="n">
        <f aca="false">I46*5.5017049523</f>
        <v>109265642.698209</v>
      </c>
      <c r="R46" s="8"/>
      <c r="S46" s="8"/>
      <c r="T46" s="5"/>
      <c r="U46" s="5"/>
      <c r="V46" s="8" t="n">
        <f aca="false">K46*5.5017049523</f>
        <v>2962786.36317433</v>
      </c>
      <c r="W46" s="8" t="n">
        <f aca="false">M46*5.5017049523</f>
        <v>91632.5679332261</v>
      </c>
      <c r="X46" s="8" t="n">
        <f aca="false">N46*5.1890047538+L46*5.5017049523</f>
        <v>26480515.6648485</v>
      </c>
      <c r="Y46" s="8" t="n">
        <f aca="false">N46*5.1890047538</f>
        <v>21870899.7400791</v>
      </c>
      <c r="Z46" s="8" t="n">
        <f aca="false">L46*5.5017049523</f>
        <v>4609615.92476937</v>
      </c>
      <c r="AA46" s="8" t="n">
        <f aca="false">IFE_cost_central!B34</f>
        <v>0</v>
      </c>
      <c r="AB46" s="8" t="n">
        <f aca="false">AA46*$AC$13</f>
        <v>0</v>
      </c>
      <c r="AC46" s="8"/>
      <c r="AD46" s="8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59"/>
      <c r="BC46" s="159"/>
      <c r="BD46" s="159"/>
      <c r="BE46" s="159"/>
      <c r="BF46" s="159"/>
      <c r="BG46" s="159"/>
      <c r="BH46" s="159"/>
      <c r="BI46" s="159"/>
      <c r="BJ46" s="159"/>
      <c r="BK46" s="159"/>
      <c r="BL46" s="159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3" t="n">
        <f aca="false">low_v2_m!D35+temporary_pension_bonus_low!B35</f>
        <v>21535137.0945087</v>
      </c>
      <c r="G47" s="163" t="n">
        <f aca="false">low_v2_m!E35+temporary_pension_bonus_low!B35</f>
        <v>20668871.744853</v>
      </c>
      <c r="H47" s="67" t="n">
        <f aca="false">F47-J47</f>
        <v>20966417.2622322</v>
      </c>
      <c r="I47" s="67" t="n">
        <f aca="false">G47-K47</f>
        <v>20117213.5075449</v>
      </c>
      <c r="J47" s="163" t="n">
        <f aca="false">low_v2_m!J35</f>
        <v>568719.832276481</v>
      </c>
      <c r="K47" s="163" t="n">
        <f aca="false">low_v2_m!K35</f>
        <v>551658.237308186</v>
      </c>
      <c r="L47" s="67" t="n">
        <f aca="false">H47-I47</f>
        <v>849203.754687376</v>
      </c>
      <c r="M47" s="67" t="n">
        <f aca="false">J47-K47</f>
        <v>17061.5949682945</v>
      </c>
      <c r="N47" s="163" t="n">
        <f aca="false">SUM(low_v5_m!C35:J35)</f>
        <v>3568674.30523762</v>
      </c>
      <c r="O47" s="7"/>
      <c r="P47" s="7"/>
      <c r="Q47" s="67" t="n">
        <f aca="false">I47*5.5017049523</f>
        <v>110678973.180936</v>
      </c>
      <c r="R47" s="67"/>
      <c r="S47" s="67"/>
      <c r="T47" s="7"/>
      <c r="U47" s="7"/>
      <c r="V47" s="67" t="n">
        <f aca="false">K47*5.5017049523</f>
        <v>3035060.85617554</v>
      </c>
      <c r="W47" s="67" t="n">
        <f aca="false">M47*5.5017049523</f>
        <v>93867.8615312026</v>
      </c>
      <c r="X47" s="67" t="n">
        <f aca="false">N47*5.1890047538+L47*5.5017049523</f>
        <v>23189936.4373172</v>
      </c>
      <c r="Y47" s="67" t="n">
        <f aca="false">N47*5.1890047538</f>
        <v>18517867.9346419</v>
      </c>
      <c r="Z47" s="67" t="n">
        <f aca="false">L47*5.5017049523</f>
        <v>4672068.50267529</v>
      </c>
      <c r="AA47" s="67" t="n">
        <f aca="false">IFE_cost_central!B35</f>
        <v>0</v>
      </c>
      <c r="AB47" s="67" t="n">
        <f aca="false">AA47*$AC$13</f>
        <v>0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3" t="n">
        <f aca="false">low_v2_m!D36+temporary_pension_bonus_low!B36</f>
        <v>21793593.832835</v>
      </c>
      <c r="G48" s="163" t="n">
        <f aca="false">low_v2_m!E36+temporary_pension_bonus_low!B36</f>
        <v>20915504.11387</v>
      </c>
      <c r="H48" s="67" t="n">
        <f aca="false">F48-J48</f>
        <v>21206810.7378321</v>
      </c>
      <c r="I48" s="67" t="n">
        <f aca="false">G48-K48</f>
        <v>20346324.5117172</v>
      </c>
      <c r="J48" s="163" t="n">
        <f aca="false">low_v2_m!J36</f>
        <v>586783.095002857</v>
      </c>
      <c r="K48" s="163" t="n">
        <f aca="false">low_v2_m!K36</f>
        <v>569179.602152771</v>
      </c>
      <c r="L48" s="67" t="n">
        <f aca="false">H48-I48</f>
        <v>860486.226114947</v>
      </c>
      <c r="M48" s="67" t="n">
        <f aca="false">J48-K48</f>
        <v>17603.4928500857</v>
      </c>
      <c r="N48" s="163" t="n">
        <f aca="false">SUM(low_v5_m!C36:J36)</f>
        <v>3553598.42532574</v>
      </c>
      <c r="O48" s="7"/>
      <c r="P48" s="7"/>
      <c r="Q48" s="67" t="n">
        <f aca="false">I48*5.5017049523</f>
        <v>111939474.327217</v>
      </c>
      <c r="R48" s="67"/>
      <c r="S48" s="67"/>
      <c r="T48" s="7"/>
      <c r="U48" s="7"/>
      <c r="V48" s="67" t="n">
        <f aca="false">K48*5.5017049523</f>
        <v>3131458.23591204</v>
      </c>
      <c r="W48" s="67" t="n">
        <f aca="false">M48*5.5017049523</f>
        <v>96849.2237910943</v>
      </c>
      <c r="X48" s="67" t="n">
        <f aca="false">N48*5.1890047538+L48*5.5017049523</f>
        <v>23173780.453714</v>
      </c>
      <c r="Y48" s="67" t="n">
        <f aca="false">N48*5.1890047538</f>
        <v>18439639.1221114</v>
      </c>
      <c r="Z48" s="67" t="n">
        <f aca="false">L48*5.5017049523</f>
        <v>4734141.33160254</v>
      </c>
      <c r="AA48" s="67" t="n">
        <f aca="false">IFE_cost_central!B36</f>
        <v>0</v>
      </c>
      <c r="AB48" s="67" t="n">
        <f aca="false">AA48*$AC$13</f>
        <v>0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3" t="n">
        <f aca="false">low_v2_m!D37+temporary_pension_bonus_low!B37</f>
        <v>22079555.9807943</v>
      </c>
      <c r="G49" s="163" t="n">
        <f aca="false">low_v2_m!E37+temporary_pension_bonus_low!B37</f>
        <v>21189116.7015755</v>
      </c>
      <c r="H49" s="67" t="n">
        <f aca="false">F49-J49</f>
        <v>21462664.7509117</v>
      </c>
      <c r="I49" s="67" t="n">
        <f aca="false">G49-K49</f>
        <v>20590732.2085894</v>
      </c>
      <c r="J49" s="163" t="n">
        <f aca="false">low_v2_m!J37</f>
        <v>616891.229882559</v>
      </c>
      <c r="K49" s="163" t="n">
        <f aca="false">low_v2_m!K37</f>
        <v>598384.492986082</v>
      </c>
      <c r="L49" s="67" t="n">
        <f aca="false">H49-I49</f>
        <v>871932.542322308</v>
      </c>
      <c r="M49" s="67" t="n">
        <f aca="false">J49-K49</f>
        <v>18506.7368964768</v>
      </c>
      <c r="N49" s="163" t="n">
        <f aca="false">SUM(low_v5_m!C37:J37)</f>
        <v>3630772.1132692</v>
      </c>
      <c r="O49" s="7"/>
      <c r="P49" s="7"/>
      <c r="Q49" s="67" t="n">
        <f aca="false">I49*5.5017049523</f>
        <v>113284133.363479</v>
      </c>
      <c r="R49" s="67"/>
      <c r="S49" s="67"/>
      <c r="T49" s="7"/>
      <c r="U49" s="7"/>
      <c r="V49" s="67" t="n">
        <f aca="false">K49*5.5017049523</f>
        <v>3292134.92844105</v>
      </c>
      <c r="W49" s="67" t="n">
        <f aca="false">M49*5.5017049523</f>
        <v>101818.60603426</v>
      </c>
      <c r="X49" s="67" t="n">
        <f aca="false">N49*5.1890047538+L49*5.5017049523</f>
        <v>23637209.3418845</v>
      </c>
      <c r="Y49" s="67" t="n">
        <f aca="false">N49*5.1890047538</f>
        <v>18840093.7557183</v>
      </c>
      <c r="Z49" s="67" t="n">
        <f aca="false">L49*5.5017049523</f>
        <v>4797115.58616617</v>
      </c>
      <c r="AA49" s="67" t="n">
        <f aca="false">IFE_cost_central!B37</f>
        <v>0</v>
      </c>
      <c r="AB49" s="67" t="n">
        <f aca="false">AA49*$AC$13</f>
        <v>0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9"/>
      <c r="B50" s="5"/>
      <c r="C50" s="159" t="n">
        <f aca="false">C46+1</f>
        <v>2024</v>
      </c>
      <c r="D50" s="159" t="n">
        <f aca="false">D46</f>
        <v>1</v>
      </c>
      <c r="E50" s="159" t="n">
        <v>197</v>
      </c>
      <c r="F50" s="161" t="n">
        <f aca="false">low_v2_m!D38+temporary_pension_bonus_low!B38</f>
        <v>22405339.539807</v>
      </c>
      <c r="G50" s="161" t="n">
        <f aca="false">low_v2_m!E38+temporary_pension_bonus_low!B38</f>
        <v>21500272.4052912</v>
      </c>
      <c r="H50" s="8" t="n">
        <f aca="false">F50-J50</f>
        <v>21740150.4435392</v>
      </c>
      <c r="I50" s="8" t="n">
        <f aca="false">G50-K50</f>
        <v>20855038.9819115</v>
      </c>
      <c r="J50" s="161" t="n">
        <f aca="false">low_v2_m!J38</f>
        <v>665189.096267744</v>
      </c>
      <c r="K50" s="161" t="n">
        <f aca="false">low_v2_m!K38</f>
        <v>645233.423379712</v>
      </c>
      <c r="L50" s="8" t="n">
        <f aca="false">H50-I50</f>
        <v>885111.461627703</v>
      </c>
      <c r="M50" s="8" t="n">
        <f aca="false">J50-K50</f>
        <v>19955.6728880324</v>
      </c>
      <c r="N50" s="161" t="n">
        <f aca="false">SUM(low_v5_m!C38:J38)</f>
        <v>4394803.76227656</v>
      </c>
      <c r="O50" s="5"/>
      <c r="P50" s="5"/>
      <c r="Q50" s="8" t="n">
        <f aca="false">I50*5.5017049523</f>
        <v>114738271.247192</v>
      </c>
      <c r="R50" s="8"/>
      <c r="S50" s="8"/>
      <c r="T50" s="5"/>
      <c r="U50" s="5"/>
      <c r="V50" s="8" t="n">
        <f aca="false">K50*5.5017049523</f>
        <v>3549883.92079764</v>
      </c>
      <c r="W50" s="8" t="n">
        <f aca="false">M50*5.5017049523</f>
        <v>109790.224354567</v>
      </c>
      <c r="X50" s="8" t="n">
        <f aca="false">N50*5.1890047538+L50*5.5017049523</f>
        <v>27674279.7262458</v>
      </c>
      <c r="Y50" s="8" t="n">
        <f aca="false">N50*5.1890047538</f>
        <v>22804657.6144712</v>
      </c>
      <c r="Z50" s="8" t="n">
        <f aca="false">L50*5.5017049523</f>
        <v>4869622.11177463</v>
      </c>
      <c r="AA50" s="8" t="n">
        <f aca="false">IFE_cost_central!B38</f>
        <v>0</v>
      </c>
      <c r="AB50" s="8" t="n">
        <f aca="false">AA50*$AC$13</f>
        <v>0</v>
      </c>
      <c r="AC50" s="8"/>
      <c r="AD50" s="8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  <c r="AW50" s="159"/>
      <c r="AX50" s="159"/>
      <c r="AY50" s="159"/>
      <c r="AZ50" s="159"/>
      <c r="BA50" s="159"/>
      <c r="BB50" s="159"/>
      <c r="BC50" s="159"/>
      <c r="BD50" s="159"/>
      <c r="BE50" s="159"/>
      <c r="BF50" s="159"/>
      <c r="BG50" s="159"/>
      <c r="BH50" s="159"/>
      <c r="BI50" s="159"/>
      <c r="BJ50" s="159"/>
      <c r="BK50" s="159"/>
      <c r="BL50" s="159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3" t="n">
        <f aca="false">low_v2_m!D39+temporary_pension_bonus_low!B39</f>
        <v>22764944.4944743</v>
      </c>
      <c r="G51" s="163" t="n">
        <f aca="false">low_v2_m!E39+temporary_pension_bonus_low!B39</f>
        <v>21843621.2296007</v>
      </c>
      <c r="H51" s="67" t="n">
        <f aca="false">F51-J51</f>
        <v>22068484.5944279</v>
      </c>
      <c r="I51" s="67" t="n">
        <f aca="false">G51-K51</f>
        <v>21168055.1265556</v>
      </c>
      <c r="J51" s="163" t="n">
        <f aca="false">low_v2_m!J39</f>
        <v>696459.90004645</v>
      </c>
      <c r="K51" s="163" t="n">
        <f aca="false">low_v2_m!K39</f>
        <v>675566.103045057</v>
      </c>
      <c r="L51" s="67" t="n">
        <f aca="false">H51-I51</f>
        <v>900429.467872296</v>
      </c>
      <c r="M51" s="67" t="n">
        <f aca="false">J51-K51</f>
        <v>20893.7970013936</v>
      </c>
      <c r="N51" s="163" t="n">
        <f aca="false">SUM(low_v5_m!C39:J39)</f>
        <v>3710543.82044418</v>
      </c>
      <c r="O51" s="7"/>
      <c r="P51" s="7"/>
      <c r="Q51" s="67" t="n">
        <f aca="false">I51*5.5017049523</f>
        <v>116460393.72033</v>
      </c>
      <c r="R51" s="67"/>
      <c r="S51" s="67"/>
      <c r="T51" s="7"/>
      <c r="U51" s="7"/>
      <c r="V51" s="67" t="n">
        <f aca="false">K51*5.5017049523</f>
        <v>3716765.374729</v>
      </c>
      <c r="W51" s="67" t="n">
        <f aca="false">M51*5.5017049523</f>
        <v>114951.506434918</v>
      </c>
      <c r="X51" s="67" t="n">
        <f aca="false">N51*5.1890047538+L51*5.5017049523</f>
        <v>24207926.7860579</v>
      </c>
      <c r="Y51" s="67" t="n">
        <f aca="false">N51*5.1890047538</f>
        <v>19254029.523468</v>
      </c>
      <c r="Z51" s="67" t="n">
        <f aca="false">L51*5.5017049523</f>
        <v>4953897.26258986</v>
      </c>
      <c r="AA51" s="67" t="n">
        <f aca="false">IFE_cost_central!B39</f>
        <v>0</v>
      </c>
      <c r="AB51" s="67" t="n">
        <f aca="false">AA51*$AC$13</f>
        <v>0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3" t="n">
        <f aca="false">low_v2_m!D40+temporary_pension_bonus_low!B40</f>
        <v>23044085.9415186</v>
      </c>
      <c r="G52" s="163" t="n">
        <f aca="false">low_v2_m!E40+temporary_pension_bonus_low!B40</f>
        <v>22109383.1286807</v>
      </c>
      <c r="H52" s="67" t="n">
        <f aca="false">F52-J52</f>
        <v>22324948.4893223</v>
      </c>
      <c r="I52" s="67" t="n">
        <f aca="false">G52-K52</f>
        <v>21411819.8000503</v>
      </c>
      <c r="J52" s="163" t="n">
        <f aca="false">low_v2_m!J40</f>
        <v>719137.452196315</v>
      </c>
      <c r="K52" s="163" t="n">
        <f aca="false">low_v2_m!K40</f>
        <v>697563.328630425</v>
      </c>
      <c r="L52" s="67" t="n">
        <f aca="false">H52-I52</f>
        <v>913128.689271987</v>
      </c>
      <c r="M52" s="67" t="n">
        <f aca="false">J52-K52</f>
        <v>21574.1235658895</v>
      </c>
      <c r="N52" s="163" t="n">
        <f aca="false">SUM(low_v5_m!C40:J40)</f>
        <v>3737548.98894915</v>
      </c>
      <c r="O52" s="7"/>
      <c r="P52" s="7"/>
      <c r="Q52" s="67" t="n">
        <f aca="false">I52*5.5017049523</f>
        <v>117801515.031692</v>
      </c>
      <c r="R52" s="67"/>
      <c r="S52" s="67"/>
      <c r="T52" s="7"/>
      <c r="U52" s="7"/>
      <c r="V52" s="67" t="n">
        <f aca="false">K52*5.5017049523</f>
        <v>3837787.61966888</v>
      </c>
      <c r="W52" s="67" t="n">
        <f aca="false">M52*5.5017049523</f>
        <v>118694.462463987</v>
      </c>
      <c r="X52" s="67" t="n">
        <f aca="false">N52*5.1890047538+L52*5.5017049523</f>
        <v>24417924.1030724</v>
      </c>
      <c r="Y52" s="67" t="n">
        <f aca="false">N52*5.1890047538</f>
        <v>19394159.4712175</v>
      </c>
      <c r="Z52" s="67" t="n">
        <f aca="false">L52*5.5017049523</f>
        <v>5023764.6318549</v>
      </c>
      <c r="AA52" s="67" t="n">
        <f aca="false">IFE_cost_central!B40</f>
        <v>0</v>
      </c>
      <c r="AB52" s="67" t="n">
        <f aca="false">AA52*$AC$13</f>
        <v>0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3" t="n">
        <f aca="false">low_v2_m!D41+temporary_pension_bonus_low!B41</f>
        <v>23357891.2797453</v>
      </c>
      <c r="G53" s="163" t="n">
        <f aca="false">low_v2_m!E41+temporary_pension_bonus_low!B41</f>
        <v>22409376.6194101</v>
      </c>
      <c r="H53" s="67" t="n">
        <f aca="false">F53-J53</f>
        <v>22563559.4220474</v>
      </c>
      <c r="I53" s="67" t="n">
        <f aca="false">G53-K53</f>
        <v>21638874.7174431</v>
      </c>
      <c r="J53" s="163" t="n">
        <f aca="false">low_v2_m!J41</f>
        <v>794331.857697925</v>
      </c>
      <c r="K53" s="163" t="n">
        <f aca="false">low_v2_m!K41</f>
        <v>770501.901966987</v>
      </c>
      <c r="L53" s="67" t="n">
        <f aca="false">H53-I53</f>
        <v>924684.704604268</v>
      </c>
      <c r="M53" s="67" t="n">
        <f aca="false">J53-K53</f>
        <v>23829.9557309375</v>
      </c>
      <c r="N53" s="163" t="n">
        <f aca="false">SUM(low_v5_m!C41:J41)</f>
        <v>3760278.18275561</v>
      </c>
      <c r="O53" s="7"/>
      <c r="P53" s="7"/>
      <c r="Q53" s="67" t="n">
        <f aca="false">I53*5.5017049523</f>
        <v>119050704.195156</v>
      </c>
      <c r="R53" s="67"/>
      <c r="S53" s="67"/>
      <c r="T53" s="7"/>
      <c r="U53" s="7"/>
      <c r="V53" s="67" t="n">
        <f aca="false">K53*5.5017049523</f>
        <v>4239074.12980834</v>
      </c>
      <c r="W53" s="67" t="n">
        <f aca="false">M53*5.5017049523</f>
        <v>131105.385457989</v>
      </c>
      <c r="X53" s="67" t="n">
        <f aca="false">N53*5.1890047538+L53*5.5017049523</f>
        <v>24599443.7845666</v>
      </c>
      <c r="Y53" s="67" t="n">
        <f aca="false">N53*5.1890047538</f>
        <v>19512101.3659293</v>
      </c>
      <c r="Z53" s="67" t="n">
        <f aca="false">L53*5.5017049523</f>
        <v>5087342.41863736</v>
      </c>
      <c r="AA53" s="67" t="n">
        <f aca="false">IFE_cost_central!B41</f>
        <v>0</v>
      </c>
      <c r="AB53" s="67" t="n">
        <f aca="false">AA53*$AC$13</f>
        <v>0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9"/>
      <c r="B54" s="5"/>
      <c r="C54" s="159" t="n">
        <f aca="false">C50+1</f>
        <v>2025</v>
      </c>
      <c r="D54" s="159" t="n">
        <f aca="false">D50</f>
        <v>1</v>
      </c>
      <c r="E54" s="159" t="n">
        <v>201</v>
      </c>
      <c r="F54" s="161" t="n">
        <f aca="false">low_v2_m!D42+temporary_pension_bonus_low!B42</f>
        <v>23669651.0462602</v>
      </c>
      <c r="G54" s="161" t="n">
        <f aca="false">low_v2_m!E42+temporary_pension_bonus_low!B42</f>
        <v>22707553.1815748</v>
      </c>
      <c r="H54" s="8" t="n">
        <f aca="false">F54-J54</f>
        <v>22803833.0284011</v>
      </c>
      <c r="I54" s="8" t="n">
        <f aca="false">G54-K54</f>
        <v>21867709.7042516</v>
      </c>
      <c r="J54" s="161" t="n">
        <f aca="false">low_v2_m!J42</f>
        <v>865818.017859052</v>
      </c>
      <c r="K54" s="161" t="n">
        <f aca="false">low_v2_m!K42</f>
        <v>839843.47732328</v>
      </c>
      <c r="L54" s="8" t="n">
        <f aca="false">H54-I54</f>
        <v>936123.324149553</v>
      </c>
      <c r="M54" s="8" t="n">
        <f aca="false">J54-K54</f>
        <v>25974.5405357719</v>
      </c>
      <c r="N54" s="161" t="n">
        <f aca="false">SUM(low_v5_m!C42:J42)</f>
        <v>4575937.23483498</v>
      </c>
      <c r="O54" s="5"/>
      <c r="P54" s="5"/>
      <c r="Q54" s="8" t="n">
        <f aca="false">I54*5.5017049523</f>
        <v>120309686.77534</v>
      </c>
      <c r="R54" s="8"/>
      <c r="S54" s="8"/>
      <c r="T54" s="5"/>
      <c r="U54" s="5"/>
      <c r="V54" s="8" t="n">
        <f aca="false">K54*5.5017049523</f>
        <v>4620571.01834634</v>
      </c>
      <c r="W54" s="8" t="n">
        <f aca="false">M54*5.5017049523</f>
        <v>142904.258299373</v>
      </c>
      <c r="X54" s="8" t="n">
        <f aca="false">N54*5.1890047538+L54*5.5017049523</f>
        <v>28894834.3930863</v>
      </c>
      <c r="Y54" s="8" t="n">
        <f aca="false">N54*5.1890047538</f>
        <v>23744560.0646491</v>
      </c>
      <c r="Z54" s="8" t="n">
        <f aca="false">L54*5.5017049523</f>
        <v>5150274.32843713</v>
      </c>
      <c r="AA54" s="8" t="n">
        <f aca="false">IFE_cost_central!B42</f>
        <v>0</v>
      </c>
      <c r="AB54" s="8" t="n">
        <f aca="false">AA54*$AC$13</f>
        <v>0</v>
      </c>
      <c r="AC54" s="8"/>
      <c r="AD54" s="8"/>
      <c r="AE54" s="159"/>
      <c r="AF54" s="159"/>
      <c r="AG54" s="159"/>
      <c r="AH54" s="159"/>
      <c r="AI54" s="159"/>
      <c r="AJ54" s="159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59"/>
      <c r="BC54" s="159"/>
      <c r="BD54" s="159"/>
      <c r="BE54" s="159"/>
      <c r="BF54" s="159"/>
      <c r="BG54" s="159"/>
      <c r="BH54" s="159"/>
      <c r="BI54" s="159"/>
      <c r="BJ54" s="159"/>
      <c r="BK54" s="159"/>
      <c r="BL54" s="159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3" t="n">
        <f aca="false">low_v2_m!D43+temporary_pension_bonus_low!B43</f>
        <v>23998475.3102977</v>
      </c>
      <c r="G55" s="163" t="n">
        <f aca="false">low_v2_m!E43+temporary_pension_bonus_low!B43</f>
        <v>23021605.2534664</v>
      </c>
      <c r="H55" s="67" t="n">
        <f aca="false">F55-J55</f>
        <v>23037270.4672677</v>
      </c>
      <c r="I55" s="67" t="n">
        <f aca="false">G55-K55</f>
        <v>22089236.5557273</v>
      </c>
      <c r="J55" s="163" t="n">
        <f aca="false">low_v2_m!J43</f>
        <v>961204.843029955</v>
      </c>
      <c r="K55" s="163" t="n">
        <f aca="false">low_v2_m!K43</f>
        <v>932368.697739056</v>
      </c>
      <c r="L55" s="67" t="n">
        <f aca="false">H55-I55</f>
        <v>948033.911540408</v>
      </c>
      <c r="M55" s="67" t="n">
        <f aca="false">J55-K55</f>
        <v>28836.1452908989</v>
      </c>
      <c r="N55" s="163" t="n">
        <f aca="false">SUM(low_v5_m!C43:J43)</f>
        <v>3816096.52662972</v>
      </c>
      <c r="O55" s="7"/>
      <c r="P55" s="7"/>
      <c r="Q55" s="67" t="n">
        <f aca="false">I55*5.5017049523</f>
        <v>121528462.151171</v>
      </c>
      <c r="R55" s="67"/>
      <c r="S55" s="67"/>
      <c r="T55" s="7"/>
      <c r="U55" s="7"/>
      <c r="V55" s="67" t="n">
        <f aca="false">K55*5.5017049523</f>
        <v>5129617.48172047</v>
      </c>
      <c r="W55" s="67" t="n">
        <f aca="false">M55*5.5017049523</f>
        <v>158647.963352181</v>
      </c>
      <c r="X55" s="67" t="n">
        <f aca="false">N55*5.1890047538+L55*5.5017049523</f>
        <v>25017545.8837115</v>
      </c>
      <c r="Y55" s="67" t="n">
        <f aca="false">N55*5.1890047538</f>
        <v>19801743.0176413</v>
      </c>
      <c r="Z55" s="67" t="n">
        <f aca="false">L55*5.5017049523</f>
        <v>5215802.8660702</v>
      </c>
      <c r="AA55" s="67" t="n">
        <f aca="false">IFE_cost_central!B43</f>
        <v>0</v>
      </c>
      <c r="AB55" s="67" t="n">
        <f aca="false">AA55*$AC$13</f>
        <v>0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3" t="n">
        <f aca="false">low_v2_m!D44+temporary_pension_bonus_low!B44</f>
        <v>24313674.2167657</v>
      </c>
      <c r="G56" s="163" t="n">
        <f aca="false">low_v2_m!E44+temporary_pension_bonus_low!B44</f>
        <v>23322821.3502041</v>
      </c>
      <c r="H56" s="67" t="n">
        <f aca="false">F56-J56</f>
        <v>23257016.5178732</v>
      </c>
      <c r="I56" s="67" t="n">
        <f aca="false">G56-K56</f>
        <v>22297863.3822784</v>
      </c>
      <c r="J56" s="163" t="n">
        <f aca="false">low_v2_m!J44</f>
        <v>1056657.69889247</v>
      </c>
      <c r="K56" s="163" t="n">
        <f aca="false">low_v2_m!K44</f>
        <v>1024957.9679257</v>
      </c>
      <c r="L56" s="67" t="n">
        <f aca="false">H56-I56</f>
        <v>959153.135594755</v>
      </c>
      <c r="M56" s="67" t="n">
        <f aca="false">J56-K56</f>
        <v>31699.7309667744</v>
      </c>
      <c r="N56" s="163" t="n">
        <f aca="false">SUM(low_v5_m!C44:J44)</f>
        <v>3795453.51939144</v>
      </c>
      <c r="O56" s="7"/>
      <c r="P56" s="7"/>
      <c r="Q56" s="67" t="n">
        <f aca="false">I56*5.5017049523</f>
        <v>122676265.39599</v>
      </c>
      <c r="R56" s="67"/>
      <c r="S56" s="67"/>
      <c r="T56" s="7"/>
      <c r="U56" s="7"/>
      <c r="V56" s="67" t="n">
        <f aca="false">K56*5.5017049523</f>
        <v>5639016.32803617</v>
      </c>
      <c r="W56" s="67" t="n">
        <f aca="false">M56*5.5017049523</f>
        <v>174402.56684648</v>
      </c>
      <c r="X56" s="67" t="n">
        <f aca="false">N56*5.1890047538+L56*5.5017049523</f>
        <v>24971603.9110648</v>
      </c>
      <c r="Y56" s="67" t="n">
        <f aca="false">N56*5.1890047538</f>
        <v>19694626.3549491</v>
      </c>
      <c r="Z56" s="67" t="n">
        <f aca="false">L56*5.5017049523</f>
        <v>5276977.55611574</v>
      </c>
      <c r="AA56" s="67" t="n">
        <f aca="false">IFE_cost_central!B44</f>
        <v>0</v>
      </c>
      <c r="AB56" s="67" t="n">
        <f aca="false">AA56*$AC$13</f>
        <v>0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3" t="n">
        <f aca="false">low_v2_m!D45+temporary_pension_bonus_low!B45</f>
        <v>24542742.389292</v>
      </c>
      <c r="G57" s="163" t="n">
        <f aca="false">low_v2_m!E45+temporary_pension_bonus_low!B45</f>
        <v>23541466.6474786</v>
      </c>
      <c r="H57" s="67" t="n">
        <f aca="false">F57-J57</f>
        <v>23412046.6083346</v>
      </c>
      <c r="I57" s="67" t="n">
        <f aca="false">G57-K57</f>
        <v>22444691.7399499</v>
      </c>
      <c r="J57" s="163" t="n">
        <f aca="false">low_v2_m!J45</f>
        <v>1130695.78095742</v>
      </c>
      <c r="K57" s="163" t="n">
        <f aca="false">low_v2_m!K45</f>
        <v>1096774.9075287</v>
      </c>
      <c r="L57" s="67" t="n">
        <f aca="false">H57-I57</f>
        <v>967354.868384704</v>
      </c>
      <c r="M57" s="67" t="n">
        <f aca="false">J57-K57</f>
        <v>33920.8734287226</v>
      </c>
      <c r="N57" s="163" t="n">
        <f aca="false">SUM(low_v5_m!C45:J45)</f>
        <v>3834293.27403637</v>
      </c>
      <c r="O57" s="7"/>
      <c r="P57" s="7"/>
      <c r="Q57" s="67" t="n">
        <f aca="false">I57*5.5017049523</f>
        <v>123484071.698529</v>
      </c>
      <c r="R57" s="67"/>
      <c r="S57" s="67"/>
      <c r="T57" s="7"/>
      <c r="U57" s="7"/>
      <c r="V57" s="67" t="n">
        <f aca="false">K57*5.5017049523</f>
        <v>6034131.94030902</v>
      </c>
      <c r="W57" s="67" t="n">
        <f aca="false">M57*5.5017049523</f>
        <v>186622.637329145</v>
      </c>
      <c r="X57" s="67" t="n">
        <f aca="false">N57*5.1890047538+L57*5.5017049523</f>
        <v>25218267.0964617</v>
      </c>
      <c r="Y57" s="67" t="n">
        <f aca="false">N57*5.1890047538</f>
        <v>19896166.0264381</v>
      </c>
      <c r="Z57" s="67" t="n">
        <f aca="false">L57*5.5017049523</f>
        <v>5322101.07002364</v>
      </c>
      <c r="AA57" s="67" t="n">
        <f aca="false">IFE_cost_central!B45</f>
        <v>0</v>
      </c>
      <c r="AB57" s="67" t="n">
        <f aca="false">AA57*$AC$13</f>
        <v>0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9"/>
      <c r="B58" s="5"/>
      <c r="C58" s="159" t="n">
        <f aca="false">C54+1</f>
        <v>2026</v>
      </c>
      <c r="D58" s="159" t="n">
        <f aca="false">D54</f>
        <v>1</v>
      </c>
      <c r="E58" s="159" t="n">
        <v>205</v>
      </c>
      <c r="F58" s="161" t="n">
        <f aca="false">low_v2_m!D46+temporary_pension_bonus_low!B46</f>
        <v>24869658.3158883</v>
      </c>
      <c r="G58" s="161" t="n">
        <f aca="false">low_v2_m!E46+temporary_pension_bonus_low!B46</f>
        <v>23855216.9818726</v>
      </c>
      <c r="H58" s="8" t="n">
        <f aca="false">F58-J58</f>
        <v>23621857.6883499</v>
      </c>
      <c r="I58" s="8" t="n">
        <f aca="false">G58-K58</f>
        <v>22644850.3731603</v>
      </c>
      <c r="J58" s="161" t="n">
        <f aca="false">low_v2_m!J46</f>
        <v>1247800.62753844</v>
      </c>
      <c r="K58" s="161" t="n">
        <f aca="false">low_v2_m!K46</f>
        <v>1210366.60871228</v>
      </c>
      <c r="L58" s="8" t="n">
        <f aca="false">H58-I58</f>
        <v>977007.315189585</v>
      </c>
      <c r="M58" s="8" t="n">
        <f aca="false">J58-K58</f>
        <v>37434.0188261529</v>
      </c>
      <c r="N58" s="161" t="n">
        <f aca="false">SUM(low_v5_m!C46:J46)</f>
        <v>4594652.02231186</v>
      </c>
      <c r="O58" s="5"/>
      <c r="P58" s="5"/>
      <c r="Q58" s="8" t="n">
        <f aca="false">I58*5.5017049523</f>
        <v>124585285.442108</v>
      </c>
      <c r="R58" s="8"/>
      <c r="S58" s="8"/>
      <c r="T58" s="5"/>
      <c r="U58" s="5"/>
      <c r="V58" s="8" t="n">
        <f aca="false">K58*5.5017049523</f>
        <v>6659079.96525092</v>
      </c>
      <c r="W58" s="8" t="n">
        <f aca="false">M58*5.5017049523</f>
        <v>205950.926760337</v>
      </c>
      <c r="X58" s="8" t="n">
        <f aca="false">N58*5.1890047538+L58*5.5017049523</f>
        <v>29216877.1702449</v>
      </c>
      <c r="Y58" s="8" t="n">
        <f aca="false">N58*5.1890047538</f>
        <v>23841671.185833</v>
      </c>
      <c r="Z58" s="8" t="n">
        <f aca="false">L58*5.5017049523</f>
        <v>5375205.98441187</v>
      </c>
      <c r="AA58" s="8" t="n">
        <f aca="false">IFE_cost_central!B46</f>
        <v>0</v>
      </c>
      <c r="AB58" s="8" t="n">
        <f aca="false">AA58*$AC$13</f>
        <v>0</v>
      </c>
      <c r="AC58" s="8"/>
      <c r="AD58" s="8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59"/>
      <c r="BG58" s="159"/>
      <c r="BH58" s="159"/>
      <c r="BI58" s="159"/>
      <c r="BJ58" s="159"/>
      <c r="BK58" s="159"/>
      <c r="BL58" s="159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3" t="n">
        <f aca="false">low_v2_m!D47+temporary_pension_bonus_low!B47</f>
        <v>25189221.7107755</v>
      </c>
      <c r="G59" s="163" t="n">
        <f aca="false">low_v2_m!E47+temporary_pension_bonus_low!B47</f>
        <v>24161053.6187493</v>
      </c>
      <c r="H59" s="67" t="n">
        <f aca="false">F59-J59</f>
        <v>23846913.2556725</v>
      </c>
      <c r="I59" s="67" t="n">
        <f aca="false">G59-K59</f>
        <v>22859014.4172994</v>
      </c>
      <c r="J59" s="163" t="n">
        <f aca="false">low_v2_m!J47</f>
        <v>1342308.45510303</v>
      </c>
      <c r="K59" s="163" t="n">
        <f aca="false">low_v2_m!K47</f>
        <v>1302039.20144994</v>
      </c>
      <c r="L59" s="67" t="n">
        <f aca="false">H59-I59</f>
        <v>987898.838373061</v>
      </c>
      <c r="M59" s="67" t="n">
        <f aca="false">J59-K59</f>
        <v>40269.2536530909</v>
      </c>
      <c r="N59" s="163" t="n">
        <f aca="false">SUM(low_v5_m!C47:J47)</f>
        <v>3902763.47037477</v>
      </c>
      <c r="O59" s="7"/>
      <c r="P59" s="7"/>
      <c r="Q59" s="67" t="n">
        <f aca="false">I59*5.5017049523</f>
        <v>125763552.824353</v>
      </c>
      <c r="R59" s="67"/>
      <c r="S59" s="67"/>
      <c r="T59" s="7"/>
      <c r="U59" s="7"/>
      <c r="V59" s="67" t="n">
        <f aca="false">K59*5.5017049523</f>
        <v>7163435.52270585</v>
      </c>
      <c r="W59" s="67" t="n">
        <f aca="false">M59*5.5017049523</f>
        <v>221549.552248635</v>
      </c>
      <c r="X59" s="67" t="n">
        <f aca="false">N59*5.1890047538+L59*5.5017049523</f>
        <v>25686586.1321802</v>
      </c>
      <c r="Y59" s="67" t="n">
        <f aca="false">N59*5.1890047538</f>
        <v>20251458.2007317</v>
      </c>
      <c r="Z59" s="67" t="n">
        <f aca="false">L59*5.5017049523</f>
        <v>5435127.93144849</v>
      </c>
      <c r="AA59" s="67" t="n">
        <f aca="false">IFE_cost_central!B47</f>
        <v>0</v>
      </c>
      <c r="AB59" s="67" t="n">
        <f aca="false">AA59*$AC$13</f>
        <v>0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3" t="n">
        <f aca="false">low_v2_m!D48+temporary_pension_bonus_low!B48</f>
        <v>25514191.6573207</v>
      </c>
      <c r="G60" s="163" t="n">
        <f aca="false">low_v2_m!E48+temporary_pension_bonus_low!B48</f>
        <v>24471417.1030141</v>
      </c>
      <c r="H60" s="67" t="n">
        <f aca="false">F60-J60</f>
        <v>24112965.5290525</v>
      </c>
      <c r="I60" s="67" t="n">
        <f aca="false">G60-K60</f>
        <v>23112227.758594</v>
      </c>
      <c r="J60" s="163" t="n">
        <f aca="false">low_v2_m!J48</f>
        <v>1401226.12826818</v>
      </c>
      <c r="K60" s="163" t="n">
        <f aca="false">low_v2_m!K48</f>
        <v>1359189.34442013</v>
      </c>
      <c r="L60" s="67" t="n">
        <f aca="false">H60-I60</f>
        <v>1000737.77045853</v>
      </c>
      <c r="M60" s="67" t="n">
        <f aca="false">J60-K60</f>
        <v>42036.7838480456</v>
      </c>
      <c r="N60" s="163" t="n">
        <f aca="false">SUM(low_v5_m!C48:J48)</f>
        <v>3882183.95490672</v>
      </c>
      <c r="O60" s="7"/>
      <c r="P60" s="7"/>
      <c r="Q60" s="67" t="n">
        <f aca="false">I60*5.5017049523</f>
        <v>127156657.918142</v>
      </c>
      <c r="R60" s="67"/>
      <c r="S60" s="67"/>
      <c r="T60" s="7"/>
      <c r="U60" s="7"/>
      <c r="V60" s="67" t="n">
        <f aca="false">K60*5.5017049523</f>
        <v>7477858.74730964</v>
      </c>
      <c r="W60" s="67" t="n">
        <f aca="false">M60*5.5017049523</f>
        <v>231273.981875557</v>
      </c>
      <c r="X60" s="67" t="n">
        <f aca="false">N60*5.1890047538+L60*5.5017049523</f>
        <v>25650434.9448224</v>
      </c>
      <c r="Y60" s="67" t="n">
        <f aca="false">N60*5.1890047538</f>
        <v>20144670.9971371</v>
      </c>
      <c r="Z60" s="67" t="n">
        <f aca="false">L60*5.5017049523</f>
        <v>5505763.94768536</v>
      </c>
      <c r="AA60" s="67" t="n">
        <f aca="false">IFE_cost_central!B48</f>
        <v>0</v>
      </c>
      <c r="AB60" s="67" t="n">
        <f aca="false">AA60*$AC$13</f>
        <v>0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3" t="n">
        <f aca="false">low_v2_m!D49+temporary_pension_bonus_low!B49</f>
        <v>25842772.0127084</v>
      </c>
      <c r="G61" s="163" t="n">
        <f aca="false">low_v2_m!E49+temporary_pension_bonus_low!B49</f>
        <v>24785769.1322831</v>
      </c>
      <c r="H61" s="67" t="n">
        <f aca="false">F61-J61</f>
        <v>24357655.2647952</v>
      </c>
      <c r="I61" s="67" t="n">
        <f aca="false">G61-K61</f>
        <v>23345205.8868073</v>
      </c>
      <c r="J61" s="163" t="n">
        <f aca="false">low_v2_m!J49</f>
        <v>1485116.74791323</v>
      </c>
      <c r="K61" s="163" t="n">
        <f aca="false">low_v2_m!K49</f>
        <v>1440563.24547583</v>
      </c>
      <c r="L61" s="67" t="n">
        <f aca="false">H61-I61</f>
        <v>1012449.37798787</v>
      </c>
      <c r="M61" s="67" t="n">
        <f aca="false">J61-K61</f>
        <v>44553.5024373971</v>
      </c>
      <c r="N61" s="163" t="n">
        <f aca="false">SUM(low_v5_m!C49:J49)</f>
        <v>3947451.0740068</v>
      </c>
      <c r="O61" s="7"/>
      <c r="P61" s="7"/>
      <c r="Q61" s="67" t="n">
        <f aca="false">I61*5.5017049523</f>
        <v>128438434.839911</v>
      </c>
      <c r="R61" s="67"/>
      <c r="S61" s="67"/>
      <c r="T61" s="7"/>
      <c r="U61" s="7"/>
      <c r="V61" s="67" t="n">
        <f aca="false">K61*5.5017049523</f>
        <v>7925553.94173573</v>
      </c>
      <c r="W61" s="67" t="n">
        <f aca="false">M61*5.5017049523</f>
        <v>245120.225002138</v>
      </c>
      <c r="X61" s="67" t="n">
        <f aca="false">N61*5.1890047538+L61*5.5017049523</f>
        <v>26053540.1452431</v>
      </c>
      <c r="Y61" s="67" t="n">
        <f aca="false">N61*5.1890047538</f>
        <v>20483342.3884142</v>
      </c>
      <c r="Z61" s="67" t="n">
        <f aca="false">L61*5.5017049523</f>
        <v>5570197.75682889</v>
      </c>
      <c r="AA61" s="67" t="n">
        <f aca="false">IFE_cost_central!B49</f>
        <v>0</v>
      </c>
      <c r="AB61" s="67" t="n">
        <f aca="false">AA61*$AC$13</f>
        <v>0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9"/>
      <c r="B62" s="5"/>
      <c r="C62" s="159" t="n">
        <f aca="false">C58+1</f>
        <v>2027</v>
      </c>
      <c r="D62" s="159" t="n">
        <f aca="false">D58</f>
        <v>1</v>
      </c>
      <c r="E62" s="159" t="n">
        <v>209</v>
      </c>
      <c r="F62" s="161" t="n">
        <f aca="false">low_v2_m!D50+temporary_pension_bonus_low!B50</f>
        <v>25997108.7489581</v>
      </c>
      <c r="G62" s="161" t="n">
        <f aca="false">low_v2_m!E50+temporary_pension_bonus_low!B50</f>
        <v>24933348.9340996</v>
      </c>
      <c r="H62" s="8" t="n">
        <f aca="false">F62-J62</f>
        <v>24431793.4180224</v>
      </c>
      <c r="I62" s="8" t="n">
        <f aca="false">G62-K62</f>
        <v>23414993.063092</v>
      </c>
      <c r="J62" s="161" t="n">
        <f aca="false">low_v2_m!J50</f>
        <v>1565315.33093573</v>
      </c>
      <c r="K62" s="161" t="n">
        <f aca="false">low_v2_m!K50</f>
        <v>1518355.87100765</v>
      </c>
      <c r="L62" s="8" t="n">
        <f aca="false">H62-I62</f>
        <v>1016800.3549304</v>
      </c>
      <c r="M62" s="8" t="n">
        <f aca="false">J62-K62</f>
        <v>46959.4599280718</v>
      </c>
      <c r="N62" s="161" t="n">
        <f aca="false">SUM(low_v5_m!C50:J50)</f>
        <v>4789237.44944912</v>
      </c>
      <c r="O62" s="5"/>
      <c r="P62" s="5"/>
      <c r="Q62" s="8" t="n">
        <f aca="false">I62*5.5017049523</f>
        <v>128822383.293283</v>
      </c>
      <c r="R62" s="8"/>
      <c r="S62" s="8"/>
      <c r="T62" s="5"/>
      <c r="U62" s="5"/>
      <c r="V62" s="8" t="n">
        <f aca="false">K62*5.5017049523</f>
        <v>8353546.0148766</v>
      </c>
      <c r="W62" s="8" t="n">
        <f aca="false">M62*5.5017049523</f>
        <v>258357.093243606</v>
      </c>
      <c r="X62" s="8" t="n">
        <f aca="false">N62*5.1890047538+L62*5.5017049523</f>
        <v>30445511.4404895</v>
      </c>
      <c r="Y62" s="8" t="n">
        <f aca="false">N62*5.1890047538</f>
        <v>24851375.8922685</v>
      </c>
      <c r="Z62" s="8" t="n">
        <f aca="false">L62*5.5017049523</f>
        <v>5594135.54822098</v>
      </c>
      <c r="AA62" s="8" t="n">
        <f aca="false">IFE_cost_central!B50</f>
        <v>0</v>
      </c>
      <c r="AB62" s="8" t="n">
        <f aca="false">AA62*$AC$13</f>
        <v>0</v>
      </c>
      <c r="AC62" s="8"/>
      <c r="AD62" s="8"/>
      <c r="AE62" s="159"/>
      <c r="AF62" s="159"/>
      <c r="AG62" s="159"/>
      <c r="AH62" s="159"/>
      <c r="AI62" s="159"/>
      <c r="AJ62" s="159"/>
      <c r="AK62" s="159"/>
      <c r="AL62" s="159"/>
      <c r="AM62" s="159"/>
      <c r="AN62" s="159"/>
      <c r="AO62" s="159"/>
      <c r="AP62" s="159"/>
      <c r="AQ62" s="159"/>
      <c r="AR62" s="159"/>
      <c r="AS62" s="159"/>
      <c r="AT62" s="159"/>
      <c r="AU62" s="159"/>
      <c r="AV62" s="159"/>
      <c r="AW62" s="159"/>
      <c r="AX62" s="159"/>
      <c r="AY62" s="159"/>
      <c r="AZ62" s="159"/>
      <c r="BA62" s="159"/>
      <c r="BB62" s="159"/>
      <c r="BC62" s="159"/>
      <c r="BD62" s="159"/>
      <c r="BE62" s="159"/>
      <c r="BF62" s="159"/>
      <c r="BG62" s="159"/>
      <c r="BH62" s="159"/>
      <c r="BI62" s="159"/>
      <c r="BJ62" s="159"/>
      <c r="BK62" s="159"/>
      <c r="BL62" s="159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3" t="n">
        <f aca="false">low_v2_m!D51+temporary_pension_bonus_low!B51</f>
        <v>26378781.0224368</v>
      </c>
      <c r="G63" s="163" t="n">
        <f aca="false">low_v2_m!E51+temporary_pension_bonus_low!B51</f>
        <v>25298943.9671833</v>
      </c>
      <c r="H63" s="67" t="n">
        <f aca="false">F63-J63</f>
        <v>24701858.6116903</v>
      </c>
      <c r="I63" s="67" t="n">
        <f aca="false">G63-K63</f>
        <v>23672329.2287592</v>
      </c>
      <c r="J63" s="163" t="n">
        <f aca="false">low_v2_m!J51</f>
        <v>1676922.41074648</v>
      </c>
      <c r="K63" s="163" t="n">
        <f aca="false">low_v2_m!K51</f>
        <v>1626614.73842409</v>
      </c>
      <c r="L63" s="67" t="n">
        <f aca="false">H63-I63</f>
        <v>1029529.38293105</v>
      </c>
      <c r="M63" s="67" t="n">
        <f aca="false">J63-K63</f>
        <v>50307.6723223948</v>
      </c>
      <c r="N63" s="163" t="n">
        <f aca="false">SUM(low_v5_m!C51:J51)</f>
        <v>4001280.8331767</v>
      </c>
      <c r="O63" s="7"/>
      <c r="P63" s="7"/>
      <c r="Q63" s="67" t="n">
        <f aca="false">I63*5.5017049523</f>
        <v>130238170.950341</v>
      </c>
      <c r="R63" s="67"/>
      <c r="S63" s="67"/>
      <c r="T63" s="7"/>
      <c r="U63" s="7"/>
      <c r="V63" s="67" t="n">
        <f aca="false">K63*5.5017049523</f>
        <v>8949154.36187196</v>
      </c>
      <c r="W63" s="67" t="n">
        <f aca="false">M63*5.5017049523</f>
        <v>276777.969954805</v>
      </c>
      <c r="X63" s="67" t="n">
        <f aca="false">N63*5.1890047538+L63*5.5017049523</f>
        <v>26426832.1692528</v>
      </c>
      <c r="Y63" s="67" t="n">
        <f aca="false">N63*5.1890047538</f>
        <v>20762665.2646427</v>
      </c>
      <c r="Z63" s="67" t="n">
        <f aca="false">L63*5.5017049523</f>
        <v>5664166.90461012</v>
      </c>
      <c r="AA63" s="67" t="n">
        <f aca="false">IFE_cost_central!B51</f>
        <v>0</v>
      </c>
      <c r="AB63" s="67" t="n">
        <f aca="false">AA63*$AC$13</f>
        <v>0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3" t="n">
        <f aca="false">low_v2_m!D52+temporary_pension_bonus_low!B52</f>
        <v>26639507.3983183</v>
      </c>
      <c r="G64" s="163" t="n">
        <f aca="false">low_v2_m!E52+temporary_pension_bonus_low!B52</f>
        <v>25548538.7071983</v>
      </c>
      <c r="H64" s="67" t="n">
        <f aca="false">F64-J64</f>
        <v>24873171.2469597</v>
      </c>
      <c r="I64" s="67" t="n">
        <f aca="false">G64-K64</f>
        <v>23835192.6403805</v>
      </c>
      <c r="J64" s="163" t="n">
        <f aca="false">low_v2_m!J52</f>
        <v>1766336.1513586</v>
      </c>
      <c r="K64" s="163" t="n">
        <f aca="false">low_v2_m!K52</f>
        <v>1713346.06681785</v>
      </c>
      <c r="L64" s="67" t="n">
        <f aca="false">H64-I64</f>
        <v>1037978.60657919</v>
      </c>
      <c r="M64" s="67" t="n">
        <f aca="false">J64-K64</f>
        <v>52990.0845407578</v>
      </c>
      <c r="N64" s="163" t="n">
        <f aca="false">SUM(low_v5_m!C52:J52)</f>
        <v>3992063.13298115</v>
      </c>
      <c r="O64" s="7"/>
      <c r="P64" s="7"/>
      <c r="Q64" s="67" t="n">
        <f aca="false">I64*5.5017049523</f>
        <v>131134197.388606</v>
      </c>
      <c r="R64" s="67"/>
      <c r="S64" s="67"/>
      <c r="T64" s="7"/>
      <c r="U64" s="7"/>
      <c r="V64" s="67" t="n">
        <f aca="false">K64*5.5017049523</f>
        <v>9426324.54081547</v>
      </c>
      <c r="W64" s="67" t="n">
        <f aca="false">M64*5.5017049523</f>
        <v>291535.810540683</v>
      </c>
      <c r="X64" s="67" t="n">
        <f aca="false">N64*5.1890047538+L64*5.5017049523</f>
        <v>26425486.6147071</v>
      </c>
      <c r="Y64" s="67" t="n">
        <f aca="false">N64*5.1890047538</f>
        <v>20714834.5745089</v>
      </c>
      <c r="Z64" s="67" t="n">
        <f aca="false">L64*5.5017049523</f>
        <v>5710652.04019817</v>
      </c>
      <c r="AA64" s="67" t="n">
        <f aca="false">IFE_cost_central!B52</f>
        <v>0</v>
      </c>
      <c r="AB64" s="67" t="n">
        <f aca="false">AA64*$AC$13</f>
        <v>0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3" t="n">
        <f aca="false">low_v2_m!D53+temporary_pension_bonus_low!B53</f>
        <v>26821722.6380539</v>
      </c>
      <c r="G65" s="163" t="n">
        <f aca="false">low_v2_m!E53+temporary_pension_bonus_low!B53</f>
        <v>25722792.584155</v>
      </c>
      <c r="H65" s="67" t="n">
        <f aca="false">F65-J65</f>
        <v>24990725.1495249</v>
      </c>
      <c r="I65" s="67" t="n">
        <f aca="false">G65-K65</f>
        <v>23946725.0202818</v>
      </c>
      <c r="J65" s="163" t="n">
        <f aca="false">low_v2_m!J53</f>
        <v>1830997.48852902</v>
      </c>
      <c r="K65" s="163" t="n">
        <f aca="false">low_v2_m!K53</f>
        <v>1776067.56387315</v>
      </c>
      <c r="L65" s="67" t="n">
        <f aca="false">H65-I65</f>
        <v>1044000.12924304</v>
      </c>
      <c r="M65" s="67" t="n">
        <f aca="false">J65-K65</f>
        <v>54929.9246558703</v>
      </c>
      <c r="N65" s="163" t="n">
        <f aca="false">SUM(low_v5_m!C53:J53)</f>
        <v>4011416.6114761</v>
      </c>
      <c r="O65" s="7"/>
      <c r="P65" s="7"/>
      <c r="Q65" s="67" t="n">
        <f aca="false">I65*5.5017049523</f>
        <v>131747815.635451</v>
      </c>
      <c r="R65" s="67"/>
      <c r="S65" s="67"/>
      <c r="T65" s="7"/>
      <c r="U65" s="7"/>
      <c r="V65" s="67" t="n">
        <f aca="false">K65*5.5017049523</f>
        <v>9771399.7117803</v>
      </c>
      <c r="W65" s="67" t="n">
        <f aca="false">M65*5.5017049523</f>
        <v>302208.238508668</v>
      </c>
      <c r="X65" s="67" t="n">
        <f aca="false">N65*5.1890047538+L65*5.5017049523</f>
        <v>26559040.54768</v>
      </c>
      <c r="Y65" s="67" t="n">
        <f aca="false">N65*5.1890047538</f>
        <v>20815259.8664218</v>
      </c>
      <c r="Z65" s="67" t="n">
        <f aca="false">L65*5.5017049523</f>
        <v>5743780.68125829</v>
      </c>
      <c r="AA65" s="67" t="n">
        <f aca="false">IFE_cost_central!B53</f>
        <v>0</v>
      </c>
      <c r="AB65" s="67" t="n">
        <f aca="false">AA65*$AC$13</f>
        <v>0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9"/>
      <c r="B66" s="5"/>
      <c r="C66" s="159" t="n">
        <f aca="false">C62+1</f>
        <v>2028</v>
      </c>
      <c r="D66" s="159" t="n">
        <f aca="false">D62</f>
        <v>1</v>
      </c>
      <c r="E66" s="159" t="n">
        <v>213</v>
      </c>
      <c r="F66" s="161" t="n">
        <f aca="false">low_v2_m!D54+temporary_pension_bonus_low!B54</f>
        <v>26965087.9045616</v>
      </c>
      <c r="G66" s="161" t="n">
        <f aca="false">low_v2_m!E54+temporary_pension_bonus_low!B54</f>
        <v>25859528.5650801</v>
      </c>
      <c r="H66" s="8" t="n">
        <f aca="false">F66-J66</f>
        <v>25048112.6345272</v>
      </c>
      <c r="I66" s="8" t="n">
        <f aca="false">G66-K66</f>
        <v>24000062.5531467</v>
      </c>
      <c r="J66" s="161" t="n">
        <f aca="false">low_v2_m!J54</f>
        <v>1916975.27003441</v>
      </c>
      <c r="K66" s="161" t="n">
        <f aca="false">low_v2_m!K54</f>
        <v>1859466.01193338</v>
      </c>
      <c r="L66" s="8" t="n">
        <f aca="false">H66-I66</f>
        <v>1048050.08138046</v>
      </c>
      <c r="M66" s="8" t="n">
        <f aca="false">J66-K66</f>
        <v>57509.2581010324</v>
      </c>
      <c r="N66" s="161" t="n">
        <f aca="false">SUM(low_v5_m!C54:J54)</f>
        <v>4853124.17745737</v>
      </c>
      <c r="O66" s="5"/>
      <c r="P66" s="5"/>
      <c r="Q66" s="8" t="n">
        <f aca="false">I66*5.5017049523</f>
        <v>132041263.004157</v>
      </c>
      <c r="R66" s="8"/>
      <c r="S66" s="8"/>
      <c r="T66" s="5"/>
      <c r="U66" s="5"/>
      <c r="V66" s="8" t="n">
        <f aca="false">K66*5.5017049523</f>
        <v>10230233.3664874</v>
      </c>
      <c r="W66" s="8" t="n">
        <f aca="false">M66*5.5017049523</f>
        <v>316398.970097549</v>
      </c>
      <c r="X66" s="8" t="n">
        <f aca="false">N66*5.1890047538+L66*5.5017049523</f>
        <v>30948946.7505973</v>
      </c>
      <c r="Y66" s="8" t="n">
        <f aca="false">N66*5.1890047538</f>
        <v>25182884.427608</v>
      </c>
      <c r="Z66" s="8" t="n">
        <f aca="false">L66*5.5017049523</f>
        <v>5766062.3229893</v>
      </c>
      <c r="AA66" s="8" t="n">
        <f aca="false">IFE_cost_central!B54</f>
        <v>0</v>
      </c>
      <c r="AB66" s="8" t="n">
        <f aca="false">AA66*$AC$13</f>
        <v>0</v>
      </c>
      <c r="AC66" s="8"/>
      <c r="AD66" s="8"/>
      <c r="AE66" s="159"/>
      <c r="AF66" s="159"/>
      <c r="AG66" s="159"/>
      <c r="AH66" s="159"/>
      <c r="AI66" s="159"/>
      <c r="AJ66" s="159"/>
      <c r="AK66" s="159"/>
      <c r="AL66" s="159"/>
      <c r="AM66" s="159"/>
      <c r="AN66" s="159"/>
      <c r="AO66" s="159"/>
      <c r="AP66" s="159"/>
      <c r="AQ66" s="159"/>
      <c r="AR66" s="159"/>
      <c r="AS66" s="159"/>
      <c r="AT66" s="159"/>
      <c r="AU66" s="159"/>
      <c r="AV66" s="159"/>
      <c r="AW66" s="159"/>
      <c r="AX66" s="159"/>
      <c r="AY66" s="159"/>
      <c r="AZ66" s="159"/>
      <c r="BA66" s="159"/>
      <c r="BB66" s="159"/>
      <c r="BC66" s="159"/>
      <c r="BD66" s="159"/>
      <c r="BE66" s="159"/>
      <c r="BF66" s="159"/>
      <c r="BG66" s="159"/>
      <c r="BH66" s="159"/>
      <c r="BI66" s="159"/>
      <c r="BJ66" s="159"/>
      <c r="BK66" s="159"/>
      <c r="BL66" s="159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3" t="n">
        <f aca="false">low_v2_m!D55+temporary_pension_bonus_low!B55</f>
        <v>27129760.6847885</v>
      </c>
      <c r="G67" s="163" t="n">
        <f aca="false">low_v2_m!E55+temporary_pension_bonus_low!B55</f>
        <v>26016905.0836264</v>
      </c>
      <c r="H67" s="67" t="n">
        <f aca="false">F67-J67</f>
        <v>25116089.0507129</v>
      </c>
      <c r="I67" s="67" t="n">
        <f aca="false">G67-K67</f>
        <v>24063643.5985731</v>
      </c>
      <c r="J67" s="163" t="n">
        <f aca="false">low_v2_m!J55</f>
        <v>2013671.63407554</v>
      </c>
      <c r="K67" s="163" t="n">
        <f aca="false">low_v2_m!K55</f>
        <v>1953261.48505328</v>
      </c>
      <c r="L67" s="67" t="n">
        <f aca="false">H67-I67</f>
        <v>1052445.45213984</v>
      </c>
      <c r="M67" s="67" t="n">
        <f aca="false">J67-K67</f>
        <v>60410.149022266</v>
      </c>
      <c r="N67" s="163" t="n">
        <f aca="false">SUM(low_v5_m!C55:J55)</f>
        <v>4021444.55721159</v>
      </c>
      <c r="O67" s="7"/>
      <c r="P67" s="7"/>
      <c r="Q67" s="67" t="n">
        <f aca="false">I67*5.5017049523</f>
        <v>132391067.156652</v>
      </c>
      <c r="R67" s="67"/>
      <c r="S67" s="67"/>
      <c r="T67" s="7"/>
      <c r="U67" s="7"/>
      <c r="V67" s="67" t="n">
        <f aca="false">K67*5.5017049523</f>
        <v>10746268.3854545</v>
      </c>
      <c r="W67" s="67" t="n">
        <f aca="false">M67*5.5017049523</f>
        <v>332358.816044982</v>
      </c>
      <c r="X67" s="67" t="n">
        <f aca="false">N67*5.1890047538+L67*5.5017049523</f>
        <v>26657539.2805774</v>
      </c>
      <c r="Y67" s="67" t="n">
        <f aca="false">N67*5.1890047538</f>
        <v>20867294.9245141</v>
      </c>
      <c r="Z67" s="67" t="n">
        <f aca="false">L67*5.5017049523</f>
        <v>5790244.35606337</v>
      </c>
      <c r="AA67" s="67" t="n">
        <f aca="false">IFE_cost_central!B55</f>
        <v>0</v>
      </c>
      <c r="AB67" s="67" t="n">
        <f aca="false">AA67*$AC$13</f>
        <v>0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3" t="n">
        <f aca="false">low_v2_m!D56+temporary_pension_bonus_low!B56</f>
        <v>27401281.6682122</v>
      </c>
      <c r="G68" s="163" t="n">
        <f aca="false">low_v2_m!E56+temporary_pension_bonus_low!B56</f>
        <v>26275530.6563993</v>
      </c>
      <c r="H68" s="67" t="n">
        <f aca="false">F68-J68</f>
        <v>25274081.4975395</v>
      </c>
      <c r="I68" s="67" t="n">
        <f aca="false">G68-K68</f>
        <v>24212146.4908468</v>
      </c>
      <c r="J68" s="163" t="n">
        <f aca="false">low_v2_m!J56</f>
        <v>2127200.17067268</v>
      </c>
      <c r="K68" s="163" t="n">
        <f aca="false">low_v2_m!K56</f>
        <v>2063384.16555249</v>
      </c>
      <c r="L68" s="67" t="n">
        <f aca="false">H68-I68</f>
        <v>1061935.00669278</v>
      </c>
      <c r="M68" s="67" t="n">
        <f aca="false">J68-K68</f>
        <v>63816.0051201805</v>
      </c>
      <c r="N68" s="163" t="n">
        <f aca="false">SUM(low_v5_m!C56:J56)</f>
        <v>3983021.84919472</v>
      </c>
      <c r="O68" s="7"/>
      <c r="P68" s="7"/>
      <c r="Q68" s="67" t="n">
        <f aca="false">I68*5.5017049523</f>
        <v>133208086.254505</v>
      </c>
      <c r="R68" s="67"/>
      <c r="S68" s="67"/>
      <c r="T68" s="7"/>
      <c r="U68" s="7"/>
      <c r="V68" s="67" t="n">
        <f aca="false">K68*5.5017049523</f>
        <v>11352130.8821176</v>
      </c>
      <c r="W68" s="67" t="n">
        <f aca="false">M68*5.5017049523</f>
        <v>351096.831405699</v>
      </c>
      <c r="X68" s="67" t="n">
        <f aca="false">N68*5.1890047538+L68*5.5017049523</f>
        <v>26510372.3953031</v>
      </c>
      <c r="Y68" s="67" t="n">
        <f aca="false">N68*5.1890047538</f>
        <v>20667919.3099607</v>
      </c>
      <c r="Z68" s="67" t="n">
        <f aca="false">L68*5.5017049523</f>
        <v>5842453.08534241</v>
      </c>
      <c r="AA68" s="67" t="n">
        <f aca="false">IFE_cost_central!B56</f>
        <v>0</v>
      </c>
      <c r="AB68" s="67" t="n">
        <f aca="false">AA68*$AC$13</f>
        <v>0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3" t="n">
        <f aca="false">low_v2_m!D57+temporary_pension_bonus_low!B57</f>
        <v>27648399.4961049</v>
      </c>
      <c r="G69" s="163" t="n">
        <f aca="false">low_v2_m!E57+temporary_pension_bonus_low!B57</f>
        <v>26512160.0122759</v>
      </c>
      <c r="H69" s="67" t="n">
        <f aca="false">F69-J69</f>
        <v>25397544.5607484</v>
      </c>
      <c r="I69" s="67" t="n">
        <f aca="false">G69-K69</f>
        <v>24328830.7249801</v>
      </c>
      <c r="J69" s="163" t="n">
        <f aca="false">low_v2_m!J57</f>
        <v>2250854.93535652</v>
      </c>
      <c r="K69" s="163" t="n">
        <f aca="false">low_v2_m!K57</f>
        <v>2183329.28729582</v>
      </c>
      <c r="L69" s="67" t="n">
        <f aca="false">H69-I69</f>
        <v>1068713.83576836</v>
      </c>
      <c r="M69" s="67" t="n">
        <f aca="false">J69-K69</f>
        <v>67525.6480606957</v>
      </c>
      <c r="N69" s="163" t="n">
        <f aca="false">SUM(low_v5_m!C57:J57)</f>
        <v>4010554.72287494</v>
      </c>
      <c r="O69" s="7"/>
      <c r="P69" s="7"/>
      <c r="Q69" s="67" t="n">
        <f aca="false">I69*5.5017049523</f>
        <v>133850048.483291</v>
      </c>
      <c r="R69" s="67"/>
      <c r="S69" s="67"/>
      <c r="T69" s="7"/>
      <c r="U69" s="7"/>
      <c r="V69" s="67" t="n">
        <f aca="false">K69*5.5017049523</f>
        <v>12012033.552417</v>
      </c>
      <c r="W69" s="67" t="n">
        <f aca="false">M69*5.5017049523</f>
        <v>371506.192342797</v>
      </c>
      <c r="X69" s="67" t="n">
        <f aca="false">N69*5.1890047538+L69*5.5017049523</f>
        <v>26690535.7252114</v>
      </c>
      <c r="Y69" s="67" t="n">
        <f aca="false">N69*5.1890047538</f>
        <v>20810787.5223731</v>
      </c>
      <c r="Z69" s="67" t="n">
        <f aca="false">L69*5.5017049523</f>
        <v>5879748.20283834</v>
      </c>
      <c r="AA69" s="67" t="n">
        <f aca="false">IFE_cost_central!B57</f>
        <v>0</v>
      </c>
      <c r="AB69" s="67" t="n">
        <f aca="false">AA69*$AC$13</f>
        <v>0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9"/>
      <c r="B70" s="5"/>
      <c r="C70" s="159" t="n">
        <f aca="false">C66+1</f>
        <v>2029</v>
      </c>
      <c r="D70" s="159" t="n">
        <f aca="false">D66</f>
        <v>1</v>
      </c>
      <c r="E70" s="159" t="n">
        <v>217</v>
      </c>
      <c r="F70" s="161" t="n">
        <f aca="false">low_v2_m!D58+temporary_pension_bonus_low!B58</f>
        <v>27772069.8221894</v>
      </c>
      <c r="G70" s="161" t="n">
        <f aca="false">low_v2_m!E58+temporary_pension_bonus_low!B58</f>
        <v>26630738.4699765</v>
      </c>
      <c r="H70" s="8" t="n">
        <f aca="false">F70-J70</f>
        <v>25471098.7030818</v>
      </c>
      <c r="I70" s="8" t="n">
        <f aca="false">G70-K70</f>
        <v>24398796.4844421</v>
      </c>
      <c r="J70" s="161" t="n">
        <f aca="false">low_v2_m!J58</f>
        <v>2300971.11910762</v>
      </c>
      <c r="K70" s="161" t="n">
        <f aca="false">low_v2_m!K58</f>
        <v>2231941.98553439</v>
      </c>
      <c r="L70" s="8" t="n">
        <f aca="false">H70-I70</f>
        <v>1072302.21863975</v>
      </c>
      <c r="M70" s="8" t="n">
        <f aca="false">J70-K70</f>
        <v>69029.133573229</v>
      </c>
      <c r="N70" s="161" t="n">
        <f aca="false">SUM(low_v5_m!C58:J58)</f>
        <v>4845086.79957581</v>
      </c>
      <c r="O70" s="5"/>
      <c r="P70" s="5"/>
      <c r="Q70" s="8" t="n">
        <f aca="false">I70*5.5017049523</f>
        <v>134234979.448615</v>
      </c>
      <c r="R70" s="8"/>
      <c r="S70" s="8"/>
      <c r="T70" s="5"/>
      <c r="U70" s="5"/>
      <c r="V70" s="8" t="n">
        <f aca="false">K70*5.5017049523</f>
        <v>12279486.2750608</v>
      </c>
      <c r="W70" s="8" t="n">
        <f aca="false">M70*5.5017049523</f>
        <v>379777.926032812</v>
      </c>
      <c r="X70" s="8" t="n">
        <f aca="false">N70*5.1890047538+L70*5.5017049523</f>
        <v>31040668.8622251</v>
      </c>
      <c r="Y70" s="8" t="n">
        <f aca="false">N70*5.1890047538</f>
        <v>25141178.4355725</v>
      </c>
      <c r="Z70" s="8" t="n">
        <f aca="false">L70*5.5017049523</f>
        <v>5899490.42665261</v>
      </c>
      <c r="AA70" s="8" t="n">
        <f aca="false">IFE_cost_central!B58</f>
        <v>0</v>
      </c>
      <c r="AB70" s="8" t="n">
        <f aca="false">AA70*$AC$13</f>
        <v>0</v>
      </c>
      <c r="AC70" s="8"/>
      <c r="AD70" s="8"/>
      <c r="AE70" s="159"/>
      <c r="AF70" s="159"/>
      <c r="AG70" s="159"/>
      <c r="AH70" s="159"/>
      <c r="AI70" s="159"/>
      <c r="AJ70" s="159"/>
      <c r="AK70" s="159"/>
      <c r="AL70" s="159"/>
      <c r="AM70" s="159"/>
      <c r="AN70" s="159"/>
      <c r="AO70" s="159"/>
      <c r="AP70" s="159"/>
      <c r="AQ70" s="159"/>
      <c r="AR70" s="159"/>
      <c r="AS70" s="159"/>
      <c r="AT70" s="159"/>
      <c r="AU70" s="159"/>
      <c r="AV70" s="159"/>
      <c r="AW70" s="159"/>
      <c r="AX70" s="159"/>
      <c r="AY70" s="159"/>
      <c r="AZ70" s="159"/>
      <c r="BA70" s="159"/>
      <c r="BB70" s="159"/>
      <c r="BC70" s="159"/>
      <c r="BD70" s="159"/>
      <c r="BE70" s="159"/>
      <c r="BF70" s="159"/>
      <c r="BG70" s="159"/>
      <c r="BH70" s="159"/>
      <c r="BI70" s="159"/>
      <c r="BJ70" s="159"/>
      <c r="BK70" s="159"/>
      <c r="BL70" s="159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3" t="n">
        <f aca="false">low_v2_m!D59+temporary_pension_bonus_low!B59</f>
        <v>27855430.9616652</v>
      </c>
      <c r="G71" s="163" t="n">
        <f aca="false">low_v2_m!E59+temporary_pension_bonus_low!B59</f>
        <v>26710811.9639883</v>
      </c>
      <c r="H71" s="67" t="n">
        <f aca="false">F71-J71</f>
        <v>25465211.6543278</v>
      </c>
      <c r="I71" s="67" t="n">
        <f aca="false">G71-K71</f>
        <v>24392299.2358711</v>
      </c>
      <c r="J71" s="163" t="n">
        <f aca="false">low_v2_m!J59</f>
        <v>2390219.30733739</v>
      </c>
      <c r="K71" s="163" t="n">
        <f aca="false">low_v2_m!K59</f>
        <v>2318512.72811727</v>
      </c>
      <c r="L71" s="67" t="n">
        <f aca="false">H71-I71</f>
        <v>1072912.41845671</v>
      </c>
      <c r="M71" s="67" t="n">
        <f aca="false">J71-K71</f>
        <v>71706.5792201217</v>
      </c>
      <c r="N71" s="163" t="n">
        <f aca="false">SUM(low_v5_m!C59:J59)</f>
        <v>3980516.06608595</v>
      </c>
      <c r="O71" s="7"/>
      <c r="P71" s="7"/>
      <c r="Q71" s="67" t="n">
        <f aca="false">I71*5.5017049523</f>
        <v>134199233.503975</v>
      </c>
      <c r="R71" s="67"/>
      <c r="S71" s="67"/>
      <c r="T71" s="7"/>
      <c r="U71" s="7"/>
      <c r="V71" s="67" t="n">
        <f aca="false">K71*5.5017049523</f>
        <v>12755772.9582533</v>
      </c>
      <c r="W71" s="67" t="n">
        <f aca="false">M71*5.5017049523</f>
        <v>394508.442007836</v>
      </c>
      <c r="X71" s="67" t="n">
        <f aca="false">N71*5.1890047538+L71*5.5017049523</f>
        <v>26557764.3555047</v>
      </c>
      <c r="Y71" s="67" t="n">
        <f aca="false">N71*5.1890047538</f>
        <v>20654916.7894973</v>
      </c>
      <c r="Z71" s="67" t="n">
        <f aca="false">L71*5.5017049523</f>
        <v>5902847.56600748</v>
      </c>
      <c r="AA71" s="67" t="n">
        <f aca="false">IFE_cost_central!B59</f>
        <v>0</v>
      </c>
      <c r="AB71" s="67" t="n">
        <f aca="false">AA71*$AC$13</f>
        <v>0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3" t="n">
        <f aca="false">low_v2_m!D60+temporary_pension_bonus_low!B60</f>
        <v>27994161.9896634</v>
      </c>
      <c r="G72" s="163" t="n">
        <f aca="false">low_v2_m!E60+temporary_pension_bonus_low!B60</f>
        <v>26843588.1090915</v>
      </c>
      <c r="H72" s="67" t="n">
        <f aca="false">F72-J72</f>
        <v>25539029.0177133</v>
      </c>
      <c r="I72" s="67" t="n">
        <f aca="false">G72-K72</f>
        <v>24462109.1262999</v>
      </c>
      <c r="J72" s="163" t="n">
        <f aca="false">low_v2_m!J60</f>
        <v>2455132.97195005</v>
      </c>
      <c r="K72" s="163" t="n">
        <f aca="false">low_v2_m!K60</f>
        <v>2381478.98279155</v>
      </c>
      <c r="L72" s="67" t="n">
        <f aca="false">H72-I72</f>
        <v>1076919.89141337</v>
      </c>
      <c r="M72" s="67" t="n">
        <f aca="false">J72-K72</f>
        <v>73653.9891585019</v>
      </c>
      <c r="N72" s="163" t="n">
        <f aca="false">SUM(low_v5_m!C60:J60)</f>
        <v>3976597.72097651</v>
      </c>
      <c r="O72" s="7"/>
      <c r="P72" s="7"/>
      <c r="Q72" s="67" t="n">
        <f aca="false">I72*5.5017049523</f>
        <v>134583306.923867</v>
      </c>
      <c r="R72" s="67"/>
      <c r="S72" s="67"/>
      <c r="T72" s="7"/>
      <c r="U72" s="7"/>
      <c r="V72" s="67" t="n">
        <f aca="false">K72*5.5017049523</f>
        <v>13102194.7134226</v>
      </c>
      <c r="W72" s="67" t="n">
        <f aca="false">M72*5.5017049523</f>
        <v>405222.51690998</v>
      </c>
      <c r="X72" s="67" t="n">
        <f aca="false">N72*5.1890047538+L72*5.5017049523</f>
        <v>26559479.9779167</v>
      </c>
      <c r="Y72" s="67" t="n">
        <f aca="false">N72*5.1890047538</f>
        <v>20634584.4780974</v>
      </c>
      <c r="Z72" s="67" t="n">
        <f aca="false">L72*5.5017049523</f>
        <v>5924895.49981931</v>
      </c>
      <c r="AA72" s="67" t="n">
        <f aca="false">IFE_cost_central!B60</f>
        <v>0</v>
      </c>
      <c r="AB72" s="67" t="n">
        <f aca="false">AA72*$AC$13</f>
        <v>0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3" t="n">
        <f aca="false">low_v2_m!D61+temporary_pension_bonus_low!B61</f>
        <v>28003204.0914113</v>
      </c>
      <c r="G73" s="163" t="n">
        <f aca="false">low_v2_m!E61+temporary_pension_bonus_low!B61</f>
        <v>26852545.4867969</v>
      </c>
      <c r="H73" s="67" t="n">
        <f aca="false">F73-J73</f>
        <v>25493944.1777746</v>
      </c>
      <c r="I73" s="67" t="n">
        <f aca="false">G73-K73</f>
        <v>24418563.3705693</v>
      </c>
      <c r="J73" s="163" t="n">
        <f aca="false">low_v2_m!J61</f>
        <v>2509259.91363667</v>
      </c>
      <c r="K73" s="163" t="n">
        <f aca="false">low_v2_m!K61</f>
        <v>2433982.11622757</v>
      </c>
      <c r="L73" s="67" t="n">
        <f aca="false">H73-I73</f>
        <v>1075380.80720527</v>
      </c>
      <c r="M73" s="67" t="n">
        <f aca="false">J73-K73</f>
        <v>75277.7974091005</v>
      </c>
      <c r="N73" s="163" t="n">
        <f aca="false">SUM(low_v5_m!C61:J61)</f>
        <v>4028551.15584184</v>
      </c>
      <c r="O73" s="7"/>
      <c r="P73" s="7"/>
      <c r="Q73" s="67" t="n">
        <f aca="false">I73*5.5017049523</f>
        <v>134343731.023913</v>
      </c>
      <c r="R73" s="67"/>
      <c r="S73" s="67"/>
      <c r="T73" s="7"/>
      <c r="U73" s="7"/>
      <c r="V73" s="67" t="n">
        <f aca="false">K73*5.5017049523</f>
        <v>13391051.4626588</v>
      </c>
      <c r="W73" s="67" t="n">
        <f aca="false">M73*5.5017049523</f>
        <v>414156.230803884</v>
      </c>
      <c r="X73" s="67" t="n">
        <f aca="false">N73*5.1890047538+L73*5.5017049523</f>
        <v>26820599.0111994</v>
      </c>
      <c r="Y73" s="67" t="n">
        <f aca="false">N73*5.1890047538</f>
        <v>20904171.0985898</v>
      </c>
      <c r="Z73" s="67" t="n">
        <f aca="false">L73*5.5017049523</f>
        <v>5916427.91260961</v>
      </c>
      <c r="AA73" s="67" t="n">
        <f aca="false">IFE_cost_central!B61</f>
        <v>0</v>
      </c>
      <c r="AB73" s="67" t="n">
        <f aca="false">AA73*$AC$13</f>
        <v>0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9"/>
      <c r="B74" s="5"/>
      <c r="C74" s="159" t="n">
        <f aca="false">C70+1</f>
        <v>2030</v>
      </c>
      <c r="D74" s="159" t="n">
        <f aca="false">D70</f>
        <v>1</v>
      </c>
      <c r="E74" s="159" t="n">
        <v>221</v>
      </c>
      <c r="F74" s="161" t="n">
        <f aca="false">low_v2_m!D62+temporary_pension_bonus_low!B62</f>
        <v>27923694.4780158</v>
      </c>
      <c r="G74" s="161" t="n">
        <f aca="false">low_v2_m!E62+temporary_pension_bonus_low!B62</f>
        <v>26775478.7558896</v>
      </c>
      <c r="H74" s="8" t="n">
        <f aca="false">F74-J74</f>
        <v>25400680.5886528</v>
      </c>
      <c r="I74" s="8" t="n">
        <f aca="false">G74-K74</f>
        <v>24328155.2832075</v>
      </c>
      <c r="J74" s="161" t="n">
        <f aca="false">low_v2_m!J62</f>
        <v>2523013.88936298</v>
      </c>
      <c r="K74" s="161" t="n">
        <f aca="false">low_v2_m!K62</f>
        <v>2447323.47268209</v>
      </c>
      <c r="L74" s="8" t="n">
        <f aca="false">H74-I74</f>
        <v>1072525.30544532</v>
      </c>
      <c r="M74" s="8" t="n">
        <f aca="false">J74-K74</f>
        <v>75690.4166808897</v>
      </c>
      <c r="N74" s="161" t="n">
        <f aca="false">SUM(low_v5_m!C62:J62)</f>
        <v>4758177.19074965</v>
      </c>
      <c r="O74" s="5"/>
      <c r="P74" s="5"/>
      <c r="Q74" s="8" t="n">
        <f aca="false">I74*5.5017049523</f>
        <v>133846332.401946</v>
      </c>
      <c r="R74" s="8"/>
      <c r="S74" s="8"/>
      <c r="T74" s="5"/>
      <c r="U74" s="5"/>
      <c r="V74" s="8" t="n">
        <f aca="false">K74*5.5017049523</f>
        <v>13464451.6695351</v>
      </c>
      <c r="W74" s="8" t="n">
        <f aca="false">M74*5.5017049523</f>
        <v>416426.340294901</v>
      </c>
      <c r="X74" s="8" t="n">
        <f aca="false">N74*5.1890047538+L74*5.5017049523</f>
        <v>30590921.8466582</v>
      </c>
      <c r="Y74" s="8" t="n">
        <f aca="false">N74*5.1890047538</f>
        <v>24690204.0622226</v>
      </c>
      <c r="Z74" s="8" t="n">
        <f aca="false">L74*5.5017049523</f>
        <v>5900717.78443559</v>
      </c>
      <c r="AA74" s="8" t="n">
        <f aca="false">IFE_cost_central!B62</f>
        <v>0</v>
      </c>
      <c r="AB74" s="8" t="n">
        <f aca="false">AA74*$AC$13</f>
        <v>0</v>
      </c>
      <c r="AC74" s="8"/>
      <c r="AD74" s="8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59"/>
      <c r="BK74" s="159"/>
      <c r="BL74" s="159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3" t="n">
        <f aca="false">low_v2_m!D63+temporary_pension_bonus_low!B63</f>
        <v>27984624.6242117</v>
      </c>
      <c r="G75" s="163" t="n">
        <f aca="false">low_v2_m!E63+temporary_pension_bonus_low!B63</f>
        <v>26832890.5863019</v>
      </c>
      <c r="H75" s="67" t="n">
        <f aca="false">F75-J75</f>
        <v>25403921.2054154</v>
      </c>
      <c r="I75" s="67" t="n">
        <f aca="false">G75-K75</f>
        <v>24329608.2700694</v>
      </c>
      <c r="J75" s="163" t="n">
        <f aca="false">low_v2_m!J63</f>
        <v>2580703.41879634</v>
      </c>
      <c r="K75" s="163" t="n">
        <f aca="false">low_v2_m!K63</f>
        <v>2503282.31623245</v>
      </c>
      <c r="L75" s="67" t="n">
        <f aca="false">H75-I75</f>
        <v>1074312.93534598</v>
      </c>
      <c r="M75" s="67" t="n">
        <f aca="false">J75-K75</f>
        <v>77421.1025638897</v>
      </c>
      <c r="N75" s="163" t="n">
        <f aca="false">SUM(low_v5_m!C63:J63)</f>
        <v>3982143.70462377</v>
      </c>
      <c r="O75" s="7"/>
      <c r="P75" s="7"/>
      <c r="Q75" s="67" t="n">
        <f aca="false">I75*5.5017049523</f>
        <v>133854326.30696</v>
      </c>
      <c r="R75" s="67"/>
      <c r="S75" s="67"/>
      <c r="T75" s="7"/>
      <c r="U75" s="7"/>
      <c r="V75" s="67" t="n">
        <f aca="false">K75*5.5017049523</f>
        <v>13772320.7162211</v>
      </c>
      <c r="W75" s="67" t="n">
        <f aca="false">M75*5.5017049523</f>
        <v>425948.063388278</v>
      </c>
      <c r="X75" s="67" t="n">
        <f aca="false">N75*5.1890047538+L75*5.5017049523</f>
        <v>26573915.4103204</v>
      </c>
      <c r="Y75" s="67" t="n">
        <f aca="false">N75*5.1890047538</f>
        <v>20663362.6136075</v>
      </c>
      <c r="Z75" s="67" t="n">
        <f aca="false">L75*5.5017049523</f>
        <v>5910552.79671294</v>
      </c>
      <c r="AA75" s="67" t="n">
        <f aca="false">IFE_cost_central!B63</f>
        <v>0</v>
      </c>
      <c r="AB75" s="67" t="n">
        <f aca="false">AA75*$AC$13</f>
        <v>0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3" t="n">
        <f aca="false">low_v2_m!D64+temporary_pension_bonus_low!B64</f>
        <v>28159082.1336426</v>
      </c>
      <c r="G76" s="163" t="n">
        <f aca="false">low_v2_m!E64+temporary_pension_bonus_low!B64</f>
        <v>26999248.8881828</v>
      </c>
      <c r="H76" s="67" t="n">
        <f aca="false">F76-J76</f>
        <v>25532922.4099091</v>
      </c>
      <c r="I76" s="67" t="n">
        <f aca="false">G76-K76</f>
        <v>24451873.9561613</v>
      </c>
      <c r="J76" s="163" t="n">
        <f aca="false">low_v2_m!J64</f>
        <v>2626159.72373356</v>
      </c>
      <c r="K76" s="163" t="n">
        <f aca="false">low_v2_m!K64</f>
        <v>2547374.93202155</v>
      </c>
      <c r="L76" s="67" t="n">
        <f aca="false">H76-I76</f>
        <v>1081048.45374782</v>
      </c>
      <c r="M76" s="67" t="n">
        <f aca="false">J76-K76</f>
        <v>78784.791712007</v>
      </c>
      <c r="N76" s="163" t="n">
        <f aca="false">SUM(low_v5_m!C64:J64)</f>
        <v>3891556.90813664</v>
      </c>
      <c r="O76" s="7"/>
      <c r="P76" s="7"/>
      <c r="Q76" s="67" t="n">
        <f aca="false">I76*5.5017049523</f>
        <v>134526996.037628</v>
      </c>
      <c r="R76" s="67"/>
      <c r="S76" s="67"/>
      <c r="T76" s="7"/>
      <c r="U76" s="7"/>
      <c r="V76" s="67" t="n">
        <f aca="false">K76*5.5017049523</f>
        <v>14014905.2788678</v>
      </c>
      <c r="W76" s="67" t="n">
        <f aca="false">M76*5.5017049523</f>
        <v>433450.678727873</v>
      </c>
      <c r="X76" s="67" t="n">
        <f aca="false">N76*5.1890047538+L76*5.5017049523</f>
        <v>26140916.9276649</v>
      </c>
      <c r="Y76" s="67" t="n">
        <f aca="false">N76*5.1890047538</f>
        <v>20193307.2960043</v>
      </c>
      <c r="Z76" s="67" t="n">
        <f aca="false">L76*5.5017049523</f>
        <v>5947609.63166062</v>
      </c>
      <c r="AA76" s="67" t="n">
        <f aca="false">IFE_cost_central!B64</f>
        <v>0</v>
      </c>
      <c r="AB76" s="67" t="n">
        <f aca="false">AA76*$AC$13</f>
        <v>0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3" t="n">
        <f aca="false">low_v2_m!D65+temporary_pension_bonus_low!B65</f>
        <v>28360026.0213999</v>
      </c>
      <c r="G77" s="163" t="n">
        <f aca="false">low_v2_m!E65+temporary_pension_bonus_low!B65</f>
        <v>27190562.3513605</v>
      </c>
      <c r="H77" s="67" t="n">
        <f aca="false">F77-J77</f>
        <v>25637293.2947128</v>
      </c>
      <c r="I77" s="67" t="n">
        <f aca="false">G77-K77</f>
        <v>24549511.606474</v>
      </c>
      <c r="J77" s="163" t="n">
        <f aca="false">low_v2_m!J65</f>
        <v>2722732.72668715</v>
      </c>
      <c r="K77" s="163" t="n">
        <f aca="false">low_v2_m!K65</f>
        <v>2641050.74488653</v>
      </c>
      <c r="L77" s="67" t="n">
        <f aca="false">H77-I77</f>
        <v>1087781.68823881</v>
      </c>
      <c r="M77" s="67" t="n">
        <f aca="false">J77-K77</f>
        <v>81681.9818006139</v>
      </c>
      <c r="N77" s="163" t="n">
        <f aca="false">SUM(low_v5_m!C65:J65)</f>
        <v>3868509.34997568</v>
      </c>
      <c r="O77" s="7"/>
      <c r="P77" s="7"/>
      <c r="Q77" s="67" t="n">
        <f aca="false">I77*5.5017049523</f>
        <v>135064169.581884</v>
      </c>
      <c r="R77" s="67"/>
      <c r="S77" s="67"/>
      <c r="T77" s="7"/>
      <c r="U77" s="7"/>
      <c r="V77" s="67" t="n">
        <f aca="false">K77*5.5017049523</f>
        <v>14530281.9624178</v>
      </c>
      <c r="W77" s="67" t="n">
        <f aca="false">M77*5.5017049523</f>
        <v>449390.163786116</v>
      </c>
      <c r="X77" s="67" t="n">
        <f aca="false">N77*5.1890047538+L77*5.5017049523</f>
        <v>26058367.3083483</v>
      </c>
      <c r="Y77" s="67" t="n">
        <f aca="false">N77*5.1890047538</f>
        <v>20073713.4071435</v>
      </c>
      <c r="Z77" s="67" t="n">
        <f aca="false">L77*5.5017049523</f>
        <v>5984653.90120474</v>
      </c>
      <c r="AA77" s="67" t="n">
        <f aca="false">IFE_cost_central!B65</f>
        <v>0</v>
      </c>
      <c r="AB77" s="67" t="n">
        <f aca="false">AA77*$AC$13</f>
        <v>0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9"/>
      <c r="B78" s="5"/>
      <c r="C78" s="159" t="n">
        <f aca="false">C74+1</f>
        <v>2031</v>
      </c>
      <c r="D78" s="159" t="n">
        <f aca="false">D74</f>
        <v>1</v>
      </c>
      <c r="E78" s="159" t="n">
        <v>225</v>
      </c>
      <c r="F78" s="161" t="n">
        <f aca="false">low_v2_m!D66+temporary_pension_bonus_low!B66</f>
        <v>28500342.0868964</v>
      </c>
      <c r="G78" s="161" t="n">
        <f aca="false">low_v2_m!E66+temporary_pension_bonus_low!B66</f>
        <v>27324873.3425358</v>
      </c>
      <c r="H78" s="8" t="n">
        <f aca="false">F78-J78</f>
        <v>25652413.2913094</v>
      </c>
      <c r="I78" s="8" t="n">
        <f aca="false">G78-K78</f>
        <v>24562382.4108165</v>
      </c>
      <c r="J78" s="161" t="n">
        <f aca="false">low_v2_m!J66</f>
        <v>2847928.79558694</v>
      </c>
      <c r="K78" s="161" t="n">
        <f aca="false">low_v2_m!K66</f>
        <v>2762490.93171933</v>
      </c>
      <c r="L78" s="8" t="n">
        <f aca="false">H78-I78</f>
        <v>1090030.88049297</v>
      </c>
      <c r="M78" s="8" t="n">
        <f aca="false">J78-K78</f>
        <v>85437.8638676088</v>
      </c>
      <c r="N78" s="161" t="n">
        <f aca="false">SUM(low_v5_m!C66:J66)</f>
        <v>4660146.53014836</v>
      </c>
      <c r="O78" s="5"/>
      <c r="P78" s="5"/>
      <c r="Q78" s="8" t="n">
        <f aca="false">I78*5.5017049523</f>
        <v>135134980.949875</v>
      </c>
      <c r="R78" s="8"/>
      <c r="S78" s="8"/>
      <c r="T78" s="5"/>
      <c r="U78" s="5"/>
      <c r="V78" s="8" t="n">
        <f aca="false">K78*5.5017049523</f>
        <v>15198410.0397241</v>
      </c>
      <c r="W78" s="8" t="n">
        <f aca="false">M78*5.5017049523</f>
        <v>470053.918754357</v>
      </c>
      <c r="X78" s="8" t="n">
        <f aca="false">N78*5.1890047538+L78*5.5017049523</f>
        <v>30178550.7917125</v>
      </c>
      <c r="Y78" s="8" t="n">
        <f aca="false">N78*5.1890047538</f>
        <v>24181522.4983444</v>
      </c>
      <c r="Z78" s="8" t="n">
        <f aca="false">L78*5.5017049523</f>
        <v>5997028.29336808</v>
      </c>
      <c r="AA78" s="8" t="n">
        <f aca="false">IFE_cost_central!B66</f>
        <v>0</v>
      </c>
      <c r="AB78" s="8" t="n">
        <f aca="false">AA78*$AC$13</f>
        <v>0</v>
      </c>
      <c r="AC78" s="8"/>
      <c r="AD78" s="8"/>
      <c r="AE78" s="159"/>
      <c r="AF78" s="159"/>
      <c r="AG78" s="159"/>
      <c r="AH78" s="159"/>
      <c r="AI78" s="159"/>
      <c r="AJ78" s="159"/>
      <c r="AK78" s="159"/>
      <c r="AL78" s="159"/>
      <c r="AM78" s="159"/>
      <c r="AN78" s="159"/>
      <c r="AO78" s="159"/>
      <c r="AP78" s="159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59"/>
      <c r="BC78" s="159"/>
      <c r="BD78" s="159"/>
      <c r="BE78" s="159"/>
      <c r="BF78" s="159"/>
      <c r="BG78" s="159"/>
      <c r="BH78" s="159"/>
      <c r="BI78" s="159"/>
      <c r="BJ78" s="159"/>
      <c r="BK78" s="159"/>
      <c r="BL78" s="159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3" t="n">
        <f aca="false">low_v2_m!D67+temporary_pension_bonus_low!B67</f>
        <v>28608022.6038122</v>
      </c>
      <c r="G79" s="163" t="n">
        <f aca="false">low_v2_m!E67+temporary_pension_bonus_low!B67</f>
        <v>27427397.5955006</v>
      </c>
      <c r="H79" s="67" t="n">
        <f aca="false">F79-J79</f>
        <v>25691267.44799</v>
      </c>
      <c r="I79" s="67" t="n">
        <f aca="false">G79-K79</f>
        <v>24598145.0943531</v>
      </c>
      <c r="J79" s="163" t="n">
        <f aca="false">low_v2_m!J67</f>
        <v>2916755.1558222</v>
      </c>
      <c r="K79" s="163" t="n">
        <f aca="false">low_v2_m!K67</f>
        <v>2829252.50114753</v>
      </c>
      <c r="L79" s="67" t="n">
        <f aca="false">H79-I79</f>
        <v>1093122.35363694</v>
      </c>
      <c r="M79" s="67" t="n">
        <f aca="false">J79-K79</f>
        <v>87502.6546746665</v>
      </c>
      <c r="N79" s="163" t="n">
        <f aca="false">SUM(low_v5_m!C67:J67)</f>
        <v>3864285.36044702</v>
      </c>
      <c r="O79" s="7"/>
      <c r="P79" s="7"/>
      <c r="Q79" s="67" t="n">
        <f aca="false">I79*5.5017049523</f>
        <v>135331736.682996</v>
      </c>
      <c r="R79" s="67"/>
      <c r="S79" s="67"/>
      <c r="T79" s="7"/>
      <c r="U79" s="7"/>
      <c r="V79" s="67" t="n">
        <f aca="false">K79*5.5017049523</f>
        <v>15565712.4968705</v>
      </c>
      <c r="W79" s="67" t="n">
        <f aca="false">M79*5.5017049523</f>
        <v>481413.788563009</v>
      </c>
      <c r="X79" s="67" t="n">
        <f aca="false">N79*5.1890047538+L79*5.5017049523</f>
        <v>26065831.7718735</v>
      </c>
      <c r="Y79" s="67" t="n">
        <f aca="false">N79*5.1890047538</f>
        <v>20051795.1053993</v>
      </c>
      <c r="Z79" s="67" t="n">
        <f aca="false">L79*5.5017049523</f>
        <v>6014036.6664742</v>
      </c>
      <c r="AA79" s="67" t="n">
        <f aca="false">IFE_cost_central!B67</f>
        <v>0</v>
      </c>
      <c r="AB79" s="67" t="n">
        <f aca="false">AA79*$AC$13</f>
        <v>0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3" t="n">
        <f aca="false">low_v2_m!D68+temporary_pension_bonus_low!B68</f>
        <v>28840651.625639</v>
      </c>
      <c r="G80" s="163" t="n">
        <f aca="false">low_v2_m!E68+temporary_pension_bonus_low!B68</f>
        <v>27649690.6682618</v>
      </c>
      <c r="H80" s="67" t="n">
        <f aca="false">F80-J80</f>
        <v>25823141.2580845</v>
      </c>
      <c r="I80" s="67" t="n">
        <f aca="false">G80-K80</f>
        <v>24722705.611734</v>
      </c>
      <c r="J80" s="163" t="n">
        <f aca="false">low_v2_m!J68</f>
        <v>3017510.36755442</v>
      </c>
      <c r="K80" s="163" t="n">
        <f aca="false">low_v2_m!K68</f>
        <v>2926985.05652779</v>
      </c>
      <c r="L80" s="67" t="n">
        <f aca="false">H80-I80</f>
        <v>1100435.64635056</v>
      </c>
      <c r="M80" s="67" t="n">
        <f aca="false">J80-K80</f>
        <v>90525.3110266328</v>
      </c>
      <c r="N80" s="163" t="n">
        <f aca="false">SUM(low_v5_m!C68:J68)</f>
        <v>3800052.26322196</v>
      </c>
      <c r="O80" s="7"/>
      <c r="P80" s="7"/>
      <c r="Q80" s="67" t="n">
        <f aca="false">I80*5.5017049523</f>
        <v>136017031.898332</v>
      </c>
      <c r="R80" s="67"/>
      <c r="S80" s="67"/>
      <c r="T80" s="7"/>
      <c r="U80" s="7"/>
      <c r="V80" s="67" t="n">
        <f aca="false">K80*5.5017049523</f>
        <v>16103408.180807</v>
      </c>
      <c r="W80" s="67" t="n">
        <f aca="false">M80*5.5017049523</f>
        <v>498043.551983723</v>
      </c>
      <c r="X80" s="67" t="n">
        <f aca="false">N80*5.1890047538+L80*5.5017049523</f>
        <v>25772761.5037615</v>
      </c>
      <c r="Y80" s="67" t="n">
        <f aca="false">N80*5.1890047538</f>
        <v>19718489.2585472</v>
      </c>
      <c r="Z80" s="67" t="n">
        <f aca="false">L80*5.5017049523</f>
        <v>6054272.2452143</v>
      </c>
      <c r="AA80" s="67" t="n">
        <f aca="false">IFE_cost_central!B68</f>
        <v>0</v>
      </c>
      <c r="AB80" s="67" t="n">
        <f aca="false">AA80*$AC$13</f>
        <v>0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3" t="n">
        <f aca="false">low_v2_m!D69+temporary_pension_bonus_low!B69</f>
        <v>28946993.2281198</v>
      </c>
      <c r="G81" s="163" t="n">
        <f aca="false">low_v2_m!E69+temporary_pension_bonus_low!B69</f>
        <v>27750914.5866749</v>
      </c>
      <c r="H81" s="67" t="n">
        <f aca="false">F81-J81</f>
        <v>25874296.9752771</v>
      </c>
      <c r="I81" s="67" t="n">
        <f aca="false">G81-K81</f>
        <v>24770399.2214174</v>
      </c>
      <c r="J81" s="163" t="n">
        <f aca="false">low_v2_m!J69</f>
        <v>3072696.25284277</v>
      </c>
      <c r="K81" s="163" t="n">
        <f aca="false">low_v2_m!K69</f>
        <v>2980515.36525749</v>
      </c>
      <c r="L81" s="67" t="n">
        <f aca="false">H81-I81</f>
        <v>1103897.75385961</v>
      </c>
      <c r="M81" s="67" t="n">
        <f aca="false">J81-K81</f>
        <v>92180.8875852828</v>
      </c>
      <c r="N81" s="163" t="n">
        <f aca="false">SUM(low_v5_m!C69:J69)</f>
        <v>3846993.64897491</v>
      </c>
      <c r="O81" s="7"/>
      <c r="P81" s="7"/>
      <c r="Q81" s="67" t="n">
        <f aca="false">I81*5.5017049523</f>
        <v>136279428.06692</v>
      </c>
      <c r="R81" s="67"/>
      <c r="S81" s="67"/>
      <c r="T81" s="7"/>
      <c r="U81" s="7"/>
      <c r="V81" s="67" t="n">
        <f aca="false">K81*5.5017049523</f>
        <v>16397916.1454434</v>
      </c>
      <c r="W81" s="67" t="n">
        <f aca="false">M81*5.5017049523</f>
        <v>507152.04573536</v>
      </c>
      <c r="X81" s="67" t="n">
        <f aca="false">N81*5.1890047538+L81*5.5017049523</f>
        <v>26035388.0716115</v>
      </c>
      <c r="Y81" s="67" t="n">
        <f aca="false">N81*5.1890047538</f>
        <v>19962068.3323692</v>
      </c>
      <c r="Z81" s="67" t="n">
        <f aca="false">L81*5.5017049523</f>
        <v>6073319.73924224</v>
      </c>
      <c r="AA81" s="67" t="n">
        <f aca="false">IFE_cost_central!B69</f>
        <v>0</v>
      </c>
      <c r="AB81" s="67" t="n">
        <f aca="false">AA81*$AC$13</f>
        <v>0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9"/>
      <c r="B82" s="5"/>
      <c r="C82" s="159" t="n">
        <f aca="false">C78+1</f>
        <v>2032</v>
      </c>
      <c r="D82" s="159" t="n">
        <f aca="false">D78</f>
        <v>1</v>
      </c>
      <c r="E82" s="159" t="n">
        <v>229</v>
      </c>
      <c r="F82" s="161" t="n">
        <f aca="false">low_v2_m!D70+temporary_pension_bonus_low!B70</f>
        <v>29065728.5138278</v>
      </c>
      <c r="G82" s="161" t="n">
        <f aca="false">low_v2_m!E70+temporary_pension_bonus_low!B70</f>
        <v>27864476.3269318</v>
      </c>
      <c r="H82" s="8" t="n">
        <f aca="false">F82-J82</f>
        <v>25927821.7911042</v>
      </c>
      <c r="I82" s="8" t="n">
        <f aca="false">G82-K82</f>
        <v>24820706.8058899</v>
      </c>
      <c r="J82" s="161" t="n">
        <f aca="false">low_v2_m!J70</f>
        <v>3137906.7227236</v>
      </c>
      <c r="K82" s="161" t="n">
        <f aca="false">low_v2_m!K70</f>
        <v>3043769.52104189</v>
      </c>
      <c r="L82" s="8" t="n">
        <f aca="false">H82-I82</f>
        <v>1107114.98521425</v>
      </c>
      <c r="M82" s="8" t="n">
        <f aca="false">J82-K82</f>
        <v>94137.201681708</v>
      </c>
      <c r="N82" s="161" t="n">
        <f aca="false">SUM(low_v5_m!C70:J70)</f>
        <v>4556801.84975264</v>
      </c>
      <c r="O82" s="5"/>
      <c r="P82" s="5"/>
      <c r="Q82" s="8" t="n">
        <f aca="false">I82*5.5017049523</f>
        <v>136556205.553551</v>
      </c>
      <c r="R82" s="8"/>
      <c r="S82" s="8"/>
      <c r="T82" s="5"/>
      <c r="U82" s="5"/>
      <c r="V82" s="8" t="n">
        <f aca="false">K82*5.5017049523</f>
        <v>16745921.847576</v>
      </c>
      <c r="W82" s="8" t="n">
        <f aca="false">M82*5.5017049523</f>
        <v>517915.108687917</v>
      </c>
      <c r="X82" s="8" t="n">
        <f aca="false">N82*5.1890047538+L82*5.5017049523</f>
        <v>29736286.4574099</v>
      </c>
      <c r="Y82" s="8" t="n">
        <f aca="false">N82*5.1890047538</f>
        <v>23645266.4604911</v>
      </c>
      <c r="Z82" s="8" t="n">
        <f aca="false">L82*5.5017049523</f>
        <v>6091019.99691879</v>
      </c>
      <c r="AA82" s="8" t="n">
        <f aca="false">IFE_cost_central!B70</f>
        <v>0</v>
      </c>
      <c r="AB82" s="8" t="n">
        <f aca="false">AA82*$AC$13</f>
        <v>0</v>
      </c>
      <c r="AC82" s="8"/>
      <c r="AD82" s="8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3" t="n">
        <f aca="false">low_v2_m!D71+temporary_pension_bonus_low!B71</f>
        <v>29180589.1342683</v>
      </c>
      <c r="G83" s="163" t="n">
        <f aca="false">low_v2_m!E71+temporary_pension_bonus_low!B71</f>
        <v>27974118.1232876</v>
      </c>
      <c r="H83" s="67" t="n">
        <f aca="false">F83-J83</f>
        <v>25951161.9850979</v>
      </c>
      <c r="I83" s="67" t="n">
        <f aca="false">G83-K83</f>
        <v>24841573.7885923</v>
      </c>
      <c r="J83" s="163" t="n">
        <f aca="false">low_v2_m!J71</f>
        <v>3229427.1491704</v>
      </c>
      <c r="K83" s="163" t="n">
        <f aca="false">low_v2_m!K71</f>
        <v>3132544.33469529</v>
      </c>
      <c r="L83" s="67" t="n">
        <f aca="false">H83-I83</f>
        <v>1109588.19650563</v>
      </c>
      <c r="M83" s="67" t="n">
        <f aca="false">J83-K83</f>
        <v>96882.8144751121</v>
      </c>
      <c r="N83" s="163" t="n">
        <f aca="false">SUM(low_v5_m!C71:J71)</f>
        <v>3847675.16330314</v>
      </c>
      <c r="O83" s="7"/>
      <c r="P83" s="7"/>
      <c r="Q83" s="67" t="n">
        <f aca="false">I83*5.5017049523</f>
        <v>136671009.535624</v>
      </c>
      <c r="R83" s="67"/>
      <c r="S83" s="67"/>
      <c r="T83" s="7"/>
      <c r="U83" s="7"/>
      <c r="V83" s="67" t="n">
        <f aca="false">K83*5.5017049523</f>
        <v>17234334.6794924</v>
      </c>
      <c r="W83" s="67" t="n">
        <f aca="false">M83*5.5017049523</f>
        <v>533020.660190487</v>
      </c>
      <c r="X83" s="67" t="n">
        <f aca="false">N83*5.1890047538+L83*5.5017049523</f>
        <v>26070231.5891868</v>
      </c>
      <c r="Y83" s="67" t="n">
        <f aca="false">N83*5.1890047538</f>
        <v>19965604.7134582</v>
      </c>
      <c r="Z83" s="67" t="n">
        <f aca="false">L83*5.5017049523</f>
        <v>6104626.87572866</v>
      </c>
      <c r="AA83" s="67" t="n">
        <f aca="false">IFE_cost_central!B71</f>
        <v>0</v>
      </c>
      <c r="AB83" s="67" t="n">
        <f aca="false">AA83*$AC$13</f>
        <v>0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3" t="n">
        <f aca="false">low_v2_m!D72+temporary_pension_bonus_low!B72</f>
        <v>29370871.9887495</v>
      </c>
      <c r="G84" s="163" t="n">
        <f aca="false">low_v2_m!E72+temporary_pension_bonus_low!B72</f>
        <v>28156234.1980367</v>
      </c>
      <c r="H84" s="67" t="n">
        <f aca="false">F84-J84</f>
        <v>26032812.3263858</v>
      </c>
      <c r="I84" s="67" t="n">
        <f aca="false">G84-K84</f>
        <v>24918316.3255439</v>
      </c>
      <c r="J84" s="163" t="n">
        <f aca="false">low_v2_m!J72</f>
        <v>3338059.6623637</v>
      </c>
      <c r="K84" s="163" t="n">
        <f aca="false">low_v2_m!K72</f>
        <v>3237917.87249279</v>
      </c>
      <c r="L84" s="67" t="n">
        <f aca="false">H84-I84</f>
        <v>1114496.00084191</v>
      </c>
      <c r="M84" s="67" t="n">
        <f aca="false">J84-K84</f>
        <v>100141.789870912</v>
      </c>
      <c r="N84" s="163" t="n">
        <f aca="false">SUM(low_v5_m!C72:J72)</f>
        <v>3793933.28680173</v>
      </c>
      <c r="O84" s="7"/>
      <c r="P84" s="7"/>
      <c r="Q84" s="67" t="n">
        <f aca="false">I84*5.5017049523</f>
        <v>137093224.331223</v>
      </c>
      <c r="R84" s="67"/>
      <c r="S84" s="67"/>
      <c r="T84" s="7"/>
      <c r="U84" s="7"/>
      <c r="V84" s="67" t="n">
        <f aca="false">K84*5.5017049523</f>
        <v>17814068.7942343</v>
      </c>
      <c r="W84" s="67" t="n">
        <f aca="false">M84*5.5017049523</f>
        <v>550950.581264981</v>
      </c>
      <c r="X84" s="67" t="n">
        <f aca="false">N84*5.1890047538+L84*5.5017049523</f>
        <v>25818366.0279647</v>
      </c>
      <c r="Y84" s="67" t="n">
        <f aca="false">N84*5.1890047538</f>
        <v>19686737.8608142</v>
      </c>
      <c r="Z84" s="67" t="n">
        <f aca="false">L84*5.5017049523</f>
        <v>6131628.16715047</v>
      </c>
      <c r="AA84" s="67" t="n">
        <f aca="false">IFE_cost_central!B72</f>
        <v>0</v>
      </c>
      <c r="AB84" s="67" t="n">
        <f aca="false">AA84*$AC$13</f>
        <v>0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3" t="n">
        <f aca="false">low_v2_m!D73+temporary_pension_bonus_low!B73</f>
        <v>29437893.9033115</v>
      </c>
      <c r="G85" s="163" t="n">
        <f aca="false">low_v2_m!E73+temporary_pension_bonus_low!B73</f>
        <v>28218951.1610155</v>
      </c>
      <c r="H85" s="67" t="n">
        <f aca="false">F85-J85</f>
        <v>26046274.8340496</v>
      </c>
      <c r="I85" s="67" t="n">
        <f aca="false">G85-K85</f>
        <v>24929080.6638315</v>
      </c>
      <c r="J85" s="163" t="n">
        <f aca="false">low_v2_m!J73</f>
        <v>3391619.06926185</v>
      </c>
      <c r="K85" s="163" t="n">
        <f aca="false">low_v2_m!K73</f>
        <v>3289870.497184</v>
      </c>
      <c r="L85" s="67" t="n">
        <f aca="false">H85-I85</f>
        <v>1117194.17021813</v>
      </c>
      <c r="M85" s="67" t="n">
        <f aca="false">J85-K85</f>
        <v>101748.572077855</v>
      </c>
      <c r="N85" s="163" t="n">
        <f aca="false">SUM(low_v5_m!C73:J73)</f>
        <v>3843123.09055629</v>
      </c>
      <c r="O85" s="7"/>
      <c r="P85" s="7"/>
      <c r="Q85" s="67" t="n">
        <f aca="false">I85*5.5017049523</f>
        <v>137152446.544488</v>
      </c>
      <c r="R85" s="67"/>
      <c r="S85" s="67"/>
      <c r="T85" s="7"/>
      <c r="U85" s="7"/>
      <c r="V85" s="67" t="n">
        <f aca="false">K85*5.5017049523</f>
        <v>18099896.8067829</v>
      </c>
      <c r="W85" s="67" t="n">
        <f aca="false">M85*5.5017049523</f>
        <v>559790.622890188</v>
      </c>
      <c r="X85" s="67" t="n">
        <f aca="false">N85*5.1890047538+L85*5.5017049523</f>
        <v>26088456.6853049</v>
      </c>
      <c r="Y85" s="67" t="n">
        <f aca="false">N85*5.1890047538</f>
        <v>19941983.9863351</v>
      </c>
      <c r="Z85" s="67" t="n">
        <f aca="false">L85*5.5017049523</f>
        <v>6146472.69896975</v>
      </c>
      <c r="AA85" s="67" t="n">
        <f aca="false">IFE_cost_central!B73</f>
        <v>0</v>
      </c>
      <c r="AB85" s="67" t="n">
        <f aca="false">AA85*$AC$13</f>
        <v>0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9"/>
      <c r="B86" s="5"/>
      <c r="C86" s="159" t="n">
        <f aca="false">C82+1</f>
        <v>2033</v>
      </c>
      <c r="D86" s="159" t="n">
        <f aca="false">D82</f>
        <v>1</v>
      </c>
      <c r="E86" s="159" t="n">
        <v>233</v>
      </c>
      <c r="F86" s="161" t="n">
        <f aca="false">low_v2_m!D74+temporary_pension_bonus_low!B74</f>
        <v>29507367.1772666</v>
      </c>
      <c r="G86" s="161" t="n">
        <f aca="false">low_v2_m!E74+temporary_pension_bonus_low!B74</f>
        <v>28285539.1546661</v>
      </c>
      <c r="H86" s="8" t="n">
        <f aca="false">F86-J86</f>
        <v>26017807.9674514</v>
      </c>
      <c r="I86" s="8" t="n">
        <f aca="false">G86-K86</f>
        <v>24900666.7211453</v>
      </c>
      <c r="J86" s="161" t="n">
        <f aca="false">low_v2_m!J74</f>
        <v>3489559.2098152</v>
      </c>
      <c r="K86" s="161" t="n">
        <f aca="false">low_v2_m!K74</f>
        <v>3384872.43352074</v>
      </c>
      <c r="L86" s="8" t="n">
        <f aca="false">H86-I86</f>
        <v>1117141.24630607</v>
      </c>
      <c r="M86" s="8" t="n">
        <f aca="false">J86-K86</f>
        <v>104686.776294457</v>
      </c>
      <c r="N86" s="161" t="n">
        <f aca="false">SUM(low_v5_m!C74:J74)</f>
        <v>4612215.82928559</v>
      </c>
      <c r="O86" s="5"/>
      <c r="P86" s="5"/>
      <c r="Q86" s="8" t="n">
        <f aca="false">I86*5.5017049523</f>
        <v>136996121.415297</v>
      </c>
      <c r="R86" s="8"/>
      <c r="S86" s="8"/>
      <c r="T86" s="5"/>
      <c r="U86" s="5"/>
      <c r="V86" s="8" t="n">
        <f aca="false">K86*5.5017049523</f>
        <v>18622569.4304048</v>
      </c>
      <c r="W86" s="8" t="n">
        <f aca="false">M86*5.5017049523</f>
        <v>575955.755579535</v>
      </c>
      <c r="X86" s="8" t="n">
        <f aca="false">N86*5.1890047538+L86*5.5017049523</f>
        <v>30078991.3909352</v>
      </c>
      <c r="Y86" s="8" t="n">
        <f aca="false">N86*5.1890047538</f>
        <v>23932809.8637146</v>
      </c>
      <c r="Z86" s="8" t="n">
        <f aca="false">L86*5.5017049523</f>
        <v>6146181.5272207</v>
      </c>
      <c r="AA86" s="8" t="n">
        <f aca="false">IFE_cost_central!B74</f>
        <v>0</v>
      </c>
      <c r="AB86" s="8" t="n">
        <f aca="false">AA86*$AC$13</f>
        <v>0</v>
      </c>
      <c r="AC86" s="8"/>
      <c r="AD86" s="8"/>
      <c r="AE86" s="159"/>
      <c r="AF86" s="159"/>
      <c r="AG86" s="159"/>
      <c r="AH86" s="159"/>
      <c r="AI86" s="159"/>
      <c r="AJ86" s="159"/>
      <c r="AK86" s="159"/>
      <c r="AL86" s="159"/>
      <c r="AM86" s="159"/>
      <c r="AN86" s="159"/>
      <c r="AO86" s="159"/>
      <c r="AP86" s="159"/>
      <c r="AQ86" s="159"/>
      <c r="AR86" s="159"/>
      <c r="AS86" s="159"/>
      <c r="AT86" s="159"/>
      <c r="AU86" s="159"/>
      <c r="AV86" s="159"/>
      <c r="AW86" s="159"/>
      <c r="AX86" s="159"/>
      <c r="AY86" s="159"/>
      <c r="AZ86" s="159"/>
      <c r="BA86" s="159"/>
      <c r="BB86" s="159"/>
      <c r="BC86" s="159"/>
      <c r="BD86" s="159"/>
      <c r="BE86" s="159"/>
      <c r="BF86" s="159"/>
      <c r="BG86" s="159"/>
      <c r="BH86" s="159"/>
      <c r="BI86" s="159"/>
      <c r="BJ86" s="159"/>
      <c r="BK86" s="159"/>
      <c r="BL86" s="159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3" t="n">
        <f aca="false">low_v2_m!D75+temporary_pension_bonus_low!B75</f>
        <v>29593062.5589414</v>
      </c>
      <c r="G87" s="163" t="n">
        <f aca="false">low_v2_m!E75+temporary_pension_bonus_low!B75</f>
        <v>28366461.5327558</v>
      </c>
      <c r="H87" s="67" t="n">
        <f aca="false">F87-J87</f>
        <v>26063379.7809544</v>
      </c>
      <c r="I87" s="67" t="n">
        <f aca="false">G87-K87</f>
        <v>24942669.2381085</v>
      </c>
      <c r="J87" s="163" t="n">
        <f aca="false">low_v2_m!J75</f>
        <v>3529682.77798693</v>
      </c>
      <c r="K87" s="163" t="n">
        <f aca="false">low_v2_m!K75</f>
        <v>3423792.29464732</v>
      </c>
      <c r="L87" s="67" t="n">
        <f aca="false">H87-I87</f>
        <v>1120710.54284592</v>
      </c>
      <c r="M87" s="67" t="n">
        <f aca="false">J87-K87</f>
        <v>105890.483339608</v>
      </c>
      <c r="N87" s="163" t="n">
        <f aca="false">SUM(low_v5_m!C75:J75)</f>
        <v>3838703.01487151</v>
      </c>
      <c r="O87" s="7"/>
      <c r="P87" s="7"/>
      <c r="Q87" s="67" t="n">
        <f aca="false">I87*5.5017049523</f>
        <v>137227206.870883</v>
      </c>
      <c r="R87" s="67"/>
      <c r="S87" s="67"/>
      <c r="T87" s="7"/>
      <c r="U87" s="7"/>
      <c r="V87" s="67" t="n">
        <f aca="false">K87*5.5017049523</f>
        <v>18836695.0231078</v>
      </c>
      <c r="W87" s="67" t="n">
        <f aca="false">M87*5.5017049523</f>
        <v>582578.19659096</v>
      </c>
      <c r="X87" s="67" t="n">
        <f aca="false">N87*5.1890047538+L87*5.5017049523</f>
        <v>26084866.9362649</v>
      </c>
      <c r="Y87" s="67" t="n">
        <f aca="false">N87*5.1890047538</f>
        <v>19919048.1925947</v>
      </c>
      <c r="Z87" s="67" t="n">
        <f aca="false">L87*5.5017049523</f>
        <v>6165818.74367024</v>
      </c>
      <c r="AA87" s="67" t="n">
        <f aca="false">IFE_cost_central!B75</f>
        <v>0</v>
      </c>
      <c r="AB87" s="67" t="n">
        <f aca="false">AA87*$AC$13</f>
        <v>0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3" t="n">
        <f aca="false">low_v2_m!D76+temporary_pension_bonus_low!B76</f>
        <v>29568700.2378377</v>
      </c>
      <c r="G88" s="163" t="n">
        <f aca="false">low_v2_m!E76+temporary_pension_bonus_low!B76</f>
        <v>28343874.9097011</v>
      </c>
      <c r="H88" s="67" t="n">
        <f aca="false">F88-J88</f>
        <v>25995762.3443574</v>
      </c>
      <c r="I88" s="67" t="n">
        <f aca="false">G88-K88</f>
        <v>24878125.1530251</v>
      </c>
      <c r="J88" s="163" t="n">
        <f aca="false">low_v2_m!J76</f>
        <v>3572937.89348036</v>
      </c>
      <c r="K88" s="163" t="n">
        <f aca="false">low_v2_m!K76</f>
        <v>3465749.75667595</v>
      </c>
      <c r="L88" s="67" t="n">
        <f aca="false">H88-I88</f>
        <v>1117637.19133222</v>
      </c>
      <c r="M88" s="67" t="n">
        <f aca="false">J88-K88</f>
        <v>107188.136804412</v>
      </c>
      <c r="N88" s="163" t="n">
        <f aca="false">SUM(low_v5_m!C76:J76)</f>
        <v>3805550.05602782</v>
      </c>
      <c r="O88" s="7"/>
      <c r="P88" s="7"/>
      <c r="Q88" s="67" t="n">
        <f aca="false">I88*5.5017049523</f>
        <v>136872104.358338</v>
      </c>
      <c r="R88" s="67"/>
      <c r="S88" s="67"/>
      <c r="T88" s="7"/>
      <c r="U88" s="7"/>
      <c r="V88" s="67" t="n">
        <f aca="false">K88*5.5017049523</f>
        <v>19067532.5997366</v>
      </c>
      <c r="W88" s="67" t="n">
        <f aca="false">M88*5.5017049523</f>
        <v>589717.503084644</v>
      </c>
      <c r="X88" s="67" t="n">
        <f aca="false">N88*5.1890047538+L88*5.5017049523</f>
        <v>25895927.4019794</v>
      </c>
      <c r="Y88" s="67" t="n">
        <f aca="false">N88*5.1890047538</f>
        <v>19747017.3315522</v>
      </c>
      <c r="Z88" s="67" t="n">
        <f aca="false">L88*5.5017049523</f>
        <v>6148910.07042714</v>
      </c>
      <c r="AA88" s="67" t="n">
        <f aca="false">IFE_cost_central!B76</f>
        <v>0</v>
      </c>
      <c r="AB88" s="67" t="n">
        <f aca="false">AA88*$AC$13</f>
        <v>0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3" t="n">
        <f aca="false">low_v2_m!D77+temporary_pension_bonus_low!B77</f>
        <v>29782582.4531468</v>
      </c>
      <c r="G89" s="163" t="n">
        <f aca="false">low_v2_m!E77+temporary_pension_bonus_low!B77</f>
        <v>28549692.3709816</v>
      </c>
      <c r="H89" s="67" t="n">
        <f aca="false">F89-J89</f>
        <v>26107008.5730472</v>
      </c>
      <c r="I89" s="67" t="n">
        <f aca="false">G89-K89</f>
        <v>24984385.7072849</v>
      </c>
      <c r="J89" s="163" t="n">
        <f aca="false">low_v2_m!J77</f>
        <v>3675573.88009964</v>
      </c>
      <c r="K89" s="163" t="n">
        <f aca="false">low_v2_m!K77</f>
        <v>3565306.66369665</v>
      </c>
      <c r="L89" s="67" t="n">
        <f aca="false">H89-I89</f>
        <v>1122622.86576229</v>
      </c>
      <c r="M89" s="67" t="n">
        <f aca="false">J89-K89</f>
        <v>110267.216402989</v>
      </c>
      <c r="N89" s="163" t="n">
        <f aca="false">SUM(low_v5_m!C77:J77)</f>
        <v>3779325.21176215</v>
      </c>
      <c r="O89" s="7"/>
      <c r="P89" s="7"/>
      <c r="Q89" s="67" t="n">
        <f aca="false">I89*5.5017049523</f>
        <v>137456718.575943</v>
      </c>
      <c r="R89" s="67"/>
      <c r="S89" s="67"/>
      <c r="T89" s="7"/>
      <c r="U89" s="7"/>
      <c r="V89" s="67" t="n">
        <f aca="false">K89*5.5017049523</f>
        <v>19615265.3281281</v>
      </c>
      <c r="W89" s="67" t="n">
        <f aca="false">M89*5.5017049523</f>
        <v>606657.690560662</v>
      </c>
      <c r="X89" s="67" t="n">
        <f aca="false">N89*5.1890047538+L89*5.5017049523</f>
        <v>25787276.2701196</v>
      </c>
      <c r="Y89" s="67" t="n">
        <f aca="false">N89*5.1890047538</f>
        <v>19610936.48999</v>
      </c>
      <c r="Z89" s="67" t="n">
        <f aca="false">L89*5.5017049523</f>
        <v>6176339.78012961</v>
      </c>
      <c r="AA89" s="67" t="n">
        <f aca="false">IFE_cost_central!B77</f>
        <v>0</v>
      </c>
      <c r="AB89" s="67" t="n">
        <f aca="false">AA89*$AC$13</f>
        <v>0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9"/>
      <c r="B90" s="5"/>
      <c r="C90" s="159" t="n">
        <f aca="false">C86+1</f>
        <v>2034</v>
      </c>
      <c r="D90" s="159" t="n">
        <f aca="false">D86</f>
        <v>1</v>
      </c>
      <c r="E90" s="159" t="n">
        <v>237</v>
      </c>
      <c r="F90" s="161" t="n">
        <f aca="false">low_v2_m!D78+temporary_pension_bonus_low!B78</f>
        <v>29908419.2387558</v>
      </c>
      <c r="G90" s="161" t="n">
        <f aca="false">low_v2_m!E78+temporary_pension_bonus_low!B78</f>
        <v>28669857.4120867</v>
      </c>
      <c r="H90" s="8" t="n">
        <f aca="false">F90-J90</f>
        <v>26140270.348439</v>
      </c>
      <c r="I90" s="8" t="n">
        <f aca="false">G90-K90</f>
        <v>25014752.9884794</v>
      </c>
      <c r="J90" s="161" t="n">
        <f aca="false">low_v2_m!J78</f>
        <v>3768148.89031685</v>
      </c>
      <c r="K90" s="161" t="n">
        <f aca="false">low_v2_m!K78</f>
        <v>3655104.42360734</v>
      </c>
      <c r="L90" s="8" t="n">
        <f aca="false">H90-I90</f>
        <v>1125517.35995961</v>
      </c>
      <c r="M90" s="8" t="n">
        <f aca="false">J90-K90</f>
        <v>113044.466709506</v>
      </c>
      <c r="N90" s="161" t="n">
        <f aca="false">SUM(low_v5_m!C78:J78)</f>
        <v>4462125.66815603</v>
      </c>
      <c r="O90" s="5"/>
      <c r="P90" s="5"/>
      <c r="Q90" s="8" t="n">
        <f aca="false">I90*5.5017049523</f>
        <v>137623790.397278</v>
      </c>
      <c r="R90" s="8"/>
      <c r="S90" s="8"/>
      <c r="T90" s="5"/>
      <c r="U90" s="5"/>
      <c r="V90" s="8" t="n">
        <f aca="false">K90*5.5017049523</f>
        <v>20109306.1085342</v>
      </c>
      <c r="W90" s="8" t="n">
        <f aca="false">M90*5.5017049523</f>
        <v>621937.3023258</v>
      </c>
      <c r="X90" s="8" t="n">
        <f aca="false">N90*5.1890047538+L90*5.5017049523</f>
        <v>29346255.7373041</v>
      </c>
      <c r="Y90" s="8" t="n">
        <f aca="false">N90*5.1890047538</f>
        <v>23153991.3041146</v>
      </c>
      <c r="Z90" s="8" t="n">
        <f aca="false">L90*5.5017049523</f>
        <v>6192264.43318943</v>
      </c>
      <c r="AA90" s="8" t="n">
        <f aca="false">IFE_cost_central!B78</f>
        <v>0</v>
      </c>
      <c r="AB90" s="8" t="n">
        <f aca="false">AA90*$AC$13</f>
        <v>0</v>
      </c>
      <c r="AC90" s="8"/>
      <c r="AD90" s="8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  <c r="BJ90" s="159"/>
      <c r="BK90" s="159"/>
      <c r="BL90" s="159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3" t="n">
        <f aca="false">low_v2_m!D79+temporary_pension_bonus_low!B79</f>
        <v>29924733.1840458</v>
      </c>
      <c r="G91" s="163" t="n">
        <f aca="false">low_v2_m!E79+temporary_pension_bonus_low!B79</f>
        <v>28686392.641393</v>
      </c>
      <c r="H91" s="67" t="n">
        <f aca="false">F91-J91</f>
        <v>26134586.020361</v>
      </c>
      <c r="I91" s="67" t="n">
        <f aca="false">G91-K91</f>
        <v>25009949.8926187</v>
      </c>
      <c r="J91" s="163" t="n">
        <f aca="false">low_v2_m!J79</f>
        <v>3790147.16368482</v>
      </c>
      <c r="K91" s="163" t="n">
        <f aca="false">low_v2_m!K79</f>
        <v>3676442.74877427</v>
      </c>
      <c r="L91" s="67" t="n">
        <f aca="false">H91-I91</f>
        <v>1124636.12774226</v>
      </c>
      <c r="M91" s="67" t="n">
        <f aca="false">J91-K91</f>
        <v>113704.414910545</v>
      </c>
      <c r="N91" s="163" t="n">
        <f aca="false">SUM(low_v5_m!C79:J79)</f>
        <v>3716220.07511201</v>
      </c>
      <c r="O91" s="7"/>
      <c r="P91" s="7"/>
      <c r="Q91" s="67" t="n">
        <f aca="false">I91*5.5017049523</f>
        <v>137597365.180995</v>
      </c>
      <c r="R91" s="67"/>
      <c r="S91" s="67"/>
      <c r="T91" s="7"/>
      <c r="U91" s="7"/>
      <c r="V91" s="67" t="n">
        <f aca="false">K91*5.5017049523</f>
        <v>20226703.2777788</v>
      </c>
      <c r="W91" s="67" t="n">
        <f aca="false">M91*5.5017049523</f>
        <v>625568.142611717</v>
      </c>
      <c r="X91" s="67" t="n">
        <f aca="false">N91*5.1890047538+L91*5.5017049523</f>
        <v>25470899.7894583</v>
      </c>
      <c r="Y91" s="67" t="n">
        <f aca="false">N91*5.1890047538</f>
        <v>19283483.6359232</v>
      </c>
      <c r="Z91" s="67" t="n">
        <f aca="false">L91*5.5017049523</f>
        <v>6187416.15353509</v>
      </c>
      <c r="AA91" s="67" t="n">
        <f aca="false">IFE_cost_central!B79</f>
        <v>0</v>
      </c>
      <c r="AB91" s="67" t="n">
        <f aca="false">AA91*$AC$13</f>
        <v>0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3" t="n">
        <f aca="false">low_v2_m!D80+temporary_pension_bonus_low!B80</f>
        <v>29954899.4672181</v>
      </c>
      <c r="G92" s="163" t="n">
        <f aca="false">low_v2_m!E80+temporary_pension_bonus_low!B80</f>
        <v>28715370.2819976</v>
      </c>
      <c r="H92" s="67" t="n">
        <f aca="false">F92-J92</f>
        <v>26109715.2052664</v>
      </c>
      <c r="I92" s="67" t="n">
        <f aca="false">G92-K92</f>
        <v>24985541.5479045</v>
      </c>
      <c r="J92" s="163" t="n">
        <f aca="false">low_v2_m!J80</f>
        <v>3845184.26195167</v>
      </c>
      <c r="K92" s="163" t="n">
        <f aca="false">low_v2_m!K80</f>
        <v>3729828.73409312</v>
      </c>
      <c r="L92" s="67" t="n">
        <f aca="false">H92-I92</f>
        <v>1124173.6573619</v>
      </c>
      <c r="M92" s="67" t="n">
        <f aca="false">J92-K92</f>
        <v>115355.52785855</v>
      </c>
      <c r="N92" s="163" t="n">
        <f aca="false">SUM(low_v5_m!C80:J80)</f>
        <v>3696527.19315959</v>
      </c>
      <c r="O92" s="7"/>
      <c r="P92" s="7"/>
      <c r="Q92" s="67" t="n">
        <f aca="false">I92*5.5017049523</f>
        <v>137463077.670004</v>
      </c>
      <c r="R92" s="67"/>
      <c r="S92" s="67"/>
      <c r="T92" s="7"/>
      <c r="U92" s="7"/>
      <c r="V92" s="67" t="n">
        <f aca="false">K92*5.5017049523</f>
        <v>20520417.217591</v>
      </c>
      <c r="W92" s="67" t="n">
        <f aca="false">M92*5.5017049523</f>
        <v>634652.078894566</v>
      </c>
      <c r="X92" s="67" t="n">
        <f aca="false">N92*5.1890047538+L92*5.5017049523</f>
        <v>25366168.9558092</v>
      </c>
      <c r="Y92" s="67" t="n">
        <f aca="false">N92*5.1890047538</f>
        <v>19181297.1778561</v>
      </c>
      <c r="Z92" s="67" t="n">
        <f aca="false">L92*5.5017049523</f>
        <v>6184871.77795318</v>
      </c>
      <c r="AA92" s="67" t="n">
        <f aca="false">IFE_cost_central!B80</f>
        <v>0</v>
      </c>
      <c r="AB92" s="67" t="n">
        <f aca="false">AA92*$AC$13</f>
        <v>0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3" t="n">
        <f aca="false">low_v2_m!D81+temporary_pension_bonus_low!B81</f>
        <v>30034388.8877753</v>
      </c>
      <c r="G93" s="163" t="n">
        <f aca="false">low_v2_m!E81+temporary_pension_bonus_low!B81</f>
        <v>28792406.2873282</v>
      </c>
      <c r="H93" s="67" t="n">
        <f aca="false">F93-J93</f>
        <v>26079061.3721962</v>
      </c>
      <c r="I93" s="67" t="n">
        <f aca="false">G93-K93</f>
        <v>24955738.5972165</v>
      </c>
      <c r="J93" s="163" t="n">
        <f aca="false">low_v2_m!J81</f>
        <v>3955327.51557908</v>
      </c>
      <c r="K93" s="163" t="n">
        <f aca="false">low_v2_m!K81</f>
        <v>3836667.69011171</v>
      </c>
      <c r="L93" s="67" t="n">
        <f aca="false">H93-I93</f>
        <v>1123322.77497968</v>
      </c>
      <c r="M93" s="67" t="n">
        <f aca="false">J93-K93</f>
        <v>118659.825467372</v>
      </c>
      <c r="N93" s="163" t="n">
        <f aca="false">SUM(low_v5_m!C81:J81)</f>
        <v>3771558.46229961</v>
      </c>
      <c r="O93" s="7"/>
      <c r="P93" s="7"/>
      <c r="Q93" s="67" t="n">
        <f aca="false">I93*5.5017049523</f>
        <v>137299110.62861</v>
      </c>
      <c r="R93" s="67"/>
      <c r="S93" s="67"/>
      <c r="T93" s="7"/>
      <c r="U93" s="7"/>
      <c r="V93" s="67" t="n">
        <f aca="false">K93*5.5017049523</f>
        <v>21108213.631017</v>
      </c>
      <c r="W93" s="67" t="n">
        <f aca="false">M93*5.5017049523</f>
        <v>652831.349412896</v>
      </c>
      <c r="X93" s="67" t="n">
        <f aca="false">N93*5.1890047538+L93*5.5017049523</f>
        <v>25750825.2642444</v>
      </c>
      <c r="Y93" s="67" t="n">
        <f aca="false">N93*5.1890047538</f>
        <v>19570634.7901073</v>
      </c>
      <c r="Z93" s="67" t="n">
        <f aca="false">L93*5.5017049523</f>
        <v>6180190.47413709</v>
      </c>
      <c r="AA93" s="67" t="n">
        <f aca="false">IFE_cost_central!B81</f>
        <v>0</v>
      </c>
      <c r="AB93" s="67" t="n">
        <f aca="false">AA93*$AC$13</f>
        <v>0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9"/>
      <c r="B94" s="5"/>
      <c r="C94" s="159" t="n">
        <f aca="false">C90+1</f>
        <v>2035</v>
      </c>
      <c r="D94" s="159" t="n">
        <f aca="false">D90</f>
        <v>1</v>
      </c>
      <c r="E94" s="159" t="n">
        <v>241</v>
      </c>
      <c r="F94" s="161" t="n">
        <f aca="false">low_v2_m!D82+temporary_pension_bonus_low!B82</f>
        <v>30181808.7187171</v>
      </c>
      <c r="G94" s="161" t="n">
        <f aca="false">low_v2_m!E82+temporary_pension_bonus_low!B82</f>
        <v>28934414.0916612</v>
      </c>
      <c r="H94" s="8" t="n">
        <f aca="false">F94-J94</f>
        <v>26190969.5160021</v>
      </c>
      <c r="I94" s="8" t="n">
        <f aca="false">G94-K94</f>
        <v>25063300.0650277</v>
      </c>
      <c r="J94" s="161" t="n">
        <f aca="false">low_v2_m!J82</f>
        <v>3990839.20271501</v>
      </c>
      <c r="K94" s="161" t="n">
        <f aca="false">low_v2_m!K82</f>
        <v>3871114.02663356</v>
      </c>
      <c r="L94" s="8" t="n">
        <f aca="false">H94-I94</f>
        <v>1127669.45097442</v>
      </c>
      <c r="M94" s="8" t="n">
        <f aca="false">J94-K94</f>
        <v>119725.176081451</v>
      </c>
      <c r="N94" s="161" t="n">
        <f aca="false">SUM(low_v5_m!C82:J82)</f>
        <v>4492331.02535773</v>
      </c>
      <c r="O94" s="5"/>
      <c r="P94" s="5"/>
      <c r="Q94" s="8" t="n">
        <f aca="false">I94*5.5017049523</f>
        <v>137890882.088744</v>
      </c>
      <c r="R94" s="8"/>
      <c r="S94" s="8"/>
      <c r="T94" s="5"/>
      <c r="U94" s="5"/>
      <c r="V94" s="8" t="n">
        <f aca="false">K94*5.5017049523</f>
        <v>21297727.2112478</v>
      </c>
      <c r="W94" s="8" t="n">
        <f aca="false">M94*5.5017049523</f>
        <v>658692.594162307</v>
      </c>
      <c r="X94" s="8" t="n">
        <f aca="false">N94*5.1890047538+L94*5.5017049523</f>
        <v>29514831.6492078</v>
      </c>
      <c r="Y94" s="8" t="n">
        <f aca="false">N94*5.1890047538</f>
        <v>23310727.0462245</v>
      </c>
      <c r="Z94" s="8" t="n">
        <f aca="false">L94*5.5017049523</f>
        <v>6204104.60298337</v>
      </c>
      <c r="AA94" s="8" t="n">
        <f aca="false">IFE_cost_central!B82</f>
        <v>0</v>
      </c>
      <c r="AB94" s="8" t="n">
        <f aca="false">AA94*$AC$13</f>
        <v>0</v>
      </c>
      <c r="AC94" s="8"/>
      <c r="AD94" s="8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59"/>
      <c r="BC94" s="159"/>
      <c r="BD94" s="159"/>
      <c r="BE94" s="159"/>
      <c r="BF94" s="159"/>
      <c r="BG94" s="159"/>
      <c r="BH94" s="159"/>
      <c r="BI94" s="159"/>
      <c r="BJ94" s="159"/>
      <c r="BK94" s="159"/>
      <c r="BL94" s="159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3" t="n">
        <f aca="false">low_v2_m!D83+temporary_pension_bonus_low!B83</f>
        <v>30213222.2646885</v>
      </c>
      <c r="G95" s="163" t="n">
        <f aca="false">low_v2_m!E83+temporary_pension_bonus_low!B83</f>
        <v>28965010.3433009</v>
      </c>
      <c r="H95" s="67" t="n">
        <f aca="false">F95-J95</f>
        <v>26153001.0609638</v>
      </c>
      <c r="I95" s="67" t="n">
        <f aca="false">G95-K95</f>
        <v>25026595.775688</v>
      </c>
      <c r="J95" s="163" t="n">
        <f aca="false">low_v2_m!J83</f>
        <v>4060221.20372468</v>
      </c>
      <c r="K95" s="163" t="n">
        <f aca="false">low_v2_m!K83</f>
        <v>3938414.56761294</v>
      </c>
      <c r="L95" s="67" t="n">
        <f aca="false">H95-I95</f>
        <v>1126405.2852758</v>
      </c>
      <c r="M95" s="67" t="n">
        <f aca="false">J95-K95</f>
        <v>121806.636111741</v>
      </c>
      <c r="N95" s="163" t="n">
        <f aca="false">SUM(low_v5_m!C83:J83)</f>
        <v>3737910.30382072</v>
      </c>
      <c r="O95" s="7"/>
      <c r="P95" s="7"/>
      <c r="Q95" s="67" t="n">
        <f aca="false">I95*5.5017049523</f>
        <v>137688945.918313</v>
      </c>
      <c r="R95" s="67"/>
      <c r="S95" s="67"/>
      <c r="T95" s="7"/>
      <c r="U95" s="7"/>
      <c r="V95" s="67" t="n">
        <f aca="false">K95*5.5017049523</f>
        <v>21667994.9308466</v>
      </c>
      <c r="W95" s="67" t="n">
        <f aca="false">M95*5.5017049523</f>
        <v>670144.173118967</v>
      </c>
      <c r="X95" s="67" t="n">
        <f aca="false">N95*5.1890047538+L95*5.5017049523</f>
        <v>25593183.8721025</v>
      </c>
      <c r="Y95" s="67" t="n">
        <f aca="false">N95*5.1890047538</f>
        <v>19396034.3358037</v>
      </c>
      <c r="Z95" s="67" t="n">
        <f aca="false">L95*5.5017049523</f>
        <v>6197149.53629875</v>
      </c>
      <c r="AA95" s="67" t="n">
        <f aca="false">IFE_cost_central!B83</f>
        <v>0</v>
      </c>
      <c r="AB95" s="67" t="n">
        <f aca="false">AA95*$AC$13</f>
        <v>0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3" t="n">
        <f aca="false">low_v2_m!D84+temporary_pension_bonus_low!B84</f>
        <v>30341022.9653372</v>
      </c>
      <c r="G96" s="163" t="n">
        <f aca="false">low_v2_m!E84+temporary_pension_bonus_low!B84</f>
        <v>29087979.9016223</v>
      </c>
      <c r="H96" s="67" t="n">
        <f aca="false">F96-J96</f>
        <v>26179859.8171148</v>
      </c>
      <c r="I96" s="67" t="n">
        <f aca="false">G96-K96</f>
        <v>25051651.6478465</v>
      </c>
      <c r="J96" s="163" t="n">
        <f aca="false">low_v2_m!J84</f>
        <v>4161163.14822247</v>
      </c>
      <c r="K96" s="163" t="n">
        <f aca="false">low_v2_m!K84</f>
        <v>4036328.2537758</v>
      </c>
      <c r="L96" s="67" t="n">
        <f aca="false">H96-I96</f>
        <v>1128208.16926828</v>
      </c>
      <c r="M96" s="67" t="n">
        <f aca="false">J96-K96</f>
        <v>124834.894446674</v>
      </c>
      <c r="N96" s="163" t="n">
        <f aca="false">SUM(low_v5_m!C84:J84)</f>
        <v>3801715.26620277</v>
      </c>
      <c r="O96" s="7"/>
      <c r="P96" s="7"/>
      <c r="Q96" s="67" t="n">
        <f aca="false">I96*5.5017049523</f>
        <v>137826795.934251</v>
      </c>
      <c r="R96" s="67"/>
      <c r="S96" s="67"/>
      <c r="T96" s="7"/>
      <c r="U96" s="7"/>
      <c r="V96" s="67" t="n">
        <f aca="false">K96*5.5017049523</f>
        <v>22206687.1429067</v>
      </c>
      <c r="W96" s="67" t="n">
        <f aca="false">M96*5.5017049523</f>
        <v>686804.756997116</v>
      </c>
      <c r="X96" s="67" t="n">
        <f aca="false">N96*5.1890047538+L96*5.5017049523</f>
        <v>25934187.0610088</v>
      </c>
      <c r="Y96" s="67" t="n">
        <f aca="false">N96*5.1890047538</f>
        <v>19727118.5889202</v>
      </c>
      <c r="Z96" s="67" t="n">
        <f aca="false">L96*5.5017049523</f>
        <v>6207068.47208862</v>
      </c>
      <c r="AA96" s="67" t="n">
        <f aca="false">IFE_cost_central!B84</f>
        <v>0</v>
      </c>
      <c r="AB96" s="67" t="n">
        <f aca="false">AA96*$AC$13</f>
        <v>0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3" t="n">
        <f aca="false">low_v2_m!D85+temporary_pension_bonus_low!B85</f>
        <v>30353194.9405698</v>
      </c>
      <c r="G97" s="163" t="n">
        <f aca="false">low_v2_m!E85+temporary_pension_bonus_low!B85</f>
        <v>29101474.0216696</v>
      </c>
      <c r="H97" s="67" t="n">
        <f aca="false">F97-J97</f>
        <v>26105405.3078257</v>
      </c>
      <c r="I97" s="67" t="n">
        <f aca="false">G97-K97</f>
        <v>24981118.0779078</v>
      </c>
      <c r="J97" s="163" t="n">
        <f aca="false">low_v2_m!J85</f>
        <v>4247789.63274411</v>
      </c>
      <c r="K97" s="163" t="n">
        <f aca="false">low_v2_m!K85</f>
        <v>4120355.94376178</v>
      </c>
      <c r="L97" s="67" t="n">
        <f aca="false">H97-I97</f>
        <v>1124287.22991787</v>
      </c>
      <c r="M97" s="67" t="n">
        <f aca="false">J97-K97</f>
        <v>127433.688982323</v>
      </c>
      <c r="N97" s="163" t="n">
        <f aca="false">SUM(low_v5_m!C85:J85)</f>
        <v>3729068.43295386</v>
      </c>
      <c r="O97" s="7"/>
      <c r="P97" s="7"/>
      <c r="Q97" s="67" t="n">
        <f aca="false">I97*5.5017049523</f>
        <v>137438741.043216</v>
      </c>
      <c r="R97" s="67"/>
      <c r="S97" s="67"/>
      <c r="T97" s="7"/>
      <c r="U97" s="7"/>
      <c r="V97" s="67" t="n">
        <f aca="false">K97*5.5017049523</f>
        <v>22668982.7010329</v>
      </c>
      <c r="W97" s="67" t="n">
        <f aca="false">M97*5.5017049523</f>
        <v>701102.557763903</v>
      </c>
      <c r="X97" s="67" t="n">
        <f aca="false">N97*5.1890047538+L97*5.5017049523</f>
        <v>25535650.4464898</v>
      </c>
      <c r="Y97" s="67" t="n">
        <f aca="false">N97*5.1890047538</f>
        <v>19350153.8258431</v>
      </c>
      <c r="Z97" s="67" t="n">
        <f aca="false">L97*5.5017049523</f>
        <v>6185496.62064677</v>
      </c>
      <c r="AA97" s="67" t="n">
        <f aca="false">IFE_cost_central!B85</f>
        <v>0</v>
      </c>
      <c r="AB97" s="67" t="n">
        <f aca="false">AA97*$AC$13</f>
        <v>0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9"/>
      <c r="B98" s="5"/>
      <c r="C98" s="159" t="n">
        <f aca="false">C94+1</f>
        <v>2036</v>
      </c>
      <c r="D98" s="159" t="n">
        <f aca="false">D94</f>
        <v>1</v>
      </c>
      <c r="E98" s="159" t="n">
        <v>245</v>
      </c>
      <c r="F98" s="161" t="n">
        <f aca="false">low_v2_m!D86+temporary_pension_bonus_low!B86</f>
        <v>30418610.348848</v>
      </c>
      <c r="G98" s="161" t="n">
        <f aca="false">low_v2_m!E86+temporary_pension_bonus_low!B86</f>
        <v>29163832.3992048</v>
      </c>
      <c r="H98" s="8" t="n">
        <f aca="false">F98-J98</f>
        <v>26094554.5439127</v>
      </c>
      <c r="I98" s="8" t="n">
        <f aca="false">G98-K98</f>
        <v>24969498.2684175</v>
      </c>
      <c r="J98" s="161" t="n">
        <f aca="false">low_v2_m!J86</f>
        <v>4324055.8049353</v>
      </c>
      <c r="K98" s="161" t="n">
        <f aca="false">low_v2_m!K86</f>
        <v>4194334.13078724</v>
      </c>
      <c r="L98" s="8" t="n">
        <f aca="false">H98-I98</f>
        <v>1125056.27549517</v>
      </c>
      <c r="M98" s="8" t="n">
        <f aca="false">J98-K98</f>
        <v>129721.67414806</v>
      </c>
      <c r="N98" s="161" t="n">
        <f aca="false">SUM(low_v5_m!C86:J86)</f>
        <v>4549460.98852751</v>
      </c>
      <c r="O98" s="5"/>
      <c r="P98" s="5"/>
      <c r="Q98" s="8" t="n">
        <f aca="false">I98*5.5017049523</f>
        <v>137374812.279799</v>
      </c>
      <c r="R98" s="8"/>
      <c r="S98" s="8"/>
      <c r="T98" s="5"/>
      <c r="U98" s="5"/>
      <c r="V98" s="8" t="n">
        <f aca="false">K98*5.5017049523</f>
        <v>23075988.8589531</v>
      </c>
      <c r="W98" s="8" t="n">
        <f aca="false">M98*5.5017049523</f>
        <v>713690.377081031</v>
      </c>
      <c r="X98" s="8" t="n">
        <f aca="false">N98*5.1890047538+L98*5.5017049523</f>
        <v>29796902.3792049</v>
      </c>
      <c r="Y98" s="8" t="n">
        <f aca="false">N98*5.1890047538</f>
        <v>23607174.6966969</v>
      </c>
      <c r="Z98" s="8" t="n">
        <f aca="false">L98*5.5017049523</f>
        <v>6189727.68250798</v>
      </c>
      <c r="AA98" s="8" t="n">
        <f aca="false">IFE_cost_central!B86</f>
        <v>0</v>
      </c>
      <c r="AB98" s="8" t="n">
        <f aca="false">AA98*$AC$13</f>
        <v>0</v>
      </c>
      <c r="AC98" s="8"/>
      <c r="AD98" s="8"/>
      <c r="AE98" s="159"/>
      <c r="AF98" s="159"/>
      <c r="AG98" s="159"/>
      <c r="AH98" s="159"/>
      <c r="AI98" s="159"/>
      <c r="AJ98" s="159"/>
      <c r="AK98" s="159"/>
      <c r="AL98" s="159"/>
      <c r="AM98" s="159"/>
      <c r="AN98" s="159"/>
      <c r="AO98" s="159"/>
      <c r="AP98" s="159"/>
      <c r="AQ98" s="159"/>
      <c r="AR98" s="159"/>
      <c r="AS98" s="159"/>
      <c r="AT98" s="159"/>
      <c r="AU98" s="159"/>
      <c r="AV98" s="159"/>
      <c r="AW98" s="159"/>
      <c r="AX98" s="159"/>
      <c r="AY98" s="159"/>
      <c r="AZ98" s="159"/>
      <c r="BA98" s="159"/>
      <c r="BB98" s="159"/>
      <c r="BC98" s="159"/>
      <c r="BD98" s="159"/>
      <c r="BE98" s="159"/>
      <c r="BF98" s="159"/>
      <c r="BG98" s="159"/>
      <c r="BH98" s="159"/>
      <c r="BI98" s="159"/>
      <c r="BJ98" s="159"/>
      <c r="BK98" s="159"/>
      <c r="BL98" s="159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3" t="n">
        <f aca="false">low_v2_m!D87+temporary_pension_bonus_low!B87</f>
        <v>30473031.9381953</v>
      </c>
      <c r="G99" s="163" t="n">
        <f aca="false">low_v2_m!E87+temporary_pension_bonus_low!B87</f>
        <v>29216873.9204773</v>
      </c>
      <c r="H99" s="67" t="n">
        <f aca="false">F99-J99</f>
        <v>26069129.7487228</v>
      </c>
      <c r="I99" s="67" t="n">
        <f aca="false">G99-K99</f>
        <v>24945088.796689</v>
      </c>
      <c r="J99" s="163" t="n">
        <f aca="false">low_v2_m!J87</f>
        <v>4403902.18947247</v>
      </c>
      <c r="K99" s="163" t="n">
        <f aca="false">low_v2_m!K87</f>
        <v>4271785.12378829</v>
      </c>
      <c r="L99" s="67" t="n">
        <f aca="false">H99-I99</f>
        <v>1124040.95203384</v>
      </c>
      <c r="M99" s="67" t="n">
        <f aca="false">J99-K99</f>
        <v>132117.065684175</v>
      </c>
      <c r="N99" s="163" t="n">
        <f aca="false">SUM(low_v5_m!C87:J87)</f>
        <v>3750593.0753942</v>
      </c>
      <c r="O99" s="7"/>
      <c r="P99" s="7"/>
      <c r="Q99" s="67" t="n">
        <f aca="false">I99*5.5017049523</f>
        <v>137240518.568307</v>
      </c>
      <c r="R99" s="67"/>
      <c r="S99" s="67"/>
      <c r="T99" s="7"/>
      <c r="U99" s="7"/>
      <c r="V99" s="67" t="n">
        <f aca="false">K99*5.5017049523</f>
        <v>23502101.3707075</v>
      </c>
      <c r="W99" s="67" t="n">
        <f aca="false">M99*5.5017049523</f>
        <v>726869.114557971</v>
      </c>
      <c r="X99" s="67" t="n">
        <f aca="false">N99*5.1890047538+L99*5.5017049523</f>
        <v>25645986.9701824</v>
      </c>
      <c r="Y99" s="67" t="n">
        <f aca="false">N99*5.1890047538</f>
        <v>19461845.2977898</v>
      </c>
      <c r="Z99" s="67" t="n">
        <f aca="false">L99*5.5017049523</f>
        <v>6184141.67239256</v>
      </c>
      <c r="AA99" s="67" t="n">
        <f aca="false">IFE_cost_central!B87</f>
        <v>0</v>
      </c>
      <c r="AB99" s="67" t="n">
        <f aca="false">AA99*$AC$13</f>
        <v>0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3" t="n">
        <f aca="false">low_v2_m!D88+temporary_pension_bonus_low!B88</f>
        <v>30646461.4536539</v>
      </c>
      <c r="G100" s="163" t="n">
        <f aca="false">low_v2_m!E88+temporary_pension_bonus_low!B88</f>
        <v>29383149.7328988</v>
      </c>
      <c r="H100" s="67" t="n">
        <f aca="false">F100-J100</f>
        <v>26201287.6900577</v>
      </c>
      <c r="I100" s="67" t="n">
        <f aca="false">G100-K100</f>
        <v>25071331.1822105</v>
      </c>
      <c r="J100" s="163" t="n">
        <f aca="false">low_v2_m!J88</f>
        <v>4445173.76359613</v>
      </c>
      <c r="K100" s="163" t="n">
        <f aca="false">low_v2_m!K88</f>
        <v>4311818.55068824</v>
      </c>
      <c r="L100" s="67" t="n">
        <f aca="false">H100-I100</f>
        <v>1129956.50784718</v>
      </c>
      <c r="M100" s="67" t="n">
        <f aca="false">J100-K100</f>
        <v>133355.212907884</v>
      </c>
      <c r="N100" s="163" t="n">
        <f aca="false">SUM(low_v5_m!C88:J88)</f>
        <v>3775610.97016116</v>
      </c>
      <c r="O100" s="7"/>
      <c r="P100" s="7"/>
      <c r="Q100" s="67" t="n">
        <f aca="false">I100*5.5017049523</f>
        <v>137935066.925921</v>
      </c>
      <c r="R100" s="67"/>
      <c r="S100" s="67"/>
      <c r="T100" s="7"/>
      <c r="U100" s="7"/>
      <c r="V100" s="67" t="n">
        <f aca="false">K100*5.5017049523</f>
        <v>23722353.4737405</v>
      </c>
      <c r="W100" s="67" t="n">
        <f aca="false">M100*5.5017049523</f>
        <v>733681.035270328</v>
      </c>
      <c r="X100" s="67" t="n">
        <f aca="false">N100*5.1890047538+L100*5.5017049523</f>
        <v>25808350.5877721</v>
      </c>
      <c r="Y100" s="67" t="n">
        <f aca="false">N100*5.1890047538</f>
        <v>19591663.2726657</v>
      </c>
      <c r="Z100" s="67" t="n">
        <f aca="false">L100*5.5017049523</f>
        <v>6216687.31510642</v>
      </c>
      <c r="AA100" s="67" t="n">
        <f aca="false">IFE_cost_central!B88</f>
        <v>0</v>
      </c>
      <c r="AB100" s="67" t="n">
        <f aca="false">AA100*$AC$13</f>
        <v>0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3" t="n">
        <f aca="false">low_v2_m!D89+temporary_pension_bonus_low!B89</f>
        <v>30931047.525626</v>
      </c>
      <c r="G101" s="163" t="n">
        <f aca="false">low_v2_m!E89+temporary_pension_bonus_low!B89</f>
        <v>29656069.1104465</v>
      </c>
      <c r="H101" s="67" t="n">
        <f aca="false">F101-J101</f>
        <v>26419276.9304991</v>
      </c>
      <c r="I101" s="67" t="n">
        <f aca="false">G101-K101</f>
        <v>25279651.6331735</v>
      </c>
      <c r="J101" s="163" t="n">
        <f aca="false">low_v2_m!J89</f>
        <v>4511770.59512682</v>
      </c>
      <c r="K101" s="163" t="n">
        <f aca="false">low_v2_m!K89</f>
        <v>4376417.47727301</v>
      </c>
      <c r="L101" s="67" t="n">
        <f aca="false">H101-I101</f>
        <v>1139625.29732562</v>
      </c>
      <c r="M101" s="67" t="n">
        <f aca="false">J101-K101</f>
        <v>135353.117853805</v>
      </c>
      <c r="N101" s="163" t="n">
        <f aca="false">SUM(low_v5_m!C89:J89)</f>
        <v>3757558.8770132</v>
      </c>
      <c r="O101" s="7"/>
      <c r="P101" s="7"/>
      <c r="Q101" s="67" t="n">
        <f aca="false">I101*5.5017049523</f>
        <v>139081184.58265</v>
      </c>
      <c r="R101" s="67"/>
      <c r="S101" s="67"/>
      <c r="T101" s="7"/>
      <c r="U101" s="7"/>
      <c r="V101" s="67" t="n">
        <f aca="false">K101*5.5017049523</f>
        <v>24077757.7080452</v>
      </c>
      <c r="W101" s="67" t="n">
        <f aca="false">M101*5.5017049523</f>
        <v>744672.918805527</v>
      </c>
      <c r="X101" s="67" t="n">
        <f aca="false">N101*5.1890047538+L101*5.5017049523</f>
        <v>25767873.0175676</v>
      </c>
      <c r="Y101" s="67" t="n">
        <f aca="false">N101*5.1890047538</f>
        <v>19497990.8755049</v>
      </c>
      <c r="Z101" s="67" t="n">
        <f aca="false">L101*5.5017049523</f>
        <v>6269882.14206272</v>
      </c>
      <c r="AA101" s="67" t="n">
        <f aca="false">IFE_cost_central!B89</f>
        <v>0</v>
      </c>
      <c r="AB101" s="67" t="n">
        <f aca="false">AA101*$AC$13</f>
        <v>0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9"/>
      <c r="B102" s="5"/>
      <c r="C102" s="159" t="n">
        <f aca="false">C98+1</f>
        <v>2037</v>
      </c>
      <c r="D102" s="159" t="n">
        <f aca="false">D98</f>
        <v>1</v>
      </c>
      <c r="E102" s="159" t="n">
        <v>249</v>
      </c>
      <c r="F102" s="161" t="n">
        <f aca="false">low_v2_m!D90+temporary_pension_bonus_low!B90</f>
        <v>30920665.2270564</v>
      </c>
      <c r="G102" s="161" t="n">
        <f aca="false">low_v2_m!E90+temporary_pension_bonus_low!B90</f>
        <v>29648285.1180414</v>
      </c>
      <c r="H102" s="8" t="n">
        <f aca="false">F102-J102</f>
        <v>26315633.0442659</v>
      </c>
      <c r="I102" s="8" t="n">
        <f aca="false">G102-K102</f>
        <v>25181403.9007346</v>
      </c>
      <c r="J102" s="161" t="n">
        <f aca="false">low_v2_m!J90</f>
        <v>4605032.18279043</v>
      </c>
      <c r="K102" s="161" t="n">
        <f aca="false">low_v2_m!K90</f>
        <v>4466881.21730672</v>
      </c>
      <c r="L102" s="8" t="n">
        <f aca="false">H102-I102</f>
        <v>1134229.1435313</v>
      </c>
      <c r="M102" s="8" t="n">
        <f aca="false">J102-K102</f>
        <v>138150.965483712</v>
      </c>
      <c r="N102" s="161" t="n">
        <f aca="false">SUM(low_v5_m!C90:J90)</f>
        <v>4445896.14090934</v>
      </c>
      <c r="O102" s="5"/>
      <c r="P102" s="5"/>
      <c r="Q102" s="8" t="n">
        <f aca="false">I102*5.5017049523</f>
        <v>138540654.546538</v>
      </c>
      <c r="R102" s="8"/>
      <c r="S102" s="8"/>
      <c r="T102" s="5"/>
      <c r="U102" s="5"/>
      <c r="V102" s="8" t="n">
        <f aca="false">K102*5.5017049523</f>
        <v>24575462.5145922</v>
      </c>
      <c r="W102" s="8" t="n">
        <f aca="false">M102*5.5017049523</f>
        <v>760065.850966765</v>
      </c>
      <c r="X102" s="8" t="n">
        <f aca="false">N102*5.1890047538+L102*5.5017049523</f>
        <v>29309970.3060888</v>
      </c>
      <c r="Y102" s="8" t="n">
        <f aca="false">N102*5.1890047538</f>
        <v>23069776.2100796</v>
      </c>
      <c r="Z102" s="8" t="n">
        <f aca="false">L102*5.5017049523</f>
        <v>6240194.09600916</v>
      </c>
      <c r="AA102" s="8" t="n">
        <f aca="false">IFE_cost_central!B90</f>
        <v>0</v>
      </c>
      <c r="AB102" s="8" t="n">
        <f aca="false">AA102*$AC$13</f>
        <v>0</v>
      </c>
      <c r="AC102" s="8"/>
      <c r="AD102" s="8"/>
      <c r="AE102" s="159"/>
      <c r="AF102" s="159"/>
      <c r="AG102" s="159"/>
      <c r="AH102" s="159"/>
      <c r="AI102" s="159"/>
      <c r="AJ102" s="159"/>
      <c r="AK102" s="159"/>
      <c r="AL102" s="159"/>
      <c r="AM102" s="159"/>
      <c r="AN102" s="159"/>
      <c r="AO102" s="159"/>
      <c r="AP102" s="159"/>
      <c r="AQ102" s="159"/>
      <c r="AR102" s="159"/>
      <c r="AS102" s="159"/>
      <c r="AT102" s="159"/>
      <c r="AU102" s="159"/>
      <c r="AV102" s="159"/>
      <c r="AW102" s="159"/>
      <c r="AX102" s="159"/>
      <c r="AY102" s="159"/>
      <c r="AZ102" s="159"/>
      <c r="BA102" s="159"/>
      <c r="BB102" s="159"/>
      <c r="BC102" s="159"/>
      <c r="BD102" s="159"/>
      <c r="BE102" s="159"/>
      <c r="BF102" s="159"/>
      <c r="BG102" s="159"/>
      <c r="BH102" s="159"/>
      <c r="BI102" s="159"/>
      <c r="BJ102" s="159"/>
      <c r="BK102" s="159"/>
      <c r="BL102" s="159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3" t="n">
        <f aca="false">low_v2_m!D91+temporary_pension_bonus_low!B91</f>
        <v>30968697.8086581</v>
      </c>
      <c r="G103" s="163" t="n">
        <f aca="false">low_v2_m!E91+temporary_pension_bonus_low!B91</f>
        <v>29694808.7516328</v>
      </c>
      <c r="H103" s="67" t="n">
        <f aca="false">F103-J103</f>
        <v>26234815.194221</v>
      </c>
      <c r="I103" s="67" t="n">
        <f aca="false">G103-K103</f>
        <v>25102942.6156289</v>
      </c>
      <c r="J103" s="163" t="n">
        <f aca="false">low_v2_m!J91</f>
        <v>4733882.61443709</v>
      </c>
      <c r="K103" s="163" t="n">
        <f aca="false">low_v2_m!K91</f>
        <v>4591866.13600397</v>
      </c>
      <c r="L103" s="67" t="n">
        <f aca="false">H103-I103</f>
        <v>1131872.57859214</v>
      </c>
      <c r="M103" s="67" t="n">
        <f aca="false">J103-K103</f>
        <v>142016.478433114</v>
      </c>
      <c r="N103" s="163" t="n">
        <f aca="false">SUM(low_v5_m!C91:J91)</f>
        <v>3663378.24890958</v>
      </c>
      <c r="O103" s="7"/>
      <c r="P103" s="7"/>
      <c r="Q103" s="67" t="n">
        <f aca="false">I103*5.5017049523</f>
        <v>138108983.705708</v>
      </c>
      <c r="R103" s="67"/>
      <c r="S103" s="67"/>
      <c r="T103" s="7"/>
      <c r="U103" s="7"/>
      <c r="V103" s="67" t="n">
        <f aca="false">K103*5.5017049523</f>
        <v>25263092.6607517</v>
      </c>
      <c r="W103" s="67" t="n">
        <f aca="false">M103*5.5017049523</f>
        <v>781332.762703667</v>
      </c>
      <c r="X103" s="67" t="n">
        <f aca="false">N103*5.1890047538+L103*5.5017049523</f>
        <v>25236516.1195723</v>
      </c>
      <c r="Y103" s="67" t="n">
        <f aca="false">N103*5.1890047538</f>
        <v>19009287.1485593</v>
      </c>
      <c r="Z103" s="67" t="n">
        <f aca="false">L103*5.5017049523</f>
        <v>6227228.97101297</v>
      </c>
      <c r="AA103" s="67" t="n">
        <f aca="false">IFE_cost_central!B91</f>
        <v>0</v>
      </c>
      <c r="AB103" s="67" t="n">
        <f aca="false">AA103*$AC$13</f>
        <v>0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3" t="n">
        <f aca="false">low_v2_m!D92+temporary_pension_bonus_low!B92</f>
        <v>31166755.3786637</v>
      </c>
      <c r="G104" s="163" t="n">
        <f aca="false">low_v2_m!E92+temporary_pension_bonus_low!B92</f>
        <v>29884849.529504</v>
      </c>
      <c r="H104" s="67" t="n">
        <f aca="false">F104-J104</f>
        <v>26354879.2684996</v>
      </c>
      <c r="I104" s="67" t="n">
        <f aca="false">G104-K104</f>
        <v>25217329.7026448</v>
      </c>
      <c r="J104" s="163" t="n">
        <f aca="false">low_v2_m!J92</f>
        <v>4811876.11016413</v>
      </c>
      <c r="K104" s="163" t="n">
        <f aca="false">low_v2_m!K92</f>
        <v>4667519.82685921</v>
      </c>
      <c r="L104" s="67" t="n">
        <f aca="false">H104-I104</f>
        <v>1137549.56585477</v>
      </c>
      <c r="M104" s="67" t="n">
        <f aca="false">J104-K104</f>
        <v>144356.283304923</v>
      </c>
      <c r="N104" s="163" t="n">
        <f aca="false">SUM(low_v5_m!C92:J92)</f>
        <v>3630639.90081913</v>
      </c>
      <c r="O104" s="7"/>
      <c r="P104" s="7"/>
      <c r="Q104" s="67" t="n">
        <f aca="false">I104*5.5017049523</f>
        <v>138738307.708823</v>
      </c>
      <c r="R104" s="67"/>
      <c r="S104" s="67"/>
      <c r="T104" s="7"/>
      <c r="U104" s="7"/>
      <c r="V104" s="67" t="n">
        <f aca="false">K104*5.5017049523</f>
        <v>25679316.9463897</v>
      </c>
      <c r="W104" s="67" t="n">
        <f aca="false">M104*5.5017049523</f>
        <v>794205.678754318</v>
      </c>
      <c r="X104" s="67" t="n">
        <f aca="false">N104*5.1890047538+L104*5.5017049523</f>
        <v>25097869.7846363</v>
      </c>
      <c r="Y104" s="67" t="n">
        <f aca="false">N104*5.1890047538</f>
        <v>18839407.7046864</v>
      </c>
      <c r="Z104" s="67" t="n">
        <f aca="false">L104*5.5017049523</f>
        <v>6258462.07994992</v>
      </c>
      <c r="AA104" s="67" t="n">
        <f aca="false">IFE_cost_central!B92</f>
        <v>0</v>
      </c>
      <c r="AB104" s="67" t="n">
        <f aca="false">AA104*$AC$13</f>
        <v>0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3" t="n">
        <f aca="false">low_v2_m!D93+temporary_pension_bonus_low!B93</f>
        <v>31238911.7638839</v>
      </c>
      <c r="G105" s="163" t="n">
        <f aca="false">low_v2_m!E93+temporary_pension_bonus_low!B93</f>
        <v>29954778.8592409</v>
      </c>
      <c r="H105" s="67" t="n">
        <f aca="false">F105-J105</f>
        <v>26379450.3454151</v>
      </c>
      <c r="I105" s="67" t="n">
        <f aca="false">G105-K105</f>
        <v>25241101.2833261</v>
      </c>
      <c r="J105" s="163" t="n">
        <f aca="false">low_v2_m!J93</f>
        <v>4859461.41846881</v>
      </c>
      <c r="K105" s="163" t="n">
        <f aca="false">low_v2_m!K93</f>
        <v>4713677.57591475</v>
      </c>
      <c r="L105" s="67" t="n">
        <f aca="false">H105-I105</f>
        <v>1138349.06208896</v>
      </c>
      <c r="M105" s="67" t="n">
        <f aca="false">J105-K105</f>
        <v>145783.842554064</v>
      </c>
      <c r="N105" s="163" t="n">
        <f aca="false">SUM(low_v5_m!C93:J93)</f>
        <v>3673184.31734022</v>
      </c>
      <c r="O105" s="7"/>
      <c r="P105" s="7"/>
      <c r="Q105" s="67" t="n">
        <f aca="false">I105*5.5017049523</f>
        <v>138869091.931981</v>
      </c>
      <c r="R105" s="67"/>
      <c r="S105" s="67"/>
      <c r="T105" s="7"/>
      <c r="U105" s="7"/>
      <c r="V105" s="67" t="n">
        <f aca="false">K105*5.5017049523</f>
        <v>25933263.2629556</v>
      </c>
      <c r="W105" s="67" t="n">
        <f aca="false">M105*5.5017049523</f>
        <v>802059.68854502</v>
      </c>
      <c r="X105" s="67" t="n">
        <f aca="false">N105*5.1890047538+L105*5.5017049523</f>
        <v>25323031.5566029</v>
      </c>
      <c r="Y105" s="67" t="n">
        <f aca="false">N105*5.1890047538</f>
        <v>19060170.884262</v>
      </c>
      <c r="Z105" s="67" t="n">
        <f aca="false">L105*5.5017049523</f>
        <v>6262860.67234089</v>
      </c>
      <c r="AA105" s="67" t="n">
        <f aca="false">IFE_cost_central!B93</f>
        <v>0</v>
      </c>
      <c r="AB105" s="67" t="n">
        <f aca="false">AA105*$AC$13</f>
        <v>0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9"/>
      <c r="B106" s="5"/>
      <c r="C106" s="159" t="n">
        <f aca="false">C102+1</f>
        <v>2038</v>
      </c>
      <c r="D106" s="159" t="n">
        <f aca="false">D102</f>
        <v>1</v>
      </c>
      <c r="E106" s="159" t="n">
        <v>253</v>
      </c>
      <c r="F106" s="161" t="n">
        <f aca="false">low_v2_m!D94+temporary_pension_bonus_low!B94</f>
        <v>31307728.8562099</v>
      </c>
      <c r="G106" s="161" t="n">
        <f aca="false">low_v2_m!E94+temporary_pension_bonus_low!B94</f>
        <v>30021055.9225863</v>
      </c>
      <c r="H106" s="8" t="n">
        <f aca="false">F106-J106</f>
        <v>26392916.1594728</v>
      </c>
      <c r="I106" s="8" t="n">
        <f aca="false">G106-K106</f>
        <v>25253687.6067513</v>
      </c>
      <c r="J106" s="161" t="n">
        <f aca="false">low_v2_m!J94</f>
        <v>4914812.69673711</v>
      </c>
      <c r="K106" s="161" t="n">
        <f aca="false">low_v2_m!K94</f>
        <v>4767368.315835</v>
      </c>
      <c r="L106" s="8" t="n">
        <f aca="false">H106-I106</f>
        <v>1139228.55272148</v>
      </c>
      <c r="M106" s="8" t="n">
        <f aca="false">J106-K106</f>
        <v>147444.380902113</v>
      </c>
      <c r="N106" s="161" t="n">
        <f aca="false">SUM(low_v5_m!C94:J94)</f>
        <v>4491484.49027386</v>
      </c>
      <c r="O106" s="5"/>
      <c r="P106" s="5"/>
      <c r="Q106" s="8" t="n">
        <f aca="false">I106*5.5017049523</f>
        <v>138938338.169901</v>
      </c>
      <c r="R106" s="8"/>
      <c r="S106" s="8"/>
      <c r="T106" s="5"/>
      <c r="U106" s="5"/>
      <c r="V106" s="8" t="n">
        <f aca="false">K106*5.5017049523</f>
        <v>26228653.8726675</v>
      </c>
      <c r="W106" s="8" t="n">
        <f aca="false">M106*5.5017049523</f>
        <v>811195.480597965</v>
      </c>
      <c r="X106" s="8" t="n">
        <f aca="false">N106*5.1890047538+L106*5.5017049523</f>
        <v>29574033.7419593</v>
      </c>
      <c r="Y106" s="8" t="n">
        <f aca="false">N106*5.1890047538</f>
        <v>23306334.37165</v>
      </c>
      <c r="Z106" s="8" t="n">
        <f aca="false">L106*5.5017049523</f>
        <v>6267699.37030934</v>
      </c>
      <c r="AA106" s="8" t="n">
        <f aca="false">IFE_cost_central!B94</f>
        <v>0</v>
      </c>
      <c r="AB106" s="8" t="n">
        <f aca="false">AA106*$AC$13</f>
        <v>0</v>
      </c>
      <c r="AC106" s="8"/>
      <c r="AD106" s="8"/>
      <c r="AE106" s="159"/>
      <c r="AF106" s="159"/>
      <c r="AG106" s="159"/>
      <c r="AH106" s="159"/>
      <c r="AI106" s="159"/>
      <c r="AJ106" s="159"/>
      <c r="AK106" s="159"/>
      <c r="AL106" s="159"/>
      <c r="AM106" s="159"/>
      <c r="AN106" s="159"/>
      <c r="AO106" s="159"/>
      <c r="AP106" s="159"/>
      <c r="AQ106" s="159"/>
      <c r="AR106" s="159"/>
      <c r="AS106" s="159"/>
      <c r="AT106" s="159"/>
      <c r="AU106" s="159"/>
      <c r="AV106" s="159"/>
      <c r="AW106" s="159"/>
      <c r="AX106" s="159"/>
      <c r="AY106" s="159"/>
      <c r="AZ106" s="159"/>
      <c r="BA106" s="159"/>
      <c r="BB106" s="159"/>
      <c r="BC106" s="159"/>
      <c r="BD106" s="159"/>
      <c r="BE106" s="159"/>
      <c r="BF106" s="159"/>
      <c r="BG106" s="159"/>
      <c r="BH106" s="159"/>
      <c r="BI106" s="159"/>
      <c r="BJ106" s="159"/>
      <c r="BK106" s="159"/>
      <c r="BL106" s="159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3" t="n">
        <f aca="false">low_v2_m!D95+temporary_pension_bonus_low!B95</f>
        <v>31442746.6667602</v>
      </c>
      <c r="G107" s="163" t="n">
        <f aca="false">low_v2_m!E95+temporary_pension_bonus_low!B95</f>
        <v>30150385.8061241</v>
      </c>
      <c r="H107" s="67" t="n">
        <f aca="false">F107-J107</f>
        <v>26489233.5577095</v>
      </c>
      <c r="I107" s="67" t="n">
        <f aca="false">G107-K107</f>
        <v>25345478.0903448</v>
      </c>
      <c r="J107" s="163" t="n">
        <f aca="false">low_v2_m!J95</f>
        <v>4953513.10905078</v>
      </c>
      <c r="K107" s="163" t="n">
        <f aca="false">low_v2_m!K95</f>
        <v>4804907.71577926</v>
      </c>
      <c r="L107" s="67" t="n">
        <f aca="false">H107-I107</f>
        <v>1143755.46736467</v>
      </c>
      <c r="M107" s="67" t="n">
        <f aca="false">J107-K107</f>
        <v>148605.393271523</v>
      </c>
      <c r="N107" s="163" t="n">
        <f aca="false">SUM(low_v5_m!C95:J95)</f>
        <v>3738059.4456704</v>
      </c>
      <c r="O107" s="7"/>
      <c r="P107" s="7"/>
      <c r="Q107" s="67" t="n">
        <f aca="false">I107*5.5017049523</f>
        <v>139443342.328061</v>
      </c>
      <c r="R107" s="67"/>
      <c r="S107" s="67"/>
      <c r="T107" s="7"/>
      <c r="U107" s="7"/>
      <c r="V107" s="67" t="n">
        <f aca="false">K107*5.5017049523</f>
        <v>26435184.5752472</v>
      </c>
      <c r="W107" s="67" t="n">
        <f aca="false">M107*5.5017049523</f>
        <v>817583.028100425</v>
      </c>
      <c r="X107" s="67" t="n">
        <f aca="false">N107*5.1890047538+L107*5.5017049523</f>
        <v>25689413.3525911</v>
      </c>
      <c r="Y107" s="67" t="n">
        <f aca="false">N107*5.1890047538</f>
        <v>19396808.2335707</v>
      </c>
      <c r="Z107" s="67" t="n">
        <f aca="false">L107*5.5017049523</f>
        <v>6292605.11902038</v>
      </c>
      <c r="AA107" s="67" t="n">
        <f aca="false">IFE_cost_central!B95</f>
        <v>0</v>
      </c>
      <c r="AB107" s="67" t="n">
        <f aca="false">AA107*$AC$13</f>
        <v>0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3" t="n">
        <f aca="false">low_v2_m!D96+temporary_pension_bonus_low!B96</f>
        <v>31554316.7776164</v>
      </c>
      <c r="G108" s="163" t="n">
        <f aca="false">low_v2_m!E96+temporary_pension_bonus_low!B96</f>
        <v>30258023.0951465</v>
      </c>
      <c r="H108" s="67" t="n">
        <f aca="false">F108-J108</f>
        <v>26543297.1405152</v>
      </c>
      <c r="I108" s="67" t="n">
        <f aca="false">G108-K108</f>
        <v>25397334.0471583</v>
      </c>
      <c r="J108" s="163" t="n">
        <f aca="false">low_v2_m!J96</f>
        <v>5011019.63710116</v>
      </c>
      <c r="K108" s="163" t="n">
        <f aca="false">low_v2_m!K96</f>
        <v>4860689.04798812</v>
      </c>
      <c r="L108" s="67" t="n">
        <f aca="false">H108-I108</f>
        <v>1145963.09335687</v>
      </c>
      <c r="M108" s="67" t="n">
        <f aca="false">J108-K108</f>
        <v>150330.589113035</v>
      </c>
      <c r="N108" s="163" t="n">
        <f aca="false">SUM(low_v5_m!C96:J96)</f>
        <v>3623862.16323042</v>
      </c>
      <c r="O108" s="7"/>
      <c r="P108" s="7"/>
      <c r="Q108" s="67" t="n">
        <f aca="false">I108*5.5017049523</f>
        <v>139728638.502468</v>
      </c>
      <c r="R108" s="67"/>
      <c r="S108" s="67"/>
      <c r="T108" s="7"/>
      <c r="U108" s="7"/>
      <c r="V108" s="67" t="n">
        <f aca="false">K108*5.5017049523</f>
        <v>26742077.0069066</v>
      </c>
      <c r="W108" s="67" t="n">
        <f aca="false">M108*5.5017049523</f>
        <v>827074.546605362</v>
      </c>
      <c r="X108" s="67" t="n">
        <f aca="false">N108*5.1890047538+L108*5.5017049523</f>
        <v>25108988.8179931</v>
      </c>
      <c r="Y108" s="67" t="n">
        <f aca="false">N108*5.1890047538</f>
        <v>18804237.9921186</v>
      </c>
      <c r="Z108" s="67" t="n">
        <f aca="false">L108*5.5017049523</f>
        <v>6304750.82587454</v>
      </c>
      <c r="AA108" s="67" t="n">
        <f aca="false">IFE_cost_central!B96</f>
        <v>0</v>
      </c>
      <c r="AB108" s="67" t="n">
        <f aca="false">AA108*$AC$13</f>
        <v>0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3" t="n">
        <f aca="false">low_v2_m!D97+temporary_pension_bonus_low!B97</f>
        <v>31687857.4894643</v>
      </c>
      <c r="G109" s="163" t="n">
        <f aca="false">low_v2_m!E97+temporary_pension_bonus_low!B97</f>
        <v>30386778.4205052</v>
      </c>
      <c r="H109" s="67" t="n">
        <f aca="false">F109-J109</f>
        <v>26606130.1903819</v>
      </c>
      <c r="I109" s="67" t="n">
        <f aca="false">G109-K109</f>
        <v>25457502.9403952</v>
      </c>
      <c r="J109" s="163" t="n">
        <f aca="false">low_v2_m!J97</f>
        <v>5081727.29908245</v>
      </c>
      <c r="K109" s="163" t="n">
        <f aca="false">low_v2_m!K97</f>
        <v>4929275.48010998</v>
      </c>
      <c r="L109" s="67" t="n">
        <f aca="false">H109-I109</f>
        <v>1148627.24998664</v>
      </c>
      <c r="M109" s="67" t="n">
        <f aca="false">J109-K109</f>
        <v>152451.818972474</v>
      </c>
      <c r="N109" s="163" t="n">
        <f aca="false">SUM(low_v5_m!C97:J97)</f>
        <v>3630080.4929752</v>
      </c>
      <c r="O109" s="7"/>
      <c r="P109" s="7"/>
      <c r="Q109" s="67" t="n">
        <f aca="false">I109*5.5017049523</f>
        <v>140059670.000364</v>
      </c>
      <c r="R109" s="67"/>
      <c r="S109" s="67"/>
      <c r="T109" s="7"/>
      <c r="U109" s="7"/>
      <c r="V109" s="67" t="n">
        <f aca="false">K109*5.5017049523</f>
        <v>27119419.320172</v>
      </c>
      <c r="W109" s="67" t="n">
        <f aca="false">M109*5.5017049523</f>
        <v>838744.927428003</v>
      </c>
      <c r="X109" s="67" t="n">
        <f aca="false">N109*5.1890047538+L109*5.5017049523</f>
        <v>25155913.1643232</v>
      </c>
      <c r="Y109" s="67" t="n">
        <f aca="false">N109*5.1890047538</f>
        <v>18836504.934725</v>
      </c>
      <c r="Z109" s="67" t="n">
        <f aca="false">L109*5.5017049523</f>
        <v>6319408.22959825</v>
      </c>
      <c r="AA109" s="67" t="n">
        <f aca="false">IFE_cost_central!B97</f>
        <v>0</v>
      </c>
      <c r="AB109" s="67" t="n">
        <f aca="false">AA109*$AC$13</f>
        <v>0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9"/>
      <c r="B110" s="5"/>
      <c r="C110" s="159" t="n">
        <f aca="false">C106+1</f>
        <v>2039</v>
      </c>
      <c r="D110" s="159" t="n">
        <f aca="false">D106</f>
        <v>1</v>
      </c>
      <c r="E110" s="159" t="n">
        <v>257</v>
      </c>
      <c r="F110" s="161" t="n">
        <f aca="false">low_v2_m!D98+temporary_pension_bonus_low!B98</f>
        <v>31772281.2124615</v>
      </c>
      <c r="G110" s="161" t="n">
        <f aca="false">low_v2_m!E98+temporary_pension_bonus_low!B98</f>
        <v>30468048.023693</v>
      </c>
      <c r="H110" s="8" t="n">
        <f aca="false">F110-J110</f>
        <v>26532821.0349946</v>
      </c>
      <c r="I110" s="8" t="n">
        <f aca="false">G110-K110</f>
        <v>25385771.65155</v>
      </c>
      <c r="J110" s="161" t="n">
        <f aca="false">low_v2_m!J98</f>
        <v>5239460.17746696</v>
      </c>
      <c r="K110" s="161" t="n">
        <f aca="false">low_v2_m!K98</f>
        <v>5082276.37214296</v>
      </c>
      <c r="L110" s="8" t="n">
        <f aca="false">H110-I110</f>
        <v>1147049.38344453</v>
      </c>
      <c r="M110" s="8" t="n">
        <f aca="false">J110-K110</f>
        <v>157183.805324008</v>
      </c>
      <c r="N110" s="161" t="n">
        <f aca="false">SUM(low_v5_m!C98:J98)</f>
        <v>4367493.70910011</v>
      </c>
      <c r="O110" s="5"/>
      <c r="P110" s="5"/>
      <c r="Q110" s="8" t="n">
        <f aca="false">I110*5.5017049523</f>
        <v>139665025.61329</v>
      </c>
      <c r="R110" s="8"/>
      <c r="S110" s="8"/>
      <c r="T110" s="5"/>
      <c r="U110" s="5"/>
      <c r="V110" s="8" t="n">
        <f aca="false">K110*5.5017049523</f>
        <v>27961185.0855762</v>
      </c>
      <c r="W110" s="8" t="n">
        <f aca="false">M110*5.5017049523</f>
        <v>864778.920172453</v>
      </c>
      <c r="X110" s="8" t="n">
        <f aca="false">N110*5.1890047538+L110*5.5017049523</f>
        <v>28973672.8921415</v>
      </c>
      <c r="Y110" s="8" t="n">
        <f aca="false">N110*5.1890047538</f>
        <v>22662945.6187121</v>
      </c>
      <c r="Z110" s="8" t="n">
        <f aca="false">L110*5.5017049523</f>
        <v>6310727.27342945</v>
      </c>
      <c r="AA110" s="8" t="n">
        <f aca="false">IFE_cost_central!B98</f>
        <v>0</v>
      </c>
      <c r="AB110" s="8" t="n">
        <f aca="false">AA110*$AC$13</f>
        <v>0</v>
      </c>
      <c r="AC110" s="8"/>
      <c r="AD110" s="8"/>
      <c r="AE110" s="159"/>
      <c r="AF110" s="159"/>
      <c r="AG110" s="159"/>
      <c r="AH110" s="159"/>
      <c r="AI110" s="159"/>
      <c r="AJ110" s="159"/>
      <c r="AK110" s="159"/>
      <c r="AL110" s="159"/>
      <c r="AM110" s="159"/>
      <c r="AN110" s="159"/>
      <c r="AO110" s="159"/>
      <c r="AP110" s="159"/>
      <c r="AQ110" s="159"/>
      <c r="AR110" s="159"/>
      <c r="AS110" s="159"/>
      <c r="AT110" s="159"/>
      <c r="AU110" s="159"/>
      <c r="AV110" s="159"/>
      <c r="AW110" s="159"/>
      <c r="AX110" s="159"/>
      <c r="AY110" s="159"/>
      <c r="AZ110" s="159"/>
      <c r="BA110" s="159"/>
      <c r="BB110" s="159"/>
      <c r="BC110" s="159"/>
      <c r="BD110" s="159"/>
      <c r="BE110" s="159"/>
      <c r="BF110" s="159"/>
      <c r="BG110" s="159"/>
      <c r="BH110" s="159"/>
      <c r="BI110" s="159"/>
      <c r="BJ110" s="159"/>
      <c r="BK110" s="159"/>
      <c r="BL110" s="159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3" t="n">
        <f aca="false">low_v2_m!D99+temporary_pension_bonus_low!B99</f>
        <v>31946067.2276244</v>
      </c>
      <c r="G111" s="163" t="n">
        <f aca="false">low_v2_m!E99+temporary_pension_bonus_low!B99</f>
        <v>30634734.2833748</v>
      </c>
      <c r="H111" s="67" t="n">
        <f aca="false">F111-J111</f>
        <v>26634901.1073706</v>
      </c>
      <c r="I111" s="67" t="n">
        <f aca="false">G111-K111</f>
        <v>25482903.1467285</v>
      </c>
      <c r="J111" s="163" t="n">
        <f aca="false">low_v2_m!J99</f>
        <v>5311166.12025389</v>
      </c>
      <c r="K111" s="163" t="n">
        <f aca="false">low_v2_m!K99</f>
        <v>5151831.13664627</v>
      </c>
      <c r="L111" s="67" t="n">
        <f aca="false">H111-I111</f>
        <v>1151997.96064202</v>
      </c>
      <c r="M111" s="67" t="n">
        <f aca="false">J111-K111</f>
        <v>159334.983607616</v>
      </c>
      <c r="N111" s="163" t="n">
        <f aca="false">SUM(low_v5_m!C99:J99)</f>
        <v>3644062.67912614</v>
      </c>
      <c r="O111" s="7"/>
      <c r="P111" s="7"/>
      <c r="Q111" s="67" t="n">
        <f aca="false">I111*5.5017049523</f>
        <v>140199414.441338</v>
      </c>
      <c r="R111" s="67"/>
      <c r="S111" s="67"/>
      <c r="T111" s="7"/>
      <c r="U111" s="7"/>
      <c r="V111" s="67" t="n">
        <f aca="false">K111*5.5017049523</f>
        <v>28343854.8779001</v>
      </c>
      <c r="W111" s="67" t="n">
        <f aca="false">M111*5.5017049523</f>
        <v>876614.068388662</v>
      </c>
      <c r="X111" s="67" t="n">
        <f aca="false">N111*5.1890047538+L111*5.5017049523</f>
        <v>25247011.4502344</v>
      </c>
      <c r="Y111" s="67" t="n">
        <f aca="false">N111*5.1890047538</f>
        <v>18909058.5651307</v>
      </c>
      <c r="Z111" s="67" t="n">
        <f aca="false">L111*5.5017049523</f>
        <v>6337952.88510369</v>
      </c>
      <c r="AA111" s="67" t="n">
        <f aca="false">IFE_cost_central!B99</f>
        <v>0</v>
      </c>
      <c r="AB111" s="67" t="n">
        <f aca="false">AA111*$AC$13</f>
        <v>0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3" t="n">
        <f aca="false">low_v2_m!D100+temporary_pension_bonus_low!B100</f>
        <v>32089804.5273276</v>
      </c>
      <c r="G112" s="163" t="n">
        <f aca="false">low_v2_m!E100+temporary_pension_bonus_low!B100</f>
        <v>30773127.1645651</v>
      </c>
      <c r="H112" s="67" t="n">
        <f aca="false">F112-J112</f>
        <v>26684887.5534007</v>
      </c>
      <c r="I112" s="67" t="n">
        <f aca="false">G112-K112</f>
        <v>25530357.699856</v>
      </c>
      <c r="J112" s="163" t="n">
        <f aca="false">low_v2_m!J100</f>
        <v>5404916.97392691</v>
      </c>
      <c r="K112" s="163" t="n">
        <f aca="false">low_v2_m!K100</f>
        <v>5242769.4647091</v>
      </c>
      <c r="L112" s="67" t="n">
        <f aca="false">H112-I112</f>
        <v>1154529.85354472</v>
      </c>
      <c r="M112" s="67" t="n">
        <f aca="false">J112-K112</f>
        <v>162147.509217808</v>
      </c>
      <c r="N112" s="163" t="n">
        <f aca="false">SUM(low_v5_m!C100:J100)</f>
        <v>3587837.05776395</v>
      </c>
      <c r="O112" s="7"/>
      <c r="P112" s="7"/>
      <c r="Q112" s="67" t="n">
        <f aca="false">I112*5.5017049523</f>
        <v>140460495.391288</v>
      </c>
      <c r="R112" s="67"/>
      <c r="S112" s="67"/>
      <c r="T112" s="7"/>
      <c r="U112" s="7"/>
      <c r="V112" s="67" t="n">
        <f aca="false">K112*5.5017049523</f>
        <v>28844170.7277573</v>
      </c>
      <c r="W112" s="67" t="n">
        <f aca="false">M112*5.5017049523</f>
        <v>892087.754466724</v>
      </c>
      <c r="X112" s="67" t="n">
        <f aca="false">N112*5.1890047538+L112*5.5017049523</f>
        <v>24969186.1614221</v>
      </c>
      <c r="Y112" s="67" t="n">
        <f aca="false">N112*5.1890047538</f>
        <v>18617303.5485969</v>
      </c>
      <c r="Z112" s="67" t="n">
        <f aca="false">L112*5.5017049523</f>
        <v>6351882.6128252</v>
      </c>
      <c r="AA112" s="67" t="n">
        <f aca="false">IFE_cost_central!B100</f>
        <v>0</v>
      </c>
      <c r="AB112" s="67" t="n">
        <f aca="false">AA112*$AC$13</f>
        <v>0</v>
      </c>
      <c r="AC112" s="67"/>
      <c r="AD112" s="6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3" t="n">
        <f aca="false">low_v2_m!D101+temporary_pension_bonus_low!B101</f>
        <v>32305848.0605109</v>
      </c>
      <c r="G113" s="163" t="n">
        <f aca="false">low_v2_m!E101+temporary_pension_bonus_low!B101</f>
        <v>30979864.7482287</v>
      </c>
      <c r="H113" s="67" t="n">
        <f aca="false">F113-J113</f>
        <v>26819789.8056066</v>
      </c>
      <c r="I113" s="67" t="n">
        <f aca="false">G113-K113</f>
        <v>25658388.2409716</v>
      </c>
      <c r="J113" s="163" t="n">
        <f aca="false">low_v2_m!J101</f>
        <v>5486058.25490427</v>
      </c>
      <c r="K113" s="163" t="n">
        <f aca="false">low_v2_m!K101</f>
        <v>5321476.50725715</v>
      </c>
      <c r="L113" s="67" t="n">
        <f aca="false">H113-I113</f>
        <v>1161401.56463502</v>
      </c>
      <c r="M113" s="67" t="n">
        <f aca="false">J113-K113</f>
        <v>164581.747647128</v>
      </c>
      <c r="N113" s="163" t="n">
        <f aca="false">SUM(low_v5_m!C101:J101)</f>
        <v>3579427.06232046</v>
      </c>
      <c r="O113" s="7"/>
      <c r="P113" s="7"/>
      <c r="Q113" s="67" t="n">
        <f aca="false">I113*5.5017049523</f>
        <v>141164881.65339</v>
      </c>
      <c r="R113" s="67"/>
      <c r="S113" s="67"/>
      <c r="T113" s="7"/>
      <c r="U113" s="7"/>
      <c r="V113" s="67" t="n">
        <f aca="false">K113*5.5017049523</f>
        <v>29277193.6535247</v>
      </c>
      <c r="W113" s="67" t="n">
        <f aca="false">M113*5.5017049523</f>
        <v>905480.216088393</v>
      </c>
      <c r="X113" s="67" t="n">
        <f aca="false">N113*5.1890047538+L113*5.5017049523</f>
        <v>24963352.7820227</v>
      </c>
      <c r="Y113" s="67" t="n">
        <f aca="false">N113*5.1890047538</f>
        <v>18573664.0422612</v>
      </c>
      <c r="Z113" s="67" t="n">
        <f aca="false">L113*5.5017049523</f>
        <v>6389688.73976144</v>
      </c>
      <c r="AA113" s="67" t="n">
        <f aca="false">IFE_cost_central!B101</f>
        <v>0</v>
      </c>
      <c r="AB113" s="67" t="n">
        <f aca="false">AA113*$AC$13</f>
        <v>0</v>
      </c>
      <c r="AC113" s="67"/>
      <c r="AD113" s="6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9"/>
      <c r="B114" s="5"/>
      <c r="C114" s="159" t="n">
        <f aca="false">C110+1</f>
        <v>2040</v>
      </c>
      <c r="D114" s="159" t="n">
        <f aca="false">D110</f>
        <v>1</v>
      </c>
      <c r="E114" s="159" t="n">
        <v>261</v>
      </c>
      <c r="F114" s="161" t="n">
        <f aca="false">low_v2_m!D102+temporary_pension_bonus_low!B102</f>
        <v>32389702.0466397</v>
      </c>
      <c r="G114" s="161" t="n">
        <f aca="false">low_v2_m!E102+temporary_pension_bonus_low!B102</f>
        <v>31061383.5048441</v>
      </c>
      <c r="H114" s="8" t="n">
        <f aca="false">F114-J114</f>
        <v>26818100.7880506</v>
      </c>
      <c r="I114" s="8" t="n">
        <f aca="false">G114-K114</f>
        <v>25656930.2840127</v>
      </c>
      <c r="J114" s="161" t="n">
        <f aca="false">low_v2_m!J102</f>
        <v>5571601.25858911</v>
      </c>
      <c r="K114" s="161" t="n">
        <f aca="false">low_v2_m!K102</f>
        <v>5404453.22083144</v>
      </c>
      <c r="L114" s="8" t="n">
        <f aca="false">H114-I114</f>
        <v>1161170.50403794</v>
      </c>
      <c r="M114" s="8" t="n">
        <f aca="false">J114-K114</f>
        <v>167148.037757674</v>
      </c>
      <c r="N114" s="161" t="n">
        <f aca="false">SUM(low_v5_m!C102:J102)</f>
        <v>4311415.58856632</v>
      </c>
      <c r="O114" s="5"/>
      <c r="P114" s="5"/>
      <c r="Q114" s="8" t="n">
        <f aca="false">I114*5.5017049523</f>
        <v>141156860.404368</v>
      </c>
      <c r="R114" s="8"/>
      <c r="S114" s="8"/>
      <c r="T114" s="5"/>
      <c r="U114" s="5"/>
      <c r="V114" s="8" t="n">
        <f aca="false">K114*5.5017049523</f>
        <v>29733707.049522</v>
      </c>
      <c r="W114" s="8" t="n">
        <f aca="false">M114*5.5017049523</f>
        <v>919599.187098624</v>
      </c>
      <c r="X114" s="8" t="n">
        <f aca="false">N114*5.1890047538+L114*5.5017049523</f>
        <v>28760373.4972083</v>
      </c>
      <c r="Y114" s="8" t="n">
        <f aca="false">N114*5.1890047538</f>
        <v>22371955.984678</v>
      </c>
      <c r="Z114" s="8" t="n">
        <f aca="false">L114*5.5017049523</f>
        <v>6388417.51253022</v>
      </c>
      <c r="AA114" s="8" t="n">
        <f aca="false">IFE_cost_central!B102</f>
        <v>0</v>
      </c>
      <c r="AB114" s="8" t="n">
        <f aca="false">AA114*$AC$13</f>
        <v>0</v>
      </c>
      <c r="AC114" s="8"/>
      <c r="AD114" s="8"/>
      <c r="AE114" s="159"/>
      <c r="AF114" s="159"/>
      <c r="AG114" s="159"/>
      <c r="AH114" s="159"/>
      <c r="AI114" s="159"/>
      <c r="AJ114" s="159"/>
      <c r="AK114" s="159"/>
      <c r="AL114" s="159"/>
      <c r="AM114" s="159"/>
      <c r="AN114" s="159"/>
      <c r="AO114" s="159"/>
      <c r="AP114" s="159"/>
      <c r="AQ114" s="159"/>
      <c r="AR114" s="159"/>
      <c r="AS114" s="159"/>
      <c r="AT114" s="159"/>
      <c r="AU114" s="159"/>
      <c r="AV114" s="159"/>
      <c r="AW114" s="159"/>
      <c r="AX114" s="159"/>
      <c r="AY114" s="159"/>
      <c r="AZ114" s="159"/>
      <c r="BA114" s="159"/>
      <c r="BB114" s="159"/>
      <c r="BC114" s="159"/>
      <c r="BD114" s="159"/>
      <c r="BE114" s="159"/>
      <c r="BF114" s="159"/>
      <c r="BG114" s="159"/>
      <c r="BH114" s="159"/>
      <c r="BI114" s="159"/>
      <c r="BJ114" s="159"/>
      <c r="BK114" s="159"/>
      <c r="BL114" s="159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3" t="n">
        <f aca="false">low_v2_m!D103+temporary_pension_bonus_low!B103</f>
        <v>32406432.5548141</v>
      </c>
      <c r="G115" s="163" t="n">
        <f aca="false">low_v2_m!E103+temporary_pension_bonus_low!B103</f>
        <v>31077882.2096852</v>
      </c>
      <c r="H115" s="67" t="n">
        <f aca="false">F115-J115</f>
        <v>26810185.1578814</v>
      </c>
      <c r="I115" s="67" t="n">
        <f aca="false">G115-K115</f>
        <v>25649522.2346605</v>
      </c>
      <c r="J115" s="163" t="n">
        <f aca="false">low_v2_m!J103</f>
        <v>5596247.3969327</v>
      </c>
      <c r="K115" s="163" t="n">
        <f aca="false">low_v2_m!K103</f>
        <v>5428359.97502472</v>
      </c>
      <c r="L115" s="67" t="n">
        <f aca="false">H115-I115</f>
        <v>1160662.92322097</v>
      </c>
      <c r="M115" s="67" t="n">
        <f aca="false">J115-K115</f>
        <v>167887.421907981</v>
      </c>
      <c r="N115" s="163" t="n">
        <f aca="false">SUM(low_v5_m!C103:J103)</f>
        <v>3615679.53131217</v>
      </c>
      <c r="O115" s="7"/>
      <c r="P115" s="7"/>
      <c r="Q115" s="67" t="n">
        <f aca="false">I115*5.5017049523</f>
        <v>141116103.50256</v>
      </c>
      <c r="R115" s="67"/>
      <c r="S115" s="67"/>
      <c r="T115" s="7"/>
      <c r="U115" s="7"/>
      <c r="V115" s="67" t="n">
        <f aca="false">K115*5.5017049523</f>
        <v>29865234.9574606</v>
      </c>
      <c r="W115" s="67" t="n">
        <f aca="false">M115*5.5017049523</f>
        <v>923667.060540018</v>
      </c>
      <c r="X115" s="67" t="n">
        <f aca="false">N115*5.1890047538+L115*5.5017049523</f>
        <v>25147403.228832</v>
      </c>
      <c r="Y115" s="67" t="n">
        <f aca="false">N115*5.1890047538</f>
        <v>18761778.2761962</v>
      </c>
      <c r="Z115" s="67" t="n">
        <f aca="false">L115*5.5017049523</f>
        <v>6385624.9526358</v>
      </c>
      <c r="AA115" s="67" t="n">
        <f aca="false">IFE_cost_central!B103</f>
        <v>0</v>
      </c>
      <c r="AB115" s="67" t="n">
        <f aca="false">AA115*$AC$13</f>
        <v>0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3" t="n">
        <f aca="false">low_v2_m!D104+temporary_pension_bonus_low!B104</f>
        <v>32431238.7598556</v>
      </c>
      <c r="G116" s="163" t="n">
        <f aca="false">low_v2_m!E104+temporary_pension_bonus_low!B104</f>
        <v>31102011.7603473</v>
      </c>
      <c r="H116" s="67" t="n">
        <f aca="false">F116-J116</f>
        <v>26785254.1400781</v>
      </c>
      <c r="I116" s="67" t="n">
        <f aca="false">G116-K116</f>
        <v>25625406.6791631</v>
      </c>
      <c r="J116" s="163" t="n">
        <f aca="false">low_v2_m!J104</f>
        <v>5645984.61977753</v>
      </c>
      <c r="K116" s="163" t="n">
        <f aca="false">low_v2_m!K104</f>
        <v>5476605.0811842</v>
      </c>
      <c r="L116" s="67" t="n">
        <f aca="false">H116-I116</f>
        <v>1159847.46091503</v>
      </c>
      <c r="M116" s="67" t="n">
        <f aca="false">J116-K116</f>
        <v>169379.538593326</v>
      </c>
      <c r="N116" s="163" t="n">
        <f aca="false">SUM(low_v5_m!C104:J104)</f>
        <v>3620607.0806367</v>
      </c>
      <c r="O116" s="7"/>
      <c r="P116" s="7"/>
      <c r="Q116" s="67" t="n">
        <f aca="false">I116*5.5017049523</f>
        <v>140983426.831453</v>
      </c>
      <c r="R116" s="67"/>
      <c r="S116" s="67"/>
      <c r="T116" s="7"/>
      <c r="U116" s="7"/>
      <c r="V116" s="67" t="n">
        <f aca="false">K116*5.5017049523</f>
        <v>30130665.2969425</v>
      </c>
      <c r="W116" s="67" t="n">
        <f aca="false">M116*5.5017049523</f>
        <v>931876.246297189</v>
      </c>
      <c r="X116" s="67" t="n">
        <f aca="false">N116*5.1890047538+L116*5.5017049523</f>
        <v>25168485.8726946</v>
      </c>
      <c r="Y116" s="67" t="n">
        <f aca="false">N116*5.1890047538</f>
        <v>18787347.3530658</v>
      </c>
      <c r="Z116" s="67" t="n">
        <f aca="false">L116*5.5017049523</f>
        <v>6381138.5196288</v>
      </c>
      <c r="AA116" s="67" t="n">
        <f aca="false">IFE_cost_central!B104</f>
        <v>0</v>
      </c>
      <c r="AB116" s="67" t="n">
        <f aca="false">AA116*$AC$13</f>
        <v>0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3" t="n">
        <f aca="false">low_v2_m!D105+temporary_pension_bonus_low!B105</f>
        <v>32526365.9981332</v>
      </c>
      <c r="G117" s="163" t="n">
        <f aca="false">low_v2_m!E105+temporary_pension_bonus_low!B105</f>
        <v>31194550.7664329</v>
      </c>
      <c r="H117" s="67" t="n">
        <f aca="false">F117-J117</f>
        <v>26789776.7381964</v>
      </c>
      <c r="I117" s="67" t="n">
        <f aca="false">G117-K117</f>
        <v>25630059.1842942</v>
      </c>
      <c r="J117" s="163" t="n">
        <f aca="false">low_v2_m!J105</f>
        <v>5736589.25993673</v>
      </c>
      <c r="K117" s="163" t="n">
        <f aca="false">low_v2_m!K105</f>
        <v>5564491.58213863</v>
      </c>
      <c r="L117" s="67" t="n">
        <f aca="false">H117-I117</f>
        <v>1159717.55390219</v>
      </c>
      <c r="M117" s="67" t="n">
        <f aca="false">J117-K117</f>
        <v>172097.677798102</v>
      </c>
      <c r="N117" s="163" t="n">
        <f aca="false">SUM(low_v5_m!C105:J105)</f>
        <v>3573950.57607595</v>
      </c>
      <c r="O117" s="7"/>
      <c r="P117" s="7"/>
      <c r="Q117" s="67" t="n">
        <f aca="false">I117*5.5017049523</f>
        <v>141009023.541974</v>
      </c>
      <c r="R117" s="67"/>
      <c r="S117" s="67"/>
      <c r="T117" s="7"/>
      <c r="U117" s="7"/>
      <c r="V117" s="67" t="n">
        <f aca="false">K117*5.5017049523</f>
        <v>30614190.8944838</v>
      </c>
      <c r="W117" s="67" t="n">
        <f aca="false">M117*5.5017049523</f>
        <v>946830.646221146</v>
      </c>
      <c r="X117" s="67" t="n">
        <f aca="false">N117*5.1890047538+L117*5.5017049523</f>
        <v>24925670.3386773</v>
      </c>
      <c r="Y117" s="67" t="n">
        <f aca="false">N117*5.1890047538</f>
        <v>18545246.5291043</v>
      </c>
      <c r="Z117" s="67" t="n">
        <f aca="false">L117*5.5017049523</f>
        <v>6380423.80957292</v>
      </c>
      <c r="AA117" s="67" t="n">
        <f aca="false">IFE_cost_central!B105</f>
        <v>0</v>
      </c>
      <c r="AB117" s="67" t="n">
        <f aca="false">AA117*$AC$13</f>
        <v>0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W1" colorId="64" zoomScale="65" zoomScaleNormal="65" zoomScalePageLayoutView="100" workbookViewId="0">
      <selection pane="topLeft" activeCell="AC34" activeCellId="0" sqref="AC34"/>
    </sheetView>
  </sheetViews>
  <sheetFormatPr defaultColWidth="9.265625" defaultRowHeight="12.8" zeroHeight="false" outlineLevelRow="0" outlineLevelCol="0"/>
  <cols>
    <col collapsed="false" customWidth="true" hidden="false" outlineLevel="0" max="7" min="6" style="110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110" width="17.35"/>
    <col collapsed="false" customWidth="true" hidden="false" outlineLevel="0" max="11" min="11" style="110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true" hidden="false" outlineLevel="0" max="14" min="14" style="110" width="8.83"/>
    <col collapsed="false" customWidth="true" hidden="false" outlineLevel="0" max="18" min="17" style="0" width="13.5"/>
    <col collapsed="false" customWidth="true" hidden="false" outlineLevel="0" max="24" min="24" style="0" width="16.48"/>
    <col collapsed="false" customWidth="true" hidden="false" outlineLevel="0" max="27" min="27" style="0" width="15.8"/>
    <col collapsed="false" customWidth="true" hidden="false" outlineLevel="0" max="28" min="28" style="0" width="12.1"/>
  </cols>
  <sheetData>
    <row r="1" customFormat="false" ht="12.8" hidden="false" customHeight="true" outlineLevel="0" collapsed="false">
      <c r="A1" s="139"/>
      <c r="B1" s="140"/>
      <c r="C1" s="139"/>
      <c r="D1" s="139"/>
      <c r="E1" s="139"/>
      <c r="F1" s="141" t="s">
        <v>175</v>
      </c>
      <c r="G1" s="141" t="s">
        <v>176</v>
      </c>
      <c r="H1" s="139"/>
      <c r="I1" s="139"/>
      <c r="J1" s="142" t="s">
        <v>177</v>
      </c>
      <c r="K1" s="142" t="s">
        <v>178</v>
      </c>
      <c r="L1" s="139"/>
      <c r="M1" s="143"/>
      <c r="N1" s="144" t="s">
        <v>179</v>
      </c>
      <c r="O1" s="139"/>
      <c r="P1" s="140"/>
      <c r="Q1" s="139"/>
      <c r="R1" s="139"/>
      <c r="S1" s="139"/>
      <c r="T1" s="139"/>
      <c r="U1" s="140"/>
      <c r="V1" s="139"/>
      <c r="W1" s="139"/>
      <c r="X1" s="139"/>
      <c r="Y1" s="139"/>
      <c r="Z1" s="139"/>
      <c r="AA1" s="139"/>
      <c r="AB1" s="139"/>
      <c r="AC1" s="139"/>
      <c r="AD1" s="139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</row>
    <row r="2" customFormat="false" ht="12.8" hidden="false" customHeight="true" outlineLevel="0" collapsed="false">
      <c r="A2" s="139"/>
      <c r="B2" s="140"/>
      <c r="C2" s="139"/>
      <c r="D2" s="139"/>
      <c r="E2" s="139"/>
      <c r="F2" s="142" t="s">
        <v>180</v>
      </c>
      <c r="G2" s="142" t="s">
        <v>181</v>
      </c>
      <c r="H2" s="139"/>
      <c r="I2" s="139"/>
      <c r="J2" s="144"/>
      <c r="K2" s="144"/>
      <c r="L2" s="139"/>
      <c r="M2" s="143"/>
      <c r="N2" s="144" t="s">
        <v>182</v>
      </c>
      <c r="O2" s="139"/>
      <c r="P2" s="140"/>
      <c r="Q2" s="139"/>
      <c r="R2" s="139"/>
      <c r="S2" s="139"/>
      <c r="T2" s="139"/>
      <c r="U2" s="140"/>
      <c r="V2" s="139"/>
      <c r="W2" s="139"/>
      <c r="X2" s="139"/>
      <c r="Y2" s="139"/>
      <c r="Z2" s="139"/>
      <c r="AA2" s="139"/>
      <c r="AB2" s="139"/>
      <c r="AC2" s="139"/>
      <c r="AD2" s="139"/>
      <c r="AE2" s="145"/>
      <c r="AF2" s="145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  <c r="AW2" s="145"/>
      <c r="AX2" s="145"/>
      <c r="AY2" s="145"/>
      <c r="AZ2" s="145"/>
      <c r="BA2" s="145"/>
      <c r="BB2" s="145"/>
      <c r="BC2" s="145"/>
      <c r="BD2" s="145"/>
      <c r="BE2" s="145"/>
      <c r="BF2" s="145"/>
      <c r="BG2" s="145"/>
      <c r="BH2" s="145"/>
      <c r="BI2" s="145"/>
      <c r="BJ2" s="145"/>
      <c r="BK2" s="145"/>
      <c r="BL2" s="145"/>
    </row>
    <row r="3" customFormat="false" ht="50.25" hidden="false" customHeight="true" outlineLevel="0" collapsed="false">
      <c r="A3" s="146" t="s">
        <v>183</v>
      </c>
      <c r="B3" s="147"/>
      <c r="C3" s="146" t="s">
        <v>184</v>
      </c>
      <c r="D3" s="146" t="s">
        <v>185</v>
      </c>
      <c r="E3" s="146" t="s">
        <v>186</v>
      </c>
      <c r="F3" s="148" t="s">
        <v>187</v>
      </c>
      <c r="G3" s="148" t="s">
        <v>188</v>
      </c>
      <c r="H3" s="146" t="s">
        <v>189</v>
      </c>
      <c r="I3" s="146" t="s">
        <v>190</v>
      </c>
      <c r="J3" s="148" t="s">
        <v>191</v>
      </c>
      <c r="K3" s="148" t="s">
        <v>192</v>
      </c>
      <c r="L3" s="146" t="s">
        <v>193</v>
      </c>
      <c r="M3" s="149" t="s">
        <v>194</v>
      </c>
      <c r="N3" s="148" t="s">
        <v>195</v>
      </c>
      <c r="O3" s="146" t="s">
        <v>196</v>
      </c>
      <c r="P3" s="147" t="s">
        <v>197</v>
      </c>
      <c r="Q3" s="146" t="s">
        <v>198</v>
      </c>
      <c r="R3" s="146" t="s">
        <v>199</v>
      </c>
      <c r="S3" s="146" t="s">
        <v>200</v>
      </c>
      <c r="T3" s="146" t="s">
        <v>201</v>
      </c>
      <c r="U3" s="147" t="s">
        <v>202</v>
      </c>
      <c r="V3" s="146" t="s">
        <v>203</v>
      </c>
      <c r="W3" s="146" t="s">
        <v>204</v>
      </c>
      <c r="X3" s="146" t="s">
        <v>205</v>
      </c>
      <c r="Y3" s="146" t="s">
        <v>206</v>
      </c>
      <c r="Z3" s="146" t="s">
        <v>207</v>
      </c>
      <c r="AA3" s="148" t="s">
        <v>208</v>
      </c>
      <c r="AB3" s="148" t="s">
        <v>209</v>
      </c>
      <c r="AC3" s="146"/>
      <c r="AD3" s="146"/>
      <c r="AE3" s="150"/>
      <c r="AF3" s="150"/>
      <c r="AG3" s="150"/>
      <c r="AH3" s="150"/>
      <c r="AI3" s="150"/>
      <c r="AJ3" s="150"/>
      <c r="AK3" s="150"/>
      <c r="AL3" s="150"/>
      <c r="AM3" s="150"/>
      <c r="AN3" s="150"/>
      <c r="AO3" s="150"/>
      <c r="AP3" s="150"/>
      <c r="AQ3" s="150"/>
      <c r="AR3" s="150"/>
      <c r="AS3" s="150"/>
      <c r="AT3" s="150"/>
      <c r="AU3" s="150"/>
      <c r="AV3" s="150"/>
      <c r="AW3" s="150"/>
      <c r="AX3" s="150"/>
      <c r="AY3" s="150"/>
      <c r="AZ3" s="150"/>
      <c r="BA3" s="150"/>
      <c r="BB3" s="150"/>
      <c r="BC3" s="150"/>
      <c r="BD3" s="150"/>
      <c r="BE3" s="150"/>
      <c r="BF3" s="150"/>
      <c r="BG3" s="150"/>
      <c r="BH3" s="150"/>
      <c r="BI3" s="150"/>
      <c r="BJ3" s="150"/>
      <c r="BK3" s="150"/>
      <c r="BL3" s="150"/>
    </row>
    <row r="4" customFormat="false" ht="12.8" hidden="false" customHeight="false" outlineLevel="0" collapsed="false">
      <c r="A4" s="151" t="s">
        <v>210</v>
      </c>
      <c r="B4" s="152"/>
      <c r="C4" s="151" t="n">
        <v>2014</v>
      </c>
      <c r="D4" s="151" t="n">
        <v>1</v>
      </c>
      <c r="E4" s="151" t="n">
        <v>1005</v>
      </c>
      <c r="F4" s="153" t="n">
        <v>13919743</v>
      </c>
      <c r="G4" s="153" t="n">
        <v>13367098</v>
      </c>
      <c r="H4" s="154" t="n">
        <f aca="false">F4-J4</f>
        <v>13919743</v>
      </c>
      <c r="I4" s="154" t="n">
        <f aca="false">G4-K4</f>
        <v>13367098</v>
      </c>
      <c r="J4" s="155"/>
      <c r="K4" s="155"/>
      <c r="L4" s="154" t="n">
        <f aca="false">H4-I4</f>
        <v>552645</v>
      </c>
      <c r="M4" s="154" t="n">
        <f aca="false">J4-K4</f>
        <v>0</v>
      </c>
      <c r="N4" s="153" t="n">
        <v>2431521</v>
      </c>
      <c r="O4" s="156" t="n">
        <v>68064666.1181856</v>
      </c>
      <c r="P4" s="151" t="n">
        <f aca="false">O4/I4</f>
        <v>5.09195534574412</v>
      </c>
      <c r="Q4" s="154" t="n">
        <f aca="false">I4*5.5017049523</f>
        <v>73541829.2644794</v>
      </c>
      <c r="R4" s="154" t="n">
        <v>11018747.8054275</v>
      </c>
      <c r="S4" s="154" t="n">
        <v>2463940.91347832</v>
      </c>
      <c r="T4" s="156" t="n">
        <v>13733232.3112091</v>
      </c>
      <c r="U4" s="151" t="n">
        <f aca="false">R4/N4</f>
        <v>4.53162765422445</v>
      </c>
      <c r="V4" s="152"/>
      <c r="W4" s="152"/>
      <c r="X4" s="154" t="n">
        <f aca="false">N4*U12+L4*P13</f>
        <v>15657663.7612308</v>
      </c>
      <c r="Y4" s="154" t="n">
        <f aca="false">N4*5.1890047538</f>
        <v>12617174.0279645</v>
      </c>
      <c r="Z4" s="154" t="n">
        <f aca="false">L4*5.5017049523</f>
        <v>3040489.73336383</v>
      </c>
      <c r="AA4" s="154"/>
      <c r="AB4" s="154"/>
      <c r="AC4" s="154"/>
      <c r="AD4" s="154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1"/>
      <c r="BA4" s="151"/>
      <c r="BB4" s="151"/>
      <c r="BC4" s="151"/>
      <c r="BD4" s="151"/>
      <c r="BE4" s="151"/>
      <c r="BF4" s="151"/>
      <c r="BG4" s="151"/>
      <c r="BH4" s="151"/>
      <c r="BI4" s="151"/>
      <c r="BJ4" s="151"/>
      <c r="BK4" s="151"/>
      <c r="BL4" s="151"/>
    </row>
    <row r="5" customFormat="false" ht="12.8" hidden="false" customHeight="false" outlineLevel="0" collapsed="false">
      <c r="B5" s="152"/>
      <c r="C5" s="151" t="n">
        <v>2014</v>
      </c>
      <c r="D5" s="151" t="n">
        <v>2</v>
      </c>
      <c r="E5" s="151" t="n">
        <v>1004</v>
      </c>
      <c r="F5" s="153" t="n">
        <v>14482790</v>
      </c>
      <c r="G5" s="153" t="n">
        <v>13911325</v>
      </c>
      <c r="H5" s="154" t="n">
        <f aca="false">F5-J5</f>
        <v>14482790</v>
      </c>
      <c r="I5" s="154" t="n">
        <f aca="false">G5-K5</f>
        <v>13911325</v>
      </c>
      <c r="J5" s="155"/>
      <c r="K5" s="155"/>
      <c r="L5" s="154" t="n">
        <f aca="false">H5-I5</f>
        <v>571465</v>
      </c>
      <c r="M5" s="154" t="n">
        <f aca="false">J5-K5</f>
        <v>0</v>
      </c>
      <c r="N5" s="153" t="n">
        <v>2156056</v>
      </c>
      <c r="O5" s="156" t="n">
        <v>80470827.8892677</v>
      </c>
      <c r="P5" s="151" t="n">
        <f aca="false">O5/I5</f>
        <v>5.78455523749662</v>
      </c>
      <c r="Q5" s="154" t="n">
        <f aca="false">I5*5.5017049523</f>
        <v>76536005.6455548</v>
      </c>
      <c r="R5" s="154" t="n">
        <v>13090128.797517</v>
      </c>
      <c r="S5" s="154" t="n">
        <v>2913043.96959149</v>
      </c>
      <c r="T5" s="156" t="n">
        <v>16270046.9661959</v>
      </c>
      <c r="U5" s="151" t="n">
        <f aca="false">R5/N5</f>
        <v>6.07133061363759</v>
      </c>
      <c r="V5" s="152"/>
      <c r="W5" s="152"/>
      <c r="X5" s="154" t="n">
        <f aca="false">N5*5.1890047538+L5*5.5017049523</f>
        <v>14331816.6540251</v>
      </c>
      <c r="Y5" s="154" t="n">
        <f aca="false">N5*5.1890047538</f>
        <v>11187784.833459</v>
      </c>
      <c r="Z5" s="154" t="n">
        <f aca="false">L5*5.5017049523</f>
        <v>3144031.82056612</v>
      </c>
      <c r="AA5" s="154"/>
      <c r="AB5" s="154"/>
      <c r="AC5" s="154"/>
      <c r="AD5" s="154"/>
    </row>
    <row r="6" customFormat="false" ht="12.8" hidden="false" customHeight="false" outlineLevel="0" collapsed="false">
      <c r="B6" s="152"/>
      <c r="C6" s="151" t="n">
        <v>2014</v>
      </c>
      <c r="D6" s="151" t="n">
        <v>3</v>
      </c>
      <c r="E6" s="151" t="n">
        <v>1003</v>
      </c>
      <c r="F6" s="153" t="n">
        <v>15149966</v>
      </c>
      <c r="G6" s="153" t="n">
        <v>14531608</v>
      </c>
      <c r="H6" s="154" t="n">
        <f aca="false">F6-J6</f>
        <v>15149966</v>
      </c>
      <c r="I6" s="154" t="n">
        <f aca="false">G6-K6</f>
        <v>14531608</v>
      </c>
      <c r="J6" s="155"/>
      <c r="K6" s="155"/>
      <c r="L6" s="154" t="n">
        <f aca="false">H6-I6</f>
        <v>618358</v>
      </c>
      <c r="M6" s="154" t="n">
        <f aca="false">J6-K6</f>
        <v>0</v>
      </c>
      <c r="N6" s="153" t="n">
        <v>2697106</v>
      </c>
      <c r="O6" s="156" t="n">
        <v>71025009.1540406</v>
      </c>
      <c r="P6" s="151" t="n">
        <f aca="false">O6/I6</f>
        <v>4.88762215124717</v>
      </c>
      <c r="Q6" s="154" t="n">
        <f aca="false">I6*5.5017049523</f>
        <v>79948619.6984823</v>
      </c>
      <c r="R6" s="154" t="n">
        <v>13303482.9648562</v>
      </c>
      <c r="S6" s="154" t="n">
        <v>2571105.33137627</v>
      </c>
      <c r="T6" s="156" t="n">
        <v>17670963.688597</v>
      </c>
      <c r="U6" s="151" t="n">
        <f aca="false">R6/N6</f>
        <v>4.93250282519716</v>
      </c>
      <c r="V6" s="152"/>
      <c r="W6" s="152"/>
      <c r="X6" s="154" t="n">
        <f aca="false">N6*5.1890047538+L6*5.5017049523</f>
        <v>17397319.1263968</v>
      </c>
      <c r="Y6" s="154" t="n">
        <f aca="false">N6*5.1890047538</f>
        <v>13995295.8555025</v>
      </c>
      <c r="Z6" s="154" t="n">
        <f aca="false">L6*5.5017049523</f>
        <v>3402023.27089432</v>
      </c>
      <c r="AA6" s="154"/>
      <c r="AB6" s="154"/>
      <c r="AC6" s="154"/>
      <c r="AD6" s="154"/>
    </row>
    <row r="7" customFormat="false" ht="12.8" hidden="false" customHeight="false" outlineLevel="0" collapsed="false">
      <c r="C7" s="151" t="n">
        <v>2014</v>
      </c>
      <c r="D7" s="151" t="n">
        <v>4</v>
      </c>
      <c r="E7" s="151" t="n">
        <v>160</v>
      </c>
      <c r="F7" s="153" t="n">
        <v>15745971</v>
      </c>
      <c r="G7" s="153" t="n">
        <v>15148486</v>
      </c>
      <c r="H7" s="154" t="n">
        <f aca="false">F7-J7</f>
        <v>15745971</v>
      </c>
      <c r="I7" s="154" t="n">
        <f aca="false">G7-K7</f>
        <v>15148486</v>
      </c>
      <c r="J7" s="155"/>
      <c r="K7" s="155"/>
      <c r="L7" s="154" t="n">
        <f aca="false">H7-I7</f>
        <v>597485</v>
      </c>
      <c r="M7" s="154" t="n">
        <f aca="false">J7-K7</f>
        <v>0</v>
      </c>
      <c r="N7" s="153" t="n">
        <v>2598761</v>
      </c>
      <c r="O7" s="156" t="n">
        <v>90838150.786</v>
      </c>
      <c r="P7" s="151" t="n">
        <f aca="false">O7/I7</f>
        <v>5.99651679950062</v>
      </c>
      <c r="Q7" s="154" t="n">
        <f aca="false">I7*5.5017049523</f>
        <v>83342500.4460472</v>
      </c>
      <c r="R7" s="154" t="n">
        <v>12713686.068</v>
      </c>
      <c r="S7" s="154" t="n">
        <v>3288341.0584532</v>
      </c>
      <c r="T7" s="156" t="n">
        <v>17161490.7544532</v>
      </c>
      <c r="U7" s="151" t="n">
        <f aca="false">R7/N7</f>
        <v>4.89221058342803</v>
      </c>
      <c r="V7" s="152"/>
      <c r="W7" s="152"/>
      <c r="X7" s="154" t="n">
        <f aca="false">N7*5.1890047538+L7*5.5017049523</f>
        <v>16772169.366415</v>
      </c>
      <c r="Y7" s="154" t="n">
        <f aca="false">N7*5.1890047538</f>
        <v>13484983.18299</v>
      </c>
      <c r="Z7" s="154" t="n">
        <f aca="false">L7*5.5017049523</f>
        <v>3287186.18342497</v>
      </c>
      <c r="AA7" s="154"/>
      <c r="AB7" s="154"/>
      <c r="AC7" s="154"/>
      <c r="AD7" s="154"/>
    </row>
    <row r="8" customFormat="false" ht="12.8" hidden="false" customHeight="false" outlineLevel="0" collapsed="false">
      <c r="B8" s="152"/>
      <c r="C8" s="151" t="n">
        <f aca="false">C4+1</f>
        <v>2015</v>
      </c>
      <c r="D8" s="151" t="n">
        <f aca="false">D4</f>
        <v>1</v>
      </c>
      <c r="E8" s="151" t="n">
        <v>1001</v>
      </c>
      <c r="F8" s="153" t="n">
        <v>16507879</v>
      </c>
      <c r="G8" s="153" t="n">
        <v>15853349</v>
      </c>
      <c r="H8" s="154" t="n">
        <f aca="false">F8-J8</f>
        <v>16507879</v>
      </c>
      <c r="I8" s="154" t="n">
        <f aca="false">G8-K8</f>
        <v>15853349</v>
      </c>
      <c r="J8" s="155"/>
      <c r="K8" s="155"/>
      <c r="L8" s="154" t="n">
        <f aca="false">H8-I8</f>
        <v>654530</v>
      </c>
      <c r="M8" s="154" t="n">
        <f aca="false">J8-K8</f>
        <v>0</v>
      </c>
      <c r="N8" s="153" t="n">
        <v>3002195</v>
      </c>
      <c r="O8" s="156" t="n">
        <v>81897043.9675653</v>
      </c>
      <c r="P8" s="151" t="n">
        <f aca="false">O8/I8</f>
        <v>5.16591440506137</v>
      </c>
      <c r="Q8" s="154" t="n">
        <f aca="false">I8*5.5017049523</f>
        <v>87220448.7038403</v>
      </c>
      <c r="R8" s="154" t="n">
        <v>13986686.083894</v>
      </c>
      <c r="S8" s="154" t="n">
        <v>2964672.99162586</v>
      </c>
      <c r="T8" s="156" t="n">
        <v>18231627.4986104</v>
      </c>
      <c r="U8" s="151" t="n">
        <f aca="false">R8/N8</f>
        <v>4.65881999133767</v>
      </c>
      <c r="V8" s="152"/>
      <c r="W8" s="152"/>
      <c r="X8" s="154" t="n">
        <f aca="false">N8*5.1890047538+L8*5.5017049523</f>
        <v>19179435.0692635</v>
      </c>
      <c r="Y8" s="154" t="n">
        <f aca="false">N8*5.1890047538</f>
        <v>15578404.1268346</v>
      </c>
      <c r="Z8" s="154" t="n">
        <f aca="false">L8*5.5017049523</f>
        <v>3601030.94242892</v>
      </c>
      <c r="AA8" s="154" t="s">
        <v>211</v>
      </c>
      <c r="AB8" s="154"/>
      <c r="AC8" s="154"/>
      <c r="AD8" s="154"/>
    </row>
    <row r="9" customFormat="false" ht="12.8" hidden="false" customHeight="false" outlineLevel="0" collapsed="false">
      <c r="B9" s="152"/>
      <c r="C9" s="151" t="n">
        <f aca="false">C5+1</f>
        <v>2015</v>
      </c>
      <c r="D9" s="151" t="n">
        <f aca="false">D5</f>
        <v>2</v>
      </c>
      <c r="E9" s="151" t="n">
        <v>1000</v>
      </c>
      <c r="F9" s="153" t="n">
        <v>17877475</v>
      </c>
      <c r="G9" s="153" t="n">
        <v>17180984</v>
      </c>
      <c r="H9" s="154" t="n">
        <f aca="false">F9-J9</f>
        <v>17877475</v>
      </c>
      <c r="I9" s="154" t="n">
        <f aca="false">G9-K9</f>
        <v>17180984</v>
      </c>
      <c r="J9" s="155"/>
      <c r="K9" s="155"/>
      <c r="L9" s="154" t="n">
        <f aca="false">H9-I9</f>
        <v>696491</v>
      </c>
      <c r="M9" s="154" t="n">
        <f aca="false">J9-K9</f>
        <v>0</v>
      </c>
      <c r="N9" s="153" t="n">
        <v>2371185</v>
      </c>
      <c r="O9" s="156" t="n">
        <v>104523364.336654</v>
      </c>
      <c r="P9" s="151" t="n">
        <f aca="false">O9/I9</f>
        <v>6.08366577471081</v>
      </c>
      <c r="Q9" s="154" t="n">
        <f aca="false">I9*5.5017049523</f>
        <v>94524704.7581871</v>
      </c>
      <c r="R9" s="154" t="n">
        <v>14339828.6769147</v>
      </c>
      <c r="S9" s="154" t="n">
        <v>3783745.78898687</v>
      </c>
      <c r="T9" s="156" t="n">
        <v>19687951.5296409</v>
      </c>
      <c r="U9" s="151" t="n">
        <f aca="false">R9/N9</f>
        <v>6.04753685474339</v>
      </c>
      <c r="V9" s="152"/>
      <c r="W9" s="152"/>
      <c r="X9" s="154" t="n">
        <f aca="false">N9*5.1890047538+L9*5.5017049523</f>
        <v>16135978.2210716</v>
      </c>
      <c r="Y9" s="154" t="n">
        <f aca="false">N9*5.1890047538</f>
        <v>12304090.2371393</v>
      </c>
      <c r="Z9" s="154" t="n">
        <f aca="false">L9*5.5017049523</f>
        <v>3831887.98393238</v>
      </c>
      <c r="AA9" s="154" t="s">
        <v>212</v>
      </c>
      <c r="AB9" s="154" t="n">
        <v>0</v>
      </c>
      <c r="AC9" s="154" t="n">
        <v>0</v>
      </c>
      <c r="AD9" s="154"/>
    </row>
    <row r="10" customFormat="false" ht="12.8" hidden="false" customHeight="false" outlineLevel="0" collapsed="false">
      <c r="B10" s="152"/>
      <c r="C10" s="151" t="n">
        <v>2016</v>
      </c>
      <c r="D10" s="151" t="n">
        <v>2</v>
      </c>
      <c r="E10" s="151" t="n">
        <v>996</v>
      </c>
      <c r="F10" s="153" t="n">
        <v>18529945</v>
      </c>
      <c r="G10" s="153" t="n">
        <v>17797215</v>
      </c>
      <c r="H10" s="154" t="n">
        <f aca="false">F10-J10</f>
        <v>18529945</v>
      </c>
      <c r="I10" s="154" t="n">
        <f aca="false">G10-K10</f>
        <v>17797215</v>
      </c>
      <c r="J10" s="155"/>
      <c r="K10" s="155"/>
      <c r="L10" s="154" t="n">
        <f aca="false">H10-I10</f>
        <v>732730</v>
      </c>
      <c r="M10" s="154" t="n">
        <f aca="false">J10-K10</f>
        <v>0</v>
      </c>
      <c r="N10" s="155"/>
      <c r="O10" s="152"/>
      <c r="P10" s="152"/>
      <c r="Q10" s="154" t="n">
        <f aca="false">I10*5.5017049523</f>
        <v>97915025.9026478</v>
      </c>
      <c r="R10" s="154"/>
      <c r="S10" s="154"/>
      <c r="T10" s="152"/>
      <c r="U10" s="152"/>
      <c r="V10" s="152"/>
      <c r="W10" s="152"/>
      <c r="X10" s="154"/>
      <c r="Y10" s="154"/>
      <c r="Z10" s="154"/>
      <c r="AA10" s="154" t="s">
        <v>18</v>
      </c>
      <c r="AB10" s="154" t="n">
        <v>17079733.2296869</v>
      </c>
      <c r="AC10" s="157" t="n">
        <f aca="false">AB10/AA35</f>
        <v>8.39332657103718</v>
      </c>
      <c r="AD10" s="0" t="s">
        <v>213</v>
      </c>
    </row>
    <row r="11" customFormat="false" ht="12.8" hidden="false" customHeight="false" outlineLevel="0" collapsed="false">
      <c r="B11" s="152"/>
      <c r="C11" s="151" t="n">
        <v>2016</v>
      </c>
      <c r="D11" s="151" t="n">
        <v>3</v>
      </c>
      <c r="E11" s="151" t="n">
        <v>995</v>
      </c>
      <c r="F11" s="153" t="n">
        <v>19118239</v>
      </c>
      <c r="G11" s="153" t="n">
        <v>18342944</v>
      </c>
      <c r="H11" s="154" t="n">
        <f aca="false">F11-J11</f>
        <v>19118239</v>
      </c>
      <c r="I11" s="154" t="n">
        <f aca="false">G11-K11</f>
        <v>18342944</v>
      </c>
      <c r="J11" s="155"/>
      <c r="K11" s="155"/>
      <c r="L11" s="154" t="n">
        <f aca="false">H11-I11</f>
        <v>775295</v>
      </c>
      <c r="M11" s="154" t="n">
        <f aca="false">J11-K11</f>
        <v>0</v>
      </c>
      <c r="N11" s="155"/>
      <c r="O11" s="152"/>
      <c r="P11" s="152"/>
      <c r="Q11" s="154" t="n">
        <f aca="false">I11*5.5017049523</f>
        <v>100917465.844562</v>
      </c>
      <c r="R11" s="154"/>
      <c r="S11" s="154"/>
      <c r="T11" s="152"/>
      <c r="U11" s="152"/>
      <c r="V11" s="152"/>
      <c r="W11" s="152"/>
      <c r="X11" s="154"/>
      <c r="Y11" s="154"/>
      <c r="Z11" s="154"/>
      <c r="AA11" s="154" t="s">
        <v>20</v>
      </c>
      <c r="AB11" s="154" t="n">
        <v>24337291.3360368</v>
      </c>
      <c r="AC11" s="157" t="n">
        <f aca="false">AB11/AA36</f>
        <v>9.13972947023404</v>
      </c>
      <c r="AD11" s="154" t="s">
        <v>214</v>
      </c>
    </row>
    <row r="12" customFormat="false" ht="12.8" hidden="false" customHeight="false" outlineLevel="0" collapsed="false">
      <c r="B12" s="152"/>
      <c r="C12" s="151" t="n">
        <v>2016</v>
      </c>
      <c r="D12" s="151" t="n">
        <v>4</v>
      </c>
      <c r="E12" s="151" t="n">
        <v>994</v>
      </c>
      <c r="F12" s="153" t="n">
        <v>20592277</v>
      </c>
      <c r="G12" s="153" t="n">
        <v>19759371</v>
      </c>
      <c r="H12" s="154" t="n">
        <f aca="false">F12-J12</f>
        <v>20592277</v>
      </c>
      <c r="I12" s="154" t="n">
        <f aca="false">G12-K12</f>
        <v>19759371</v>
      </c>
      <c r="J12" s="155"/>
      <c r="K12" s="155"/>
      <c r="L12" s="154" t="n">
        <f aca="false">H12-I12</f>
        <v>832906</v>
      </c>
      <c r="M12" s="154" t="n">
        <f aca="false">J12-K12</f>
        <v>0</v>
      </c>
      <c r="N12" s="155"/>
      <c r="O12" s="152"/>
      <c r="P12" s="152" t="s">
        <v>215</v>
      </c>
      <c r="Q12" s="154" t="n">
        <f aca="false">I12*5.5017049523</f>
        <v>108710229.285033</v>
      </c>
      <c r="R12" s="154"/>
      <c r="S12" s="154"/>
      <c r="T12" s="152"/>
      <c r="U12" s="151" t="n">
        <f aca="false">AVERAGE(U4:U9)</f>
        <v>5.18900475376138</v>
      </c>
      <c r="V12" s="152"/>
      <c r="W12" s="152"/>
      <c r="X12" s="154"/>
      <c r="Y12" s="154"/>
      <c r="Z12" s="154"/>
      <c r="AA12" s="154" t="s">
        <v>24</v>
      </c>
      <c r="AB12" s="154" t="n">
        <v>7699173.32650563</v>
      </c>
      <c r="AC12" s="157" t="n">
        <f aca="false">AB12/AA37</f>
        <v>9.57081928598489</v>
      </c>
      <c r="AD12" s="154" t="s">
        <v>216</v>
      </c>
    </row>
    <row r="13" customFormat="false" ht="12.8" hidden="false" customHeight="false" outlineLevel="0" collapsed="false">
      <c r="B13" s="152"/>
      <c r="C13" s="151" t="n">
        <v>2017</v>
      </c>
      <c r="D13" s="151" t="n">
        <v>1</v>
      </c>
      <c r="E13" s="151" t="n">
        <v>993</v>
      </c>
      <c r="F13" s="153" t="n">
        <v>20242858</v>
      </c>
      <c r="G13" s="153" t="n">
        <v>19409870</v>
      </c>
      <c r="H13" s="154" t="n">
        <f aca="false">F13-J13</f>
        <v>20242858</v>
      </c>
      <c r="I13" s="154" t="n">
        <f aca="false">G13-K13</f>
        <v>19409870</v>
      </c>
      <c r="J13" s="155"/>
      <c r="K13" s="155"/>
      <c r="L13" s="154" t="n">
        <f aca="false">H13-I13</f>
        <v>832988</v>
      </c>
      <c r="M13" s="154" t="n">
        <f aca="false">J13-K13</f>
        <v>0</v>
      </c>
      <c r="N13" s="155"/>
      <c r="O13" s="152"/>
      <c r="P13" s="151" t="n">
        <f aca="false">AVERAGE(P4:P9)</f>
        <v>5.50170495229345</v>
      </c>
      <c r="Q13" s="154" t="n">
        <f aca="false">I13*5.5017049523</f>
        <v>106787377.902499</v>
      </c>
      <c r="R13" s="154"/>
      <c r="S13" s="154"/>
      <c r="T13" s="152"/>
      <c r="U13" s="152"/>
      <c r="V13" s="152"/>
      <c r="W13" s="152"/>
      <c r="X13" s="154"/>
      <c r="Y13" s="154"/>
      <c r="Z13" s="154"/>
      <c r="AA13" s="154"/>
      <c r="AB13" s="154"/>
      <c r="AC13" s="158" t="n">
        <f aca="false">AVERAGE(AC10:AC12)</f>
        <v>9.03462510908537</v>
      </c>
      <c r="AD13" s="154"/>
    </row>
    <row r="14" customFormat="false" ht="12.8" hidden="false" customHeight="false" outlineLevel="0" collapsed="false">
      <c r="A14" s="159" t="s">
        <v>217</v>
      </c>
      <c r="B14" s="5"/>
      <c r="C14" s="159" t="n">
        <v>2015</v>
      </c>
      <c r="D14" s="159" t="n">
        <v>1</v>
      </c>
      <c r="E14" s="159" t="n">
        <v>161</v>
      </c>
      <c r="F14" s="160" t="n">
        <f aca="false">central_v2_m!B2+temporary_pension_bonus_central!B2</f>
        <v>17752028.6015336</v>
      </c>
      <c r="G14" s="160" t="n">
        <f aca="false">central_v2_m!C2+temporary_pension_bonus_central!B2</f>
        <v>17058028.0286595</v>
      </c>
      <c r="H14" s="8" t="n">
        <f aca="false">F14-J14</f>
        <v>17752028.6015336</v>
      </c>
      <c r="I14" s="8" t="n">
        <f aca="false">G14-K14</f>
        <v>17058028.0286595</v>
      </c>
      <c r="J14" s="161" t="n">
        <f aca="false">central_v2_m!J2</f>
        <v>0</v>
      </c>
      <c r="K14" s="161" t="n">
        <f aca="false">central_v2_m!K2</f>
        <v>0</v>
      </c>
      <c r="L14" s="8" t="n">
        <f aca="false">H14-I14</f>
        <v>694000.572874077</v>
      </c>
      <c r="M14" s="8" t="n">
        <f aca="false">J14-K14</f>
        <v>0</v>
      </c>
      <c r="N14" s="161" t="n">
        <f aca="false">SUM(central_v5_m!C2:J2)</f>
        <v>2791830.5901303</v>
      </c>
      <c r="O14" s="5"/>
      <c r="P14" s="5"/>
      <c r="Q14" s="8" t="n">
        <f aca="false">I14*5.5017049523</f>
        <v>93848237.2817482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18305008.5926708</v>
      </c>
      <c r="Y14" s="8" t="n">
        <f aca="false">N14*5.1890047538</f>
        <v>14486822.2039904</v>
      </c>
      <c r="Z14" s="8" t="n">
        <f aca="false">L14*5.5017049523</f>
        <v>3818186.38868034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  <c r="BJ14" s="159"/>
      <c r="BK14" s="159"/>
      <c r="BL14" s="159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2" t="n">
        <f aca="false">central_v2_m!B3+temporary_pension_bonus_central!B3</f>
        <v>20464301.5356196</v>
      </c>
      <c r="G15" s="162" t="n">
        <f aca="false">central_v2_m!C3+temporary_pension_bonus_central!B3</f>
        <v>19662552.1576393</v>
      </c>
      <c r="H15" s="67" t="n">
        <f aca="false">F15-J15</f>
        <v>20464301.5356196</v>
      </c>
      <c r="I15" s="67" t="n">
        <f aca="false">G15-K15</f>
        <v>19662552.1576393</v>
      </c>
      <c r="J15" s="163" t="n">
        <f aca="false">central_v2_m!J3</f>
        <v>0</v>
      </c>
      <c r="K15" s="163" t="n">
        <f aca="false">central_v2_m!K3</f>
        <v>0</v>
      </c>
      <c r="L15" s="67" t="n">
        <f aca="false">H15-I15</f>
        <v>801749.377980366</v>
      </c>
      <c r="M15" s="67" t="n">
        <f aca="false">J15-K15</f>
        <v>0</v>
      </c>
      <c r="N15" s="163" t="n">
        <f aca="false">SUM(central_v5_m!C3:J3)</f>
        <v>2473830.00986629</v>
      </c>
      <c r="O15" s="7"/>
      <c r="P15" s="7"/>
      <c r="Q15" s="67" t="n">
        <f aca="false">I15*5.5017049523</f>
        <v>108177560.580541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17247704.2046273</v>
      </c>
      <c r="Y15" s="67" t="n">
        <f aca="false">N15*5.1890047538</f>
        <v>12836715.6812893</v>
      </c>
      <c r="Z15" s="67" t="n">
        <f aca="false">L15*5.5017049523</f>
        <v>4410988.52333803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62" t="n">
        <f aca="false">central_v2_m!B4+temporary_pension_bonus_central!B4</f>
        <v>19838660.7787013</v>
      </c>
      <c r="G16" s="162" t="n">
        <f aca="false">central_v2_m!C4+temporary_pension_bonus_central!B4</f>
        <v>19059939.5541995</v>
      </c>
      <c r="H16" s="67" t="n">
        <f aca="false">F16-J16</f>
        <v>19838660.7787013</v>
      </c>
      <c r="I16" s="67" t="n">
        <f aca="false">G16-K16</f>
        <v>19059939.5541995</v>
      </c>
      <c r="J16" s="163" t="n">
        <f aca="false">central_v2_m!J4</f>
        <v>0</v>
      </c>
      <c r="K16" s="163" t="n">
        <f aca="false">central_v2_m!K4</f>
        <v>0</v>
      </c>
      <c r="L16" s="67" t="n">
        <f aca="false">H16-I16</f>
        <v>778721.224501777</v>
      </c>
      <c r="M16" s="67" t="n">
        <f aca="false">J16-K16</f>
        <v>0</v>
      </c>
      <c r="N16" s="163" t="n">
        <f aca="false">SUM(central_v5_m!C4:J4)</f>
        <v>2940705.35015561</v>
      </c>
      <c r="O16" s="164" t="n">
        <v>94527377.1142455</v>
      </c>
      <c r="Q16" s="67" t="n">
        <f aca="false">I16*5.5017049523</f>
        <v>104862163.835878</v>
      </c>
      <c r="R16" s="67" t="n">
        <v>16695329.1346057</v>
      </c>
      <c r="S16" s="67" t="n">
        <v>3421891.05153569</v>
      </c>
      <c r="T16" s="164" t="n">
        <v>22190060.6351791</v>
      </c>
      <c r="U16" s="7" t="n">
        <f aca="false">R22/N16</f>
        <v>7.06562558900055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19543628.4587851</v>
      </c>
      <c r="Y16" s="67" t="n">
        <f aca="false">N16*5.1890047538</f>
        <v>15259334.0414826</v>
      </c>
      <c r="Z16" s="67" t="n">
        <f aca="false">L16*5.5017049523</f>
        <v>4284294.41730255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62" t="n">
        <f aca="false">central_v2_m!B5+temporary_pension_bonus_central!B5</f>
        <v>21428307.4668662</v>
      </c>
      <c r="G17" s="162" t="n">
        <f aca="false">central_v2_m!C5+temporary_pension_bonus_central!B5</f>
        <v>20584690.0610774</v>
      </c>
      <c r="H17" s="67" t="n">
        <f aca="false">F17-J17</f>
        <v>21428307.4668662</v>
      </c>
      <c r="I17" s="67" t="n">
        <f aca="false">G17-K17</f>
        <v>20584690.0610774</v>
      </c>
      <c r="J17" s="163" t="n">
        <f aca="false">central_v2_m!J5</f>
        <v>0</v>
      </c>
      <c r="K17" s="163" t="n">
        <f aca="false">central_v2_m!K5</f>
        <v>0</v>
      </c>
      <c r="L17" s="67" t="n">
        <f aca="false">H17-I17</f>
        <v>843617.405788835</v>
      </c>
      <c r="M17" s="67" t="n">
        <f aca="false">J17-K17</f>
        <v>0</v>
      </c>
      <c r="N17" s="163" t="n">
        <f aca="false">SUM(central_v5_m!C5:J5)</f>
        <v>2780472.86787377</v>
      </c>
      <c r="O17" s="164" t="n">
        <v>111875162.875528</v>
      </c>
      <c r="Q17" s="67" t="n">
        <f aca="false">I17*5.5017049523</f>
        <v>113250891.25059</v>
      </c>
      <c r="R17" s="67" t="n">
        <v>16337001.0457356</v>
      </c>
      <c r="S17" s="67" t="n">
        <v>4049880.89609411</v>
      </c>
      <c r="T17" s="164" t="n">
        <v>22729747.8617584</v>
      </c>
      <c r="U17" s="7" t="n">
        <f aca="false">R23/N17</f>
        <v>6.66625924510309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19069220.9884838</v>
      </c>
      <c r="Y17" s="67" t="n">
        <f aca="false">N17*5.1890047538</f>
        <v>14427886.9292089</v>
      </c>
      <c r="Z17" s="67" t="n">
        <f aca="false">L17*5.5017049523</f>
        <v>4641334.05927491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59"/>
      <c r="B18" s="5"/>
      <c r="C18" s="159" t="n">
        <f aca="false">C14+1</f>
        <v>2016</v>
      </c>
      <c r="D18" s="159" t="n">
        <f aca="false">D14</f>
        <v>1</v>
      </c>
      <c r="E18" s="159" t="n">
        <v>165</v>
      </c>
      <c r="F18" s="160" t="n">
        <f aca="false">central_v2_m!B6+temporary_pension_bonus_central!B6</f>
        <v>18775410.8432988</v>
      </c>
      <c r="G18" s="160" t="n">
        <f aca="false">central_v2_m!C6+temporary_pension_bonus_central!B6</f>
        <v>18038300.930827</v>
      </c>
      <c r="H18" s="8" t="n">
        <f aca="false">F18-J18</f>
        <v>18775410.8432988</v>
      </c>
      <c r="I18" s="8" t="n">
        <f aca="false">G18-K18</f>
        <v>18038300.930827</v>
      </c>
      <c r="J18" s="161" t="n">
        <f aca="false">central_v2_m!J6</f>
        <v>0</v>
      </c>
      <c r="K18" s="161" t="n">
        <f aca="false">central_v2_m!K6</f>
        <v>0</v>
      </c>
      <c r="L18" s="8" t="n">
        <f aca="false">H18-I18</f>
        <v>737109.912471727</v>
      </c>
      <c r="M18" s="8" t="n">
        <f aca="false">J18-K18</f>
        <v>0</v>
      </c>
      <c r="N18" s="161" t="n">
        <f aca="false">SUM(central_v5_m!C6:J6)</f>
        <v>2805850.32186679</v>
      </c>
      <c r="O18" s="165" t="n">
        <v>91414555.2301573</v>
      </c>
      <c r="P18" s="5"/>
      <c r="Q18" s="8" t="n">
        <f aca="false">I18*5.5017049523</f>
        <v>99241409.5622087</v>
      </c>
      <c r="R18" s="8" t="n">
        <v>17527446.3296216</v>
      </c>
      <c r="S18" s="8" t="n">
        <v>3309206.89933169</v>
      </c>
      <c r="T18" s="165" t="n">
        <v>22762488.8207359</v>
      </c>
      <c r="U18" s="5" t="n">
        <f aca="false">R24/N18</f>
        <v>6.59934568352413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18614931.9144532</v>
      </c>
      <c r="Y18" s="8" t="n">
        <f aca="false">N18*5.1890047538</f>
        <v>14559570.658618</v>
      </c>
      <c r="Z18" s="8" t="n">
        <f aca="false">L18*5.5017049523</f>
        <v>4055361.25583512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  <c r="BB18" s="159"/>
      <c r="BC18" s="159"/>
      <c r="BD18" s="159"/>
      <c r="BE18" s="159"/>
      <c r="BF18" s="159"/>
      <c r="BG18" s="159"/>
      <c r="BH18" s="159"/>
      <c r="BI18" s="159"/>
      <c r="BJ18" s="159"/>
      <c r="BK18" s="159"/>
      <c r="BL18" s="159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2" t="n">
        <f aca="false">central_v2_m!B7+temporary_pension_bonus_central!B7</f>
        <v>19389829.6064779</v>
      </c>
      <c r="G19" s="162" t="n">
        <f aca="false">central_v2_m!C7+temporary_pension_bonus_central!B7</f>
        <v>18626968.2325262</v>
      </c>
      <c r="H19" s="67" t="n">
        <f aca="false">F19-J19</f>
        <v>19389829.6064779</v>
      </c>
      <c r="I19" s="67" t="n">
        <f aca="false">G19-K19</f>
        <v>18626968.2325262</v>
      </c>
      <c r="J19" s="163" t="n">
        <f aca="false">central_v2_m!J7</f>
        <v>0</v>
      </c>
      <c r="K19" s="163" t="n">
        <f aca="false">central_v2_m!K7</f>
        <v>0</v>
      </c>
      <c r="L19" s="67" t="n">
        <f aca="false">H19-I19</f>
        <v>762861.373951677</v>
      </c>
      <c r="M19" s="67" t="n">
        <f aca="false">J19-K19</f>
        <v>0</v>
      </c>
      <c r="N19" s="163" t="n">
        <f aca="false">SUM(central_v5_m!C7:J7)</f>
        <v>2806275.73960396</v>
      </c>
      <c r="O19" s="164" t="n">
        <v>104116643.411142</v>
      </c>
      <c r="P19" s="7" t="n">
        <v>5.91</v>
      </c>
      <c r="Q19" s="67" t="n">
        <f aca="false">I19*5.5017049523</f>
        <v>102480083.371224</v>
      </c>
      <c r="R19" s="67" t="n">
        <v>18813591.3018501</v>
      </c>
      <c r="S19" s="67" t="n">
        <v>3769022.49148334</v>
      </c>
      <c r="T19" s="164" t="n">
        <v>24440890.5830178</v>
      </c>
      <c r="U19" s="7" t="n">
        <f aca="false">R19/N19</f>
        <v>6.70411358240412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18758816.3522669</v>
      </c>
      <c r="Y19" s="67" t="n">
        <f aca="false">N19*5.1890047538</f>
        <v>14561778.1532786</v>
      </c>
      <c r="Z19" s="67" t="n">
        <f aca="false">L19*5.5017049523</f>
        <v>4197038.19898832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3" t="n">
        <f aca="false">central_v2_m!D8+temporary_pension_bonus_central!B8</f>
        <v>18548497.0379554</v>
      </c>
      <c r="G20" s="163" t="n">
        <f aca="false">central_v2_m!E8+temporary_pension_bonus_central!B8</f>
        <v>17816479.4850812</v>
      </c>
      <c r="H20" s="67" t="n">
        <f aca="false">F20-J20</f>
        <v>18548497.0379554</v>
      </c>
      <c r="I20" s="67" t="n">
        <f aca="false">G20-K20</f>
        <v>17816479.4850812</v>
      </c>
      <c r="J20" s="163" t="n">
        <f aca="false">central_v2_m!J8</f>
        <v>0</v>
      </c>
      <c r="K20" s="163" t="n">
        <f aca="false">central_v2_m!K8</f>
        <v>0</v>
      </c>
      <c r="L20" s="67" t="n">
        <f aca="false">H20-I20</f>
        <v>732017.552874163</v>
      </c>
      <c r="M20" s="67" t="n">
        <f aca="false">J20-K20</f>
        <v>0</v>
      </c>
      <c r="N20" s="163" t="n">
        <f aca="false">SUM(central_v5_m!C8:J8)</f>
        <v>2465377.23771734</v>
      </c>
      <c r="O20" s="164" t="n">
        <v>90764685.8571572</v>
      </c>
      <c r="P20" s="7" t="n">
        <v>5.43</v>
      </c>
      <c r="Q20" s="67" t="n">
        <f aca="false">I20*5.5017049523</f>
        <v>98021013.4156225</v>
      </c>
      <c r="R20" s="67" t="n">
        <v>16989362.3248539</v>
      </c>
      <c r="S20" s="67" t="n">
        <v>3285681.62802909</v>
      </c>
      <c r="T20" s="164" t="n">
        <v>22167728.6392591</v>
      </c>
      <c r="U20" s="7" t="n">
        <f aca="false">R20/N20</f>
        <v>6.89118162727265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16820198.8022439</v>
      </c>
      <c r="Y20" s="67" t="n">
        <f aca="false">N20*5.1890047538</f>
        <v>12792854.2064256</v>
      </c>
      <c r="Z20" s="67" t="n">
        <f aca="false">L20*5.5017049523</f>
        <v>4027344.59581831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3" t="n">
        <f aca="false">central_v2_m!D9+temporary_pension_bonus_central!B9</f>
        <v>20248931.6960952</v>
      </c>
      <c r="G21" s="163" t="n">
        <f aca="false">central_v2_m!E9+temporary_pension_bonus_central!B9</f>
        <v>19448154.1891762</v>
      </c>
      <c r="H21" s="67" t="n">
        <f aca="false">F21-J21</f>
        <v>20221898.4421759</v>
      </c>
      <c r="I21" s="67" t="n">
        <f aca="false">G21-K21</f>
        <v>19421931.9328745</v>
      </c>
      <c r="J21" s="163" t="n">
        <f aca="false">central_v2_m!J9</f>
        <v>27033.2539192594</v>
      </c>
      <c r="K21" s="163" t="n">
        <f aca="false">central_v2_m!K9</f>
        <v>26222.2563016816</v>
      </c>
      <c r="L21" s="67" t="n">
        <f aca="false">H21-I21</f>
        <v>799966.509301379</v>
      </c>
      <c r="M21" s="67" t="n">
        <f aca="false">J21-K21</f>
        <v>810.997617577777</v>
      </c>
      <c r="N21" s="163" t="n">
        <f aca="false">SUM(central_v5_m!C9:J9)</f>
        <v>3850141.96622837</v>
      </c>
      <c r="O21" s="164" t="n">
        <v>112083822.294624</v>
      </c>
      <c r="P21" s="7" t="n">
        <v>6.14</v>
      </c>
      <c r="Q21" s="67" t="n">
        <f aca="false">I21*5.5017049523</f>
        <v>106853739.098329</v>
      </c>
      <c r="R21" s="67" t="n">
        <v>21412355.8556138</v>
      </c>
      <c r="S21" s="67" t="n">
        <v>4057434.36706539</v>
      </c>
      <c r="T21" s="164" t="n">
        <v>27652287.4723871</v>
      </c>
      <c r="U21" s="7" t="n">
        <f aca="false">R21/N21</f>
        <v>5.56144579691681</v>
      </c>
      <c r="V21" s="67" t="n">
        <f aca="false">K21*5.5017049523</f>
        <v>144267.117355442</v>
      </c>
      <c r="W21" s="67" t="n">
        <f aca="false">M21*5.5017049523</f>
        <v>4461.86960893116</v>
      </c>
      <c r="X21" s="67" t="n">
        <f aca="false">N21*5.1890047538+L21*5.5017049523</f>
        <v>24379584.6714615</v>
      </c>
      <c r="Y21" s="67" t="n">
        <f aca="false">N21*5.1890047538</f>
        <v>19978404.9655639</v>
      </c>
      <c r="Z21" s="67" t="n">
        <f aca="false">L21*5.5017049523</f>
        <v>4401179.70589754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9"/>
      <c r="B22" s="5"/>
      <c r="C22" s="159" t="n">
        <f aca="false">C18+1</f>
        <v>2017</v>
      </c>
      <c r="D22" s="159" t="n">
        <f aca="false">D18</f>
        <v>1</v>
      </c>
      <c r="E22" s="159" t="n">
        <v>169</v>
      </c>
      <c r="F22" s="161" t="n">
        <f aca="false">central_v2_m!D10+temporary_pension_bonus_central!B10</f>
        <v>19350287.8126766</v>
      </c>
      <c r="G22" s="161" t="n">
        <f aca="false">central_v2_m!E10+temporary_pension_bonus_central!B10</f>
        <v>18585738.274123</v>
      </c>
      <c r="H22" s="8" t="n">
        <f aca="false">F22-J22</f>
        <v>19290429.5474228</v>
      </c>
      <c r="I22" s="8" t="n">
        <f aca="false">G22-K22</f>
        <v>18527675.7568267</v>
      </c>
      <c r="J22" s="161" t="n">
        <f aca="false">central_v2_m!J10</f>
        <v>59858.2652538374</v>
      </c>
      <c r="K22" s="161" t="n">
        <f aca="false">central_v2_m!K10</f>
        <v>58062.5172962223</v>
      </c>
      <c r="L22" s="8" t="n">
        <f aca="false">H22-I22</f>
        <v>762753.790596038</v>
      </c>
      <c r="M22" s="8" t="n">
        <f aca="false">J22-K22</f>
        <v>1795.74795761512</v>
      </c>
      <c r="N22" s="161" t="n">
        <f aca="false">SUM(central_v5_m!C10:J10)</f>
        <v>4283437.70764497</v>
      </c>
      <c r="O22" s="165" t="n">
        <v>99073334.5554007</v>
      </c>
      <c r="P22" s="5" t="n">
        <v>5.69</v>
      </c>
      <c r="Q22" s="8" t="n">
        <f aca="false">I22*5.5017049523</f>
        <v>101933805.465942</v>
      </c>
      <c r="R22" s="8" t="n">
        <v>20777922.9717703</v>
      </c>
      <c r="S22" s="8" t="n">
        <v>3586454.71090551</v>
      </c>
      <c r="T22" s="165" t="n">
        <v>25889654.8342129</v>
      </c>
      <c r="U22" s="5" t="n">
        <f aca="false">R22/N22</f>
        <v>4.85075875731457</v>
      </c>
      <c r="V22" s="8" t="n">
        <f aca="false">K22*5.5017049523</f>
        <v>319442.838951631</v>
      </c>
      <c r="W22" s="8" t="n">
        <f aca="false">M22*5.5017049523</f>
        <v>9879.67543149374</v>
      </c>
      <c r="X22" s="8" t="n">
        <f aca="false">N22*5.1890047538+L22*5.5017049523</f>
        <v>26423224.9346837</v>
      </c>
      <c r="Y22" s="8" t="n">
        <f aca="false">N22*5.1890047538</f>
        <v>22226778.6275759</v>
      </c>
      <c r="Z22" s="8" t="n">
        <f aca="false">L22*5.5017049523</f>
        <v>4196446.30710782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  <c r="BB22" s="159"/>
      <c r="BC22" s="159"/>
      <c r="BD22" s="159"/>
      <c r="BE22" s="159"/>
      <c r="BF22" s="159"/>
      <c r="BG22" s="159"/>
      <c r="BH22" s="159"/>
      <c r="BI22" s="159"/>
      <c r="BJ22" s="159"/>
      <c r="BK22" s="159"/>
      <c r="BL22" s="159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3" t="n">
        <f aca="false">central_v2_m!D11+temporary_pension_bonus_central!B11</f>
        <v>20752223.8277471</v>
      </c>
      <c r="G23" s="163" t="n">
        <f aca="false">central_v2_m!E11+temporary_pension_bonus_central!B11</f>
        <v>19929925.3267141</v>
      </c>
      <c r="H23" s="67" t="n">
        <f aca="false">F23-J23</f>
        <v>20644653.0032388</v>
      </c>
      <c r="I23" s="67" t="n">
        <f aca="false">G23-K23</f>
        <v>19825581.626941</v>
      </c>
      <c r="J23" s="163" t="n">
        <f aca="false">central_v2_m!J11</f>
        <v>107570.824508354</v>
      </c>
      <c r="K23" s="163" t="n">
        <f aca="false">central_v2_m!K11</f>
        <v>104343.699773103</v>
      </c>
      <c r="L23" s="67" t="n">
        <f aca="false">H23-I23</f>
        <v>819071.376297761</v>
      </c>
      <c r="M23" s="67" t="n">
        <f aca="false">J23-K23</f>
        <v>3227.1247352506</v>
      </c>
      <c r="N23" s="163" t="n">
        <f aca="false">SUM(central_v5_m!C11:J11)</f>
        <v>3935455.5931213</v>
      </c>
      <c r="O23" s="164" t="n">
        <v>118311548.494431</v>
      </c>
      <c r="P23" s="7"/>
      <c r="Q23" s="67" t="n">
        <f aca="false">I23*5.5017049523</f>
        <v>109074500.619169</v>
      </c>
      <c r="R23" s="67" t="n">
        <v>18535352.9612218</v>
      </c>
      <c r="S23" s="67" t="n">
        <v>4282878.0554984</v>
      </c>
      <c r="T23" s="164" t="n">
        <v>24020927.7863425</v>
      </c>
      <c r="U23" s="7" t="n">
        <f aca="false">R23/N23</f>
        <v>4.7098366434675</v>
      </c>
      <c r="V23" s="67" t="n">
        <f aca="false">K23*5.5017049523</f>
        <v>574068.249782984</v>
      </c>
      <c r="W23" s="67" t="n">
        <f aca="false">M23*5.5017049523</f>
        <v>17754.6881376181</v>
      </c>
      <c r="X23" s="67" t="n">
        <f aca="false">N23*5.1890047538+L23*5.5017049523</f>
        <v>24927386.8283398</v>
      </c>
      <c r="Y23" s="67" t="n">
        <f aca="false">N23*5.1890047538</f>
        <v>20421097.7810752</v>
      </c>
      <c r="Z23" s="67" t="n">
        <f aca="false">L23*5.5017049523</f>
        <v>4506289.04726457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3" t="n">
        <f aca="false">central_v2_m!D12+temporary_pension_bonus_central!B12</f>
        <v>19953518.5523058</v>
      </c>
      <c r="G24" s="163" t="n">
        <f aca="false">central_v2_m!E12+temporary_pension_bonus_central!B12</f>
        <v>19162137.7113877</v>
      </c>
      <c r="H24" s="67" t="n">
        <f aca="false">F24-J24</f>
        <v>19823236.3134283</v>
      </c>
      <c r="I24" s="67" t="n">
        <f aca="false">G24-K24</f>
        <v>19035763.9396765</v>
      </c>
      <c r="J24" s="163" t="n">
        <f aca="false">central_v2_m!J12</f>
        <v>130282.238877497</v>
      </c>
      <c r="K24" s="163" t="n">
        <f aca="false">central_v2_m!K12</f>
        <v>126373.771711172</v>
      </c>
      <c r="L24" s="67" t="n">
        <f aca="false">H24-I24</f>
        <v>787472.373751808</v>
      </c>
      <c r="M24" s="67" t="n">
        <f aca="false">J24-K24</f>
        <v>3908.46716632492</v>
      </c>
      <c r="N24" s="163" t="n">
        <f aca="false">SUM(central_v5_m!C12:J12)</f>
        <v>3541186.58305837</v>
      </c>
      <c r="O24" s="164" t="n">
        <v>103254577.736778</v>
      </c>
      <c r="P24" s="7"/>
      <c r="Q24" s="67" t="n">
        <f aca="false">I24*5.5017049523</f>
        <v>104729156.737732</v>
      </c>
      <c r="R24" s="67" t="n">
        <v>18516776.2102264</v>
      </c>
      <c r="S24" s="67" t="n">
        <v>3737815.71407136</v>
      </c>
      <c r="T24" s="164" t="n">
        <v>24278813.7103198</v>
      </c>
      <c r="U24" s="7" t="n">
        <f aca="false">R24/N24</f>
        <v>5.22897502741418</v>
      </c>
      <c r="V24" s="67" t="n">
        <f aca="false">K24*5.5017049523</f>
        <v>695271.205664184</v>
      </c>
      <c r="W24" s="67" t="n">
        <f aca="false">M24*5.5017049523</f>
        <v>21503.2331648717</v>
      </c>
      <c r="X24" s="67" t="n">
        <f aca="false">N24*5.1890047538+L24*5.5017049523</f>
        <v>22707674.6720524</v>
      </c>
      <c r="Y24" s="67" t="n">
        <f aca="false">N24*5.1890047538</f>
        <v>18375234.0135827</v>
      </c>
      <c r="Z24" s="67" t="n">
        <f aca="false">L24*5.5017049523</f>
        <v>4332440.65846976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3" t="n">
        <f aca="false">central_v2_m!D13+temporary_pension_bonus_central!B13</f>
        <v>21757288.6952487</v>
      </c>
      <c r="G25" s="163" t="n">
        <f aca="false">central_v2_m!E13+temporary_pension_bonus_central!B13</f>
        <v>20892265.4637002</v>
      </c>
      <c r="H25" s="67" t="n">
        <f aca="false">F25-J25</f>
        <v>21581898.143693</v>
      </c>
      <c r="I25" s="67" t="n">
        <f aca="false">G25-K25</f>
        <v>20722136.6286911</v>
      </c>
      <c r="J25" s="163" t="n">
        <f aca="false">central_v2_m!J13</f>
        <v>175390.551555699</v>
      </c>
      <c r="K25" s="163" t="n">
        <f aca="false">central_v2_m!K13</f>
        <v>170128.835009028</v>
      </c>
      <c r="L25" s="67" t="n">
        <f aca="false">H25-I25</f>
        <v>859761.515001815</v>
      </c>
      <c r="M25" s="67" t="n">
        <f aca="false">J25-K25</f>
        <v>5261.71654667103</v>
      </c>
      <c r="N25" s="163" t="n">
        <f aca="false">SUM(central_v5_m!C13:J13)</f>
        <v>4002808.92783046</v>
      </c>
      <c r="O25" s="166" t="n">
        <v>124728426.724285</v>
      </c>
      <c r="Q25" s="67" t="n">
        <f aca="false">I25*5.5017049523</f>
        <v>114007081.712307</v>
      </c>
      <c r="R25" s="67" t="n">
        <v>18747481.3987943</v>
      </c>
      <c r="S25" s="67" t="n">
        <v>4515169.04741912</v>
      </c>
      <c r="T25" s="166" t="n">
        <v>24785174.0476736</v>
      </c>
      <c r="V25" s="67" t="n">
        <f aca="false">K25*5.5017049523</f>
        <v>935998.654098198</v>
      </c>
      <c r="W25" s="67" t="n">
        <f aca="false">M25*5.5017049523</f>
        <v>28948.4119824189</v>
      </c>
      <c r="X25" s="67" t="n">
        <f aca="false">N25*5.1890047538+L25*5.5017049523</f>
        <v>25500748.7399477</v>
      </c>
      <c r="Y25" s="67" t="n">
        <f aca="false">N25*5.1890047538</f>
        <v>20770594.5550653</v>
      </c>
      <c r="Z25" s="67" t="n">
        <f aca="false">L25*5.5017049523</f>
        <v>4730154.18488244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59"/>
      <c r="B26" s="5"/>
      <c r="C26" s="159" t="n">
        <f aca="false">C22+1</f>
        <v>2018</v>
      </c>
      <c r="D26" s="159" t="n">
        <f aca="false">D22</f>
        <v>1</v>
      </c>
      <c r="E26" s="159" t="n">
        <v>173</v>
      </c>
      <c r="F26" s="161" t="n">
        <f aca="false">central_v2_m!D14+temporary_pension_bonus_central!B14</f>
        <v>20275928.6756804</v>
      </c>
      <c r="G26" s="161" t="n">
        <f aca="false">central_v2_m!E14+temporary_pension_bonus_central!B14</f>
        <v>19470272.6667142</v>
      </c>
      <c r="H26" s="8" t="n">
        <f aca="false">F26-J26</f>
        <v>20087218.1212093</v>
      </c>
      <c r="I26" s="8" t="n">
        <f aca="false">G26-K26</f>
        <v>19287223.4288772</v>
      </c>
      <c r="J26" s="161" t="n">
        <f aca="false">central_v2_m!J14</f>
        <v>188710.554471114</v>
      </c>
      <c r="K26" s="161" t="n">
        <f aca="false">central_v2_m!K14</f>
        <v>183049.23783698</v>
      </c>
      <c r="L26" s="8" t="n">
        <f aca="false">H26-I26</f>
        <v>799994.692332089</v>
      </c>
      <c r="M26" s="8" t="n">
        <f aca="false">J26-K26</f>
        <v>5661.31663413343</v>
      </c>
      <c r="N26" s="161" t="n">
        <f aca="false">SUM(central_v5_m!C14:J14)</f>
        <v>4245386.95990992</v>
      </c>
      <c r="O26" s="5"/>
      <c r="P26" s="5"/>
      <c r="Q26" s="8" t="n">
        <f aca="false">I26*5.5017049523</f>
        <v>106112612.65477</v>
      </c>
      <c r="R26" s="8"/>
      <c r="S26" s="8"/>
      <c r="T26" s="5"/>
      <c r="U26" s="5"/>
      <c r="V26" s="8" t="n">
        <f aca="false">K26*5.5017049523</f>
        <v>1007082.89832246</v>
      </c>
      <c r="W26" s="8" t="n">
        <f aca="false">M26*5.5017049523</f>
        <v>31146.8937625503</v>
      </c>
      <c r="X26" s="8" t="n">
        <f aca="false">N26*5.1890047538+L26*5.5017049523</f>
        <v>26430667.8773103</v>
      </c>
      <c r="Y26" s="8" t="n">
        <f aca="false">N26*5.1890047538</f>
        <v>22029333.1166931</v>
      </c>
      <c r="Z26" s="8" t="n">
        <f aca="false">L26*5.5017049523</f>
        <v>4401334.76061717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  <c r="BB26" s="159"/>
      <c r="BC26" s="159"/>
      <c r="BD26" s="159"/>
      <c r="BE26" s="159"/>
      <c r="BF26" s="159"/>
      <c r="BG26" s="159"/>
      <c r="BH26" s="159"/>
      <c r="BI26" s="159"/>
      <c r="BJ26" s="159"/>
      <c r="BK26" s="159"/>
      <c r="BL26" s="159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3" t="n">
        <f aca="false">central_v2_m!D15+temporary_pension_bonus_central!B15</f>
        <v>20370222.2845854</v>
      </c>
      <c r="G27" s="163" t="n">
        <f aca="false">central_v2_m!E15+temporary_pension_bonus_central!B15</f>
        <v>19571869.9493154</v>
      </c>
      <c r="H27" s="67" t="n">
        <f aca="false">F27-J27</f>
        <v>20156000.2404608</v>
      </c>
      <c r="I27" s="67" t="n">
        <f aca="false">G27-K27</f>
        <v>19364074.5665146</v>
      </c>
      <c r="J27" s="163" t="n">
        <f aca="false">central_v2_m!J15</f>
        <v>214222.044124553</v>
      </c>
      <c r="K27" s="163" t="n">
        <f aca="false">central_v2_m!K15</f>
        <v>207795.382800816</v>
      </c>
      <c r="L27" s="67" t="n">
        <f aca="false">H27-I27</f>
        <v>791925.673946198</v>
      </c>
      <c r="M27" s="67" t="n">
        <f aca="false">J27-K27</f>
        <v>6426.6613237366</v>
      </c>
      <c r="N27" s="163" t="n">
        <f aca="false">SUM(central_v5_m!C15:J15)</f>
        <v>3638783.13527951</v>
      </c>
      <c r="O27" s="7"/>
      <c r="P27" s="7"/>
      <c r="Q27" s="67" t="n">
        <f aca="false">I27*5.5017049523</f>
        <v>106535424.9393</v>
      </c>
      <c r="R27" s="67"/>
      <c r="S27" s="67"/>
      <c r="T27" s="7"/>
      <c r="U27" s="7"/>
      <c r="V27" s="67" t="n">
        <f aca="false">K27*5.5017049523</f>
        <v>1143228.88662032</v>
      </c>
      <c r="W27" s="67" t="n">
        <f aca="false">M27*5.5017049523</f>
        <v>35357.5944315565</v>
      </c>
      <c r="X27" s="67" t="n">
        <f aca="false">N27*5.1890047538+L27*5.5017049523</f>
        <v>23238604.389216</v>
      </c>
      <c r="Y27" s="67" t="n">
        <f aca="false">N27*5.1890047538</f>
        <v>18881662.9870127</v>
      </c>
      <c r="Z27" s="67" t="n">
        <f aca="false">L27*5.5017049523</f>
        <v>4356941.40220331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3" t="n">
        <f aca="false">central_v2_m!D16+temporary_pension_bonus_central!B16</f>
        <v>19069373.7065321</v>
      </c>
      <c r="G28" s="163" t="n">
        <f aca="false">central_v2_m!E16+temporary_pension_bonus_central!B16</f>
        <v>18311867.0426217</v>
      </c>
      <c r="H28" s="67" t="n">
        <f aca="false">F28-J28</f>
        <v>18838305.1439732</v>
      </c>
      <c r="I28" s="67" t="n">
        <f aca="false">G28-K28</f>
        <v>18087730.5369396</v>
      </c>
      <c r="J28" s="163" t="n">
        <f aca="false">central_v2_m!J16</f>
        <v>231068.56255891</v>
      </c>
      <c r="K28" s="163" t="n">
        <f aca="false">central_v2_m!K16</f>
        <v>224136.505682143</v>
      </c>
      <c r="L28" s="67" t="n">
        <f aca="false">H28-I28</f>
        <v>750574.607033629</v>
      </c>
      <c r="M28" s="67" t="n">
        <f aca="false">J28-K28</f>
        <v>6932.05687676731</v>
      </c>
      <c r="N28" s="163" t="n">
        <f aca="false">SUM(central_v5_m!C16:J16)</f>
        <v>3267878.84085963</v>
      </c>
      <c r="O28" s="7"/>
      <c r="P28" s="7"/>
      <c r="Q28" s="67" t="n">
        <f aca="false">I28*5.5017049523</f>
        <v>99513356.6709483</v>
      </c>
      <c r="R28" s="67"/>
      <c r="S28" s="67"/>
      <c r="T28" s="7"/>
      <c r="U28" s="7"/>
      <c r="V28" s="67" t="n">
        <f aca="false">K28*5.5017049523</f>
        <v>1233132.92330266</v>
      </c>
      <c r="W28" s="67" t="n">
        <f aca="false">M28*5.5017049523</f>
        <v>38138.131648536</v>
      </c>
      <c r="X28" s="67" t="n">
        <f aca="false">N28*5.1890047538+L28*5.5017049523</f>
        <v>21086478.8726506</v>
      </c>
      <c r="Y28" s="67" t="n">
        <f aca="false">N28*5.1890047538</f>
        <v>16957038.840063</v>
      </c>
      <c r="Z28" s="67" t="n">
        <f aca="false">L28*5.5017049523</f>
        <v>4129440.03258754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3" t="n">
        <f aca="false">central_v2_m!D17+temporary_pension_bonus_central!B17</f>
        <v>17479155.9507605</v>
      </c>
      <c r="G29" s="163" t="n">
        <f aca="false">central_v2_m!E17+temporary_pension_bonus_central!B17</f>
        <v>16786166.6307179</v>
      </c>
      <c r="H29" s="67" t="n">
        <f aca="false">F29-J29</f>
        <v>17247333.9732183</v>
      </c>
      <c r="I29" s="67" t="n">
        <f aca="false">G29-K29</f>
        <v>16561299.312502</v>
      </c>
      <c r="J29" s="163" t="n">
        <f aca="false">central_v2_m!J17</f>
        <v>231821.977542121</v>
      </c>
      <c r="K29" s="163" t="n">
        <f aca="false">central_v2_m!K17</f>
        <v>224867.318215857</v>
      </c>
      <c r="L29" s="67" t="n">
        <f aca="false">H29-I29</f>
        <v>686034.660716327</v>
      </c>
      <c r="M29" s="67" t="n">
        <f aca="false">J29-K29</f>
        <v>6954.65932626362</v>
      </c>
      <c r="N29" s="163" t="n">
        <f aca="false">SUM(central_v5_m!C17:J17)</f>
        <v>2997014.76629459</v>
      </c>
      <c r="O29" s="7"/>
      <c r="P29" s="7"/>
      <c r="Q29" s="67" t="n">
        <f aca="false">I29*5.5017049523</f>
        <v>91115382.4441148</v>
      </c>
      <c r="R29" s="67"/>
      <c r="S29" s="67"/>
      <c r="T29" s="7"/>
      <c r="U29" s="7"/>
      <c r="V29" s="67" t="n">
        <f aca="false">K29*5.5017049523</f>
        <v>1237153.6382386</v>
      </c>
      <c r="W29" s="67" t="n">
        <f aca="false">M29*5.5017049523</f>
        <v>38262.4836568639</v>
      </c>
      <c r="X29" s="67" t="n">
        <f aca="false">N29*5.1890047538+L29*5.5017049523</f>
        <v>19325884.1598239</v>
      </c>
      <c r="Y29" s="67" t="n">
        <f aca="false">N29*5.1890047538</f>
        <v>15551523.8695114</v>
      </c>
      <c r="Z29" s="67" t="n">
        <f aca="false">L29*5.5017049523</f>
        <v>3774360.29031247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9"/>
      <c r="B30" s="5"/>
      <c r="C30" s="159" t="n">
        <f aca="false">C26+1</f>
        <v>2019</v>
      </c>
      <c r="D30" s="159" t="n">
        <f aca="false">D26</f>
        <v>1</v>
      </c>
      <c r="E30" s="159" t="n">
        <v>177</v>
      </c>
      <c r="F30" s="161" t="n">
        <f aca="false">central_v2_m!D18+temporary_pension_bonus_central!B18</f>
        <v>17310658.0747464</v>
      </c>
      <c r="G30" s="161" t="n">
        <f aca="false">central_v2_m!E18+temporary_pension_bonus_central!B18</f>
        <v>16623711.4041057</v>
      </c>
      <c r="H30" s="8" t="n">
        <f aca="false">F30-J30</f>
        <v>17129888.3275274</v>
      </c>
      <c r="I30" s="8" t="n">
        <f aca="false">G30-K30</f>
        <v>16448364.7493033</v>
      </c>
      <c r="J30" s="161" t="n">
        <f aca="false">central_v2_m!J18</f>
        <v>180769.74721895</v>
      </c>
      <c r="K30" s="161" t="n">
        <f aca="false">central_v2_m!K18</f>
        <v>175346.654802382</v>
      </c>
      <c r="L30" s="8" t="n">
        <f aca="false">H30-I30</f>
        <v>681523.578224169</v>
      </c>
      <c r="M30" s="8" t="n">
        <f aca="false">J30-K30</f>
        <v>5423.09241656851</v>
      </c>
      <c r="N30" s="161" t="n">
        <f aca="false">SUM(central_v5_m!C18:J18)</f>
        <v>3514113.18561026</v>
      </c>
      <c r="O30" s="5"/>
      <c r="P30" s="5"/>
      <c r="Q30" s="8" t="n">
        <f aca="false">I30*5.5017049523</f>
        <v>90494049.7984785</v>
      </c>
      <c r="R30" s="8"/>
      <c r="S30" s="8"/>
      <c r="T30" s="5"/>
      <c r="U30" s="5"/>
      <c r="V30" s="8" t="n">
        <f aca="false">K30*5.5017049523</f>
        <v>964705.559095501</v>
      </c>
      <c r="W30" s="8" t="n">
        <f aca="false">M30*5.5017049523</f>
        <v>29836.2544050156</v>
      </c>
      <c r="X30" s="8" t="n">
        <f aca="false">N30*5.1890047538+L30*5.5017049523</f>
        <v>21984291.670948</v>
      </c>
      <c r="Y30" s="8" t="n">
        <f aca="false">N30*5.1890047538</f>
        <v>18234750.0255229</v>
      </c>
      <c r="Z30" s="8" t="n">
        <f aca="false">L30*5.5017049523</f>
        <v>3749541.64542513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3" t="n">
        <f aca="false">central_v2_m!D19+temporary_pension_bonus_central!B19</f>
        <v>17541734.2835509</v>
      </c>
      <c r="G31" s="163" t="n">
        <f aca="false">central_v2_m!E19+temporary_pension_bonus_central!B19</f>
        <v>16843899.83684</v>
      </c>
      <c r="H31" s="67" t="n">
        <f aca="false">F31-J31</f>
        <v>17355162.0639035</v>
      </c>
      <c r="I31" s="67" t="n">
        <f aca="false">G31-K31</f>
        <v>16662924.783782</v>
      </c>
      <c r="J31" s="163" t="n">
        <f aca="false">central_v2_m!J19</f>
        <v>186572.219647412</v>
      </c>
      <c r="K31" s="163" t="n">
        <f aca="false">central_v2_m!K19</f>
        <v>180975.053057989</v>
      </c>
      <c r="L31" s="67" t="n">
        <f aca="false">H31-I31</f>
        <v>692237.280121459</v>
      </c>
      <c r="M31" s="67" t="n">
        <f aca="false">J31-K31</f>
        <v>5597.16658942236</v>
      </c>
      <c r="N31" s="163" t="n">
        <f aca="false">SUM(central_v5_m!C19:J19)</f>
        <v>3220351.57066625</v>
      </c>
      <c r="O31" s="7"/>
      <c r="P31" s="7"/>
      <c r="Q31" s="67" t="n">
        <f aca="false">I31*5.5017049523</f>
        <v>91674495.8027361</v>
      </c>
      <c r="R31" s="67"/>
      <c r="S31" s="67"/>
      <c r="T31" s="7"/>
      <c r="U31" s="7"/>
      <c r="V31" s="67" t="n">
        <f aca="false">K31*5.5017049523</f>
        <v>995671.345651895</v>
      </c>
      <c r="W31" s="67" t="n">
        <f aca="false">M31*5.5017049523</f>
        <v>30793.9591438731</v>
      </c>
      <c r="X31" s="67" t="n">
        <f aca="false">N31*5.1890047538+L31*5.5017049523</f>
        <v>20518904.8813054</v>
      </c>
      <c r="Y31" s="67" t="n">
        <f aca="false">N31*5.1890047538</f>
        <v>16710419.6090945</v>
      </c>
      <c r="Z31" s="67" t="n">
        <f aca="false">L31*5.5017049523</f>
        <v>3808485.27221091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3" t="n">
        <f aca="false">central_v2_m!D20+temporary_pension_bonus_central!B20</f>
        <v>18002430.9923024</v>
      </c>
      <c r="G32" s="163" t="n">
        <f aca="false">central_v2_m!E20+temporary_pension_bonus_central!B20</f>
        <v>17284486.1303527</v>
      </c>
      <c r="H32" s="67" t="n">
        <f aca="false">F32-J32</f>
        <v>17802671.3839704</v>
      </c>
      <c r="I32" s="67" t="n">
        <f aca="false">G32-K32</f>
        <v>17090719.3102707</v>
      </c>
      <c r="J32" s="163" t="n">
        <f aca="false">central_v2_m!J20</f>
        <v>199759.608332013</v>
      </c>
      <c r="K32" s="163" t="n">
        <f aca="false">central_v2_m!K20</f>
        <v>193766.820082053</v>
      </c>
      <c r="L32" s="67" t="n">
        <f aca="false">H32-I32</f>
        <v>711952.073699757</v>
      </c>
      <c r="M32" s="67" t="n">
        <f aca="false">J32-K32</f>
        <v>5992.7882499604</v>
      </c>
      <c r="N32" s="163" t="n">
        <f aca="false">SUM(central_v5_m!C20:J20)</f>
        <v>3151590.38644392</v>
      </c>
      <c r="O32" s="7"/>
      <c r="P32" s="7"/>
      <c r="Q32" s="67" t="n">
        <f aca="false">I32*5.5017049523</f>
        <v>94028095.0676853</v>
      </c>
      <c r="R32" s="67"/>
      <c r="S32" s="67"/>
      <c r="T32" s="7"/>
      <c r="U32" s="7"/>
      <c r="V32" s="67" t="n">
        <f aca="false">K32*5.5017049523</f>
        <v>1066047.87363685</v>
      </c>
      <c r="W32" s="67" t="n">
        <f aca="false">M32*5.5017049523</f>
        <v>32970.5527928924</v>
      </c>
      <c r="X32" s="67" t="n">
        <f aca="false">N32*5.1890047538+L32*5.5017049523</f>
        <v>20270567.7469621</v>
      </c>
      <c r="Y32" s="67" t="n">
        <f aca="false">N32*5.1890047538</f>
        <v>16353617.4972879</v>
      </c>
      <c r="Z32" s="67" t="n">
        <f aca="false">L32*5.5017049523</f>
        <v>3916950.24967421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3" t="n">
        <f aca="false">central_v2_m!D21+temporary_pension_bonus_central!B21</f>
        <v>17673144.0653628</v>
      </c>
      <c r="G33" s="163" t="n">
        <f aca="false">central_v2_m!E21+temporary_pension_bonus_central!B21</f>
        <v>16968724.8112081</v>
      </c>
      <c r="H33" s="67" t="n">
        <f aca="false">F33-J33</f>
        <v>17463226.422548</v>
      </c>
      <c r="I33" s="67" t="n">
        <f aca="false">G33-K33</f>
        <v>16765104.6976778</v>
      </c>
      <c r="J33" s="163" t="n">
        <f aca="false">central_v2_m!J21</f>
        <v>209917.642814777</v>
      </c>
      <c r="K33" s="163" t="n">
        <f aca="false">central_v2_m!K21</f>
        <v>203620.113530333</v>
      </c>
      <c r="L33" s="67" t="n">
        <f aca="false">H33-I33</f>
        <v>698121.724870201</v>
      </c>
      <c r="M33" s="67" t="n">
        <f aca="false">J33-K33</f>
        <v>6297.5292844433</v>
      </c>
      <c r="N33" s="163" t="n">
        <f aca="false">SUM(central_v5_m!C21:J21)</f>
        <v>3305970.27675218</v>
      </c>
      <c r="O33" s="7"/>
      <c r="P33" s="7"/>
      <c r="Q33" s="67" t="n">
        <f aca="false">I33*5.5017049523</f>
        <v>92236659.5410418</v>
      </c>
      <c r="R33" s="67"/>
      <c r="S33" s="67"/>
      <c r="T33" s="7"/>
      <c r="U33" s="7"/>
      <c r="V33" s="67" t="n">
        <f aca="false">K33*5.5017049523</f>
        <v>1120257.78699772</v>
      </c>
      <c r="W33" s="67" t="n">
        <f aca="false">M33*5.5017049523</f>
        <v>34647.148051476</v>
      </c>
      <c r="X33" s="67" t="n">
        <f aca="false">N33*5.1890047538+L33*5.5017049523</f>
        <v>20995555.2330152</v>
      </c>
      <c r="Y33" s="67" t="n">
        <f aca="false">N33*5.1890047538</f>
        <v>17154695.4819886</v>
      </c>
      <c r="Z33" s="67" t="n">
        <f aca="false">L33*5.5017049523</f>
        <v>3840859.7510266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9"/>
      <c r="B34" s="5"/>
      <c r="C34" s="159" t="n">
        <f aca="false">C30+1</f>
        <v>2020</v>
      </c>
      <c r="D34" s="159" t="n">
        <f aca="false">D30</f>
        <v>1</v>
      </c>
      <c r="E34" s="159" t="n">
        <v>181</v>
      </c>
      <c r="F34" s="161" t="n">
        <f aca="false">central_v2_m!D22+temporary_pension_bonus_central!B22</f>
        <v>20143463.1501903</v>
      </c>
      <c r="G34" s="161" t="n">
        <f aca="false">central_v2_m!E22+temporary_pension_bonus_central!B22</f>
        <v>19423309.2463369</v>
      </c>
      <c r="H34" s="8" t="n">
        <f aca="false">F34-J34</f>
        <v>19908930.9818147</v>
      </c>
      <c r="I34" s="8" t="n">
        <f aca="false">G34-K34</f>
        <v>19195813.0430126</v>
      </c>
      <c r="J34" s="161" t="n">
        <f aca="false">central_v2_m!J22</f>
        <v>234532.168375594</v>
      </c>
      <c r="K34" s="161" t="n">
        <f aca="false">central_v2_m!K22</f>
        <v>227496.203324326</v>
      </c>
      <c r="L34" s="8" t="n">
        <f aca="false">H34-I34</f>
        <v>713117.938802138</v>
      </c>
      <c r="M34" s="8" t="n">
        <f aca="false">J34-K34</f>
        <v>7035.96505126779</v>
      </c>
      <c r="N34" s="161" t="n">
        <f aca="false">SUM(central_v5_m!C22:J22)</f>
        <v>3800149.86655555</v>
      </c>
      <c r="O34" s="5"/>
      <c r="P34" s="5"/>
      <c r="Q34" s="8" t="n">
        <f aca="false">I34*5.5017049523</f>
        <v>105609699.682167</v>
      </c>
      <c r="R34" s="8"/>
      <c r="S34" s="8"/>
      <c r="T34" s="5"/>
      <c r="U34" s="5"/>
      <c r="V34" s="8" t="n">
        <f aca="false">K34*5.5017049523</f>
        <v>1251616.98845889</v>
      </c>
      <c r="W34" s="8" t="n">
        <f aca="false">M34*5.5017049523</f>
        <v>38709.8037667697</v>
      </c>
      <c r="X34" s="8" t="n">
        <f aca="false">N34*5.1890047538+L34*5.5017049523</f>
        <v>23642360.2181909</v>
      </c>
      <c r="Y34" s="8" t="n">
        <f aca="false">N34*5.1890047538</f>
        <v>19718995.7227092</v>
      </c>
      <c r="Z34" s="8" t="n">
        <f aca="false">L34*5.5017049523</f>
        <v>3923364.49548169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3" t="n">
        <f aca="false">central_v2_m!D23+temporary_pension_bonus_central!B23</f>
        <v>18758756.7741441</v>
      </c>
      <c r="G35" s="163" t="n">
        <f aca="false">central_v2_m!E23+temporary_pension_bonus_central!B23</f>
        <v>18019967.9638264</v>
      </c>
      <c r="H35" s="67" t="n">
        <f aca="false">F35-J35</f>
        <v>18470811.3688481</v>
      </c>
      <c r="I35" s="67" t="n">
        <f aca="false">G35-K35</f>
        <v>17740660.9206893</v>
      </c>
      <c r="J35" s="163" t="n">
        <f aca="false">central_v2_m!J23</f>
        <v>287945.405295982</v>
      </c>
      <c r="K35" s="163" t="n">
        <f aca="false">central_v2_m!K23</f>
        <v>279307.043137103</v>
      </c>
      <c r="L35" s="67" t="n">
        <f aca="false">H35-I35</f>
        <v>730150.448158853</v>
      </c>
      <c r="M35" s="67" t="n">
        <f aca="false">J35-K35</f>
        <v>8638.3621588794</v>
      </c>
      <c r="N35" s="163" t="n">
        <f aca="false">SUM(central_v5_m!C23:J23)</f>
        <v>2945031.41658614</v>
      </c>
      <c r="O35" s="7"/>
      <c r="P35" s="7"/>
      <c r="Q35" s="67" t="n">
        <f aca="false">I35*5.5017049523</f>
        <v>97603882.0444313</v>
      </c>
      <c r="R35" s="67"/>
      <c r="S35" s="67"/>
      <c r="T35" s="7"/>
      <c r="U35" s="7"/>
      <c r="V35" s="67" t="n">
        <f aca="false">K35*5.5017049523</f>
        <v>1536664.94243967</v>
      </c>
      <c r="W35" s="67" t="n">
        <f aca="false">M35*5.5017049523</f>
        <v>47525.7198692677</v>
      </c>
      <c r="X35" s="67" t="n">
        <f aca="false">N35*5.1890047538+L35*5.5017049523</f>
        <v>19298854.3573154</v>
      </c>
      <c r="Y35" s="67" t="n">
        <f aca="false">N35*5.1890047538</f>
        <v>15281782.0207558</v>
      </c>
      <c r="Z35" s="67" t="n">
        <f aca="false">L35*5.5017049523</f>
        <v>4017072.33655962</v>
      </c>
      <c r="AA35" s="67" t="n">
        <f aca="false">IFE_cost_central!B23*3</f>
        <v>2034918.22761</v>
      </c>
      <c r="AB35" s="67" t="n">
        <f aca="false">AA35*$AC$13</f>
        <v>18384723.3141008</v>
      </c>
      <c r="AC35" s="167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3" t="n">
        <f aca="false">central_v2_m!D24+temporary_pension_bonus_central!B24</f>
        <v>18654003.335271</v>
      </c>
      <c r="G36" s="163" t="n">
        <f aca="false">central_v2_m!E24+temporary_pension_bonus_central!B24</f>
        <v>17917860.2858018</v>
      </c>
      <c r="H36" s="67" t="n">
        <f aca="false">F36-J36</f>
        <v>18344510.6249462</v>
      </c>
      <c r="I36" s="67" t="n">
        <f aca="false">G36-K36</f>
        <v>17617652.3567867</v>
      </c>
      <c r="J36" s="163" t="n">
        <f aca="false">central_v2_m!J24</f>
        <v>309492.710324832</v>
      </c>
      <c r="K36" s="163" t="n">
        <f aca="false">central_v2_m!K24</f>
        <v>300207.929015087</v>
      </c>
      <c r="L36" s="67" t="n">
        <f aca="false">H36-I36</f>
        <v>726858.268159475</v>
      </c>
      <c r="M36" s="67" t="n">
        <f aca="false">J36-K36</f>
        <v>9284.78130974498</v>
      </c>
      <c r="N36" s="163" t="n">
        <f aca="false">SUM(central_v5_m!C24:J24)</f>
        <v>2909983.196962</v>
      </c>
      <c r="O36" s="7"/>
      <c r="P36" s="7"/>
      <c r="Q36" s="67" t="n">
        <f aca="false">I36*5.5017049523</f>
        <v>96927125.2192332</v>
      </c>
      <c r="R36" s="67"/>
      <c r="S36" s="67"/>
      <c r="T36" s="7"/>
      <c r="U36" s="7"/>
      <c r="V36" s="67" t="n">
        <f aca="false">K36*5.5017049523</f>
        <v>1651655.44978203</v>
      </c>
      <c r="W36" s="67" t="n">
        <f aca="false">M36*5.5017049523</f>
        <v>51082.1273128465</v>
      </c>
      <c r="X36" s="67" t="n">
        <f aca="false">N36*5.1890047538+L36*5.5017049523</f>
        <v>19098876.3760672</v>
      </c>
      <c r="Y36" s="67" t="n">
        <f aca="false">N36*5.1890047538</f>
        <v>15099916.642514</v>
      </c>
      <c r="Z36" s="67" t="n">
        <f aca="false">L36*5.5017049523</f>
        <v>3998959.73355319</v>
      </c>
      <c r="AA36" s="67" t="n">
        <f aca="false">IFE_cost_central!B24*3</f>
        <v>2662802.15572</v>
      </c>
      <c r="AB36" s="67" t="n">
        <f aca="false">AA36*$AC$13</f>
        <v>24057419.2165946</v>
      </c>
      <c r="AC36" s="167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3" t="n">
        <f aca="false">central_v2_m!D25+temporary_pension_bonus_central!B25</f>
        <v>18207782.1877866</v>
      </c>
      <c r="G37" s="163" t="n">
        <f aca="false">central_v2_m!E25+temporary_pension_bonus_central!B25</f>
        <v>17487819.9649195</v>
      </c>
      <c r="H37" s="67" t="n">
        <f aca="false">F37-J37</f>
        <v>17884982.8675612</v>
      </c>
      <c r="I37" s="67" t="n">
        <f aca="false">G37-K37</f>
        <v>17174704.6243009</v>
      </c>
      <c r="J37" s="163" t="n">
        <f aca="false">central_v2_m!J25</f>
        <v>322799.320225382</v>
      </c>
      <c r="K37" s="163" t="n">
        <f aca="false">central_v2_m!K25</f>
        <v>313115.34061862</v>
      </c>
      <c r="L37" s="67" t="n">
        <f aca="false">H37-I37</f>
        <v>710278.243260302</v>
      </c>
      <c r="M37" s="67" t="n">
        <f aca="false">J37-K37</f>
        <v>9683.97960676154</v>
      </c>
      <c r="N37" s="163" t="n">
        <f aca="false">SUM(central_v5_m!C25:J25)</f>
        <v>2905674.43826709</v>
      </c>
      <c r="O37" s="7"/>
      <c r="P37" s="7"/>
      <c r="Q37" s="67" t="n">
        <f aca="false">I37*5.5017049523</f>
        <v>94490157.4858059</v>
      </c>
      <c r="R37" s="67"/>
      <c r="S37" s="67"/>
      <c r="T37" s="7"/>
      <c r="U37" s="7"/>
      <c r="V37" s="67" t="n">
        <f aca="false">K37*5.5017049523</f>
        <v>1722668.22012256</v>
      </c>
      <c r="W37" s="67" t="n">
        <f aca="false">M37*5.5017049523</f>
        <v>53278.3985604922</v>
      </c>
      <c r="X37" s="67" t="n">
        <f aca="false">N37*5.1890047538+L37*5.5017049523</f>
        <v>18985299.8016192</v>
      </c>
      <c r="Y37" s="67" t="n">
        <f aca="false">N37*5.1890047538</f>
        <v>15077558.4731631</v>
      </c>
      <c r="Z37" s="67" t="n">
        <f aca="false">L37*5.5017049523</f>
        <v>3907741.32845615</v>
      </c>
      <c r="AA37" s="67" t="n">
        <f aca="false">IFE_cost_central!B25*3</f>
        <v>804442.45121</v>
      </c>
      <c r="AB37" s="67" t="n">
        <f aca="false">AA37*$AC$13</f>
        <v>7267835.96851605</v>
      </c>
      <c r="AC37" s="167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9"/>
      <c r="B38" s="5"/>
      <c r="C38" s="159" t="n">
        <f aca="false">C34+1</f>
        <v>2021</v>
      </c>
      <c r="D38" s="159" t="n">
        <f aca="false">D34</f>
        <v>1</v>
      </c>
      <c r="E38" s="159" t="n">
        <v>185</v>
      </c>
      <c r="F38" s="161" t="n">
        <f aca="false">central_v2_m!D26+temporary_pension_bonus_central!B26</f>
        <v>17852854.070643</v>
      </c>
      <c r="G38" s="161" t="n">
        <f aca="false">central_v2_m!E26+temporary_pension_bonus_central!B26</f>
        <v>17145998.0707205</v>
      </c>
      <c r="H38" s="8" t="n">
        <f aca="false">F38-J38</f>
        <v>17533433.2785994</v>
      </c>
      <c r="I38" s="8" t="n">
        <f aca="false">G38-K38</f>
        <v>16836159.9024381</v>
      </c>
      <c r="J38" s="161" t="n">
        <f aca="false">central_v2_m!J26</f>
        <v>319420.792043664</v>
      </c>
      <c r="K38" s="161" t="n">
        <f aca="false">central_v2_m!K26</f>
        <v>309838.168282354</v>
      </c>
      <c r="L38" s="8" t="n">
        <f aca="false">H38-I38</f>
        <v>697273.376161274</v>
      </c>
      <c r="M38" s="8" t="n">
        <f aca="false">J38-K38</f>
        <v>9582.62376130995</v>
      </c>
      <c r="N38" s="161" t="n">
        <f aca="false">SUM(central_v5_m!C26:J26)</f>
        <v>3435051.0441943</v>
      </c>
      <c r="O38" s="5"/>
      <c r="P38" s="5"/>
      <c r="Q38" s="8" t="n">
        <f aca="false">I38*5.5017049523</f>
        <v>92627584.3129584</v>
      </c>
      <c r="R38" s="8"/>
      <c r="S38" s="8"/>
      <c r="T38" s="5"/>
      <c r="U38" s="5"/>
      <c r="V38" s="8" t="n">
        <f aca="false">K38*5.5017049523</f>
        <v>1704638.18485059</v>
      </c>
      <c r="W38" s="8" t="n">
        <f aca="false">M38*5.5017049523</f>
        <v>52720.7686036266</v>
      </c>
      <c r="X38" s="8" t="n">
        <f aca="false">N38*5.1890047538+L38*5.5017049523</f>
        <v>21660688.5846033</v>
      </c>
      <c r="Y38" s="8" t="n">
        <f aca="false">N38*5.1890047538</f>
        <v>17824496.1978699</v>
      </c>
      <c r="Z38" s="8" t="n">
        <f aca="false">L38*5.5017049523</f>
        <v>3836192.38673342</v>
      </c>
      <c r="AA38" s="8" t="n">
        <f aca="false">IFE_cost_central!B26</f>
        <v>0</v>
      </c>
      <c r="AB38" s="8" t="n">
        <f aca="false">AA38*$AC$13</f>
        <v>0</v>
      </c>
      <c r="AC38" s="8"/>
      <c r="AD38" s="8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59"/>
      <c r="BD38" s="159"/>
      <c r="BE38" s="159"/>
      <c r="BF38" s="159"/>
      <c r="BG38" s="159"/>
      <c r="BH38" s="159"/>
      <c r="BI38" s="159"/>
      <c r="BJ38" s="159"/>
      <c r="BK38" s="159"/>
      <c r="BL38" s="159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3" t="n">
        <f aca="false">central_v2_m!D27+temporary_pension_bonus_central!B27</f>
        <v>18275379.7429881</v>
      </c>
      <c r="G39" s="163" t="n">
        <f aca="false">central_v2_m!E27+temporary_pension_bonus_central!B27</f>
        <v>17550603.3820194</v>
      </c>
      <c r="H39" s="67" t="n">
        <f aca="false">F39-J39</f>
        <v>17914205.4854043</v>
      </c>
      <c r="I39" s="67" t="n">
        <f aca="false">G39-K39</f>
        <v>17200264.3521631</v>
      </c>
      <c r="J39" s="163" t="n">
        <f aca="false">central_v2_m!J27</f>
        <v>361174.25758378</v>
      </c>
      <c r="K39" s="163" t="n">
        <f aca="false">central_v2_m!K27</f>
        <v>350339.029856267</v>
      </c>
      <c r="L39" s="67" t="n">
        <f aca="false">H39-I39</f>
        <v>713941.133241188</v>
      </c>
      <c r="M39" s="67" t="n">
        <f aca="false">J39-K39</f>
        <v>10835.2277275134</v>
      </c>
      <c r="N39" s="163" t="n">
        <f aca="false">SUM(central_v5_m!C27:J27)</f>
        <v>2949989.38040244</v>
      </c>
      <c r="O39" s="7"/>
      <c r="P39" s="7"/>
      <c r="Q39" s="67" t="n">
        <f aca="false">I39*5.5017049523</f>
        <v>94630779.5671648</v>
      </c>
      <c r="R39" s="67"/>
      <c r="S39" s="67"/>
      <c r="T39" s="7"/>
      <c r="U39" s="7"/>
      <c r="V39" s="67" t="n">
        <f aca="false">K39*5.5017049523</f>
        <v>1927461.9755442</v>
      </c>
      <c r="W39" s="67" t="n">
        <f aca="false">M39*5.5017049523</f>
        <v>59612.2260477588</v>
      </c>
      <c r="X39" s="67" t="n">
        <f aca="false">N39*5.1890047538+L39*5.5017049523</f>
        <v>19235402.3869715</v>
      </c>
      <c r="Y39" s="67" t="n">
        <f aca="false">N39*5.1890047538</f>
        <v>15307508.9185678</v>
      </c>
      <c r="Z39" s="67" t="n">
        <f aca="false">L39*5.5017049523</f>
        <v>3927893.46840372</v>
      </c>
      <c r="AA39" s="67" t="n">
        <f aca="false">IFE_cost_central!B27</f>
        <v>0</v>
      </c>
      <c r="AB39" s="67" t="n">
        <f aca="false">AA39*$AC$13</f>
        <v>0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3" t="n">
        <f aca="false">central_v2_m!D28+temporary_pension_bonus_central!B28</f>
        <v>18862932.8776134</v>
      </c>
      <c r="G40" s="163" t="n">
        <f aca="false">central_v2_m!E28+temporary_pension_bonus_central!B28</f>
        <v>18113877.110408</v>
      </c>
      <c r="H40" s="67" t="n">
        <f aca="false">F40-J40</f>
        <v>18467169.4897945</v>
      </c>
      <c r="I40" s="67" t="n">
        <f aca="false">G40-K40</f>
        <v>17729986.6242237</v>
      </c>
      <c r="J40" s="163" t="n">
        <f aca="false">central_v2_m!J28</f>
        <v>395763.387818917</v>
      </c>
      <c r="K40" s="163" t="n">
        <f aca="false">central_v2_m!K28</f>
        <v>383890.486184349</v>
      </c>
      <c r="L40" s="67" t="n">
        <f aca="false">H40-I40</f>
        <v>737182.865570877</v>
      </c>
      <c r="M40" s="67" t="n">
        <f aca="false">J40-K40</f>
        <v>11872.9016345676</v>
      </c>
      <c r="N40" s="163" t="n">
        <f aca="false">SUM(central_v5_m!C28:J28)</f>
        <v>3051961.96445277</v>
      </c>
      <c r="O40" s="7"/>
      <c r="P40" s="7"/>
      <c r="Q40" s="67" t="n">
        <f aca="false">I40*5.5017049523</f>
        <v>97545155.214704</v>
      </c>
      <c r="R40" s="67"/>
      <c r="S40" s="67"/>
      <c r="T40" s="7"/>
      <c r="U40" s="7"/>
      <c r="V40" s="67" t="n">
        <f aca="false">K40*5.5017049523</f>
        <v>2112052.18898129</v>
      </c>
      <c r="W40" s="67" t="n">
        <f aca="false">M40*5.5017049523</f>
        <v>65321.2017210713</v>
      </c>
      <c r="X40" s="67" t="n">
        <f aca="false">N40*5.1890047538+L40*5.5017049523</f>
        <v>19892407.7642242</v>
      </c>
      <c r="Y40" s="67" t="n">
        <f aca="false">N40*5.1890047538</f>
        <v>15836645.1419622</v>
      </c>
      <c r="Z40" s="67" t="n">
        <f aca="false">L40*5.5017049523</f>
        <v>4055762.622262</v>
      </c>
      <c r="AA40" s="67" t="n">
        <f aca="false">IFE_cost_central!B28</f>
        <v>0</v>
      </c>
      <c r="AB40" s="67" t="n">
        <f aca="false">AA40*$AC$13</f>
        <v>0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3" t="n">
        <f aca="false">central_v2_m!D29+temporary_pension_bonus_central!B29</f>
        <v>19744752.9682966</v>
      </c>
      <c r="G41" s="163" t="n">
        <f aca="false">central_v2_m!E29+temporary_pension_bonus_central!B29</f>
        <v>18958933.2306175</v>
      </c>
      <c r="H41" s="67" t="n">
        <f aca="false">F41-J41</f>
        <v>19314628.1840644</v>
      </c>
      <c r="I41" s="67" t="n">
        <f aca="false">G41-K41</f>
        <v>18541712.1899123</v>
      </c>
      <c r="J41" s="163" t="n">
        <f aca="false">central_v2_m!J29</f>
        <v>430124.784232218</v>
      </c>
      <c r="K41" s="163" t="n">
        <f aca="false">central_v2_m!K29</f>
        <v>417221.040705251</v>
      </c>
      <c r="L41" s="67" t="n">
        <f aca="false">H41-I41</f>
        <v>772915.994152095</v>
      </c>
      <c r="M41" s="67" t="n">
        <f aca="false">J41-K41</f>
        <v>12903.7435269665</v>
      </c>
      <c r="N41" s="163" t="n">
        <f aca="false">SUM(central_v5_m!C29:J29)</f>
        <v>3258716.10530163</v>
      </c>
      <c r="O41" s="7"/>
      <c r="P41" s="7"/>
      <c r="Q41" s="67" t="n">
        <f aca="false">I41*5.5017049523</f>
        <v>102011029.779362</v>
      </c>
      <c r="R41" s="67"/>
      <c r="S41" s="67"/>
      <c r="T41" s="7"/>
      <c r="U41" s="7"/>
      <c r="V41" s="67" t="n">
        <f aca="false">K41*5.5017049523</f>
        <v>2295427.06585184</v>
      </c>
      <c r="W41" s="67" t="n">
        <f aca="false">M41*5.5017049523</f>
        <v>70992.5896655206</v>
      </c>
      <c r="X41" s="67" t="n">
        <f aca="false">N41*5.1890047538+L41*5.5017049523</f>
        <v>21161849.1144332</v>
      </c>
      <c r="Y41" s="67" t="n">
        <f aca="false">N41*5.1890047538</f>
        <v>16909493.3616948</v>
      </c>
      <c r="Z41" s="67" t="n">
        <f aca="false">L41*5.5017049523</f>
        <v>4252355.75273846</v>
      </c>
      <c r="AA41" s="67" t="n">
        <f aca="false">IFE_cost_central!B29</f>
        <v>0</v>
      </c>
      <c r="AB41" s="67" t="n">
        <f aca="false">AA41*$AC$13</f>
        <v>0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9"/>
      <c r="B42" s="5"/>
      <c r="C42" s="159" t="n">
        <f aca="false">C38+1</f>
        <v>2022</v>
      </c>
      <c r="D42" s="159" t="n">
        <f aca="false">D38</f>
        <v>1</v>
      </c>
      <c r="E42" s="159" t="n">
        <v>189</v>
      </c>
      <c r="F42" s="161" t="n">
        <f aca="false">central_v2_m!D30+temporary_pension_bonus_central!B30</f>
        <v>20487093.9152748</v>
      </c>
      <c r="G42" s="161" t="n">
        <f aca="false">central_v2_m!E30+temporary_pension_bonus_central!B30</f>
        <v>19670527.6042613</v>
      </c>
      <c r="H42" s="8" t="n">
        <f aca="false">F42-J42</f>
        <v>20013851.1016972</v>
      </c>
      <c r="I42" s="8" t="n">
        <f aca="false">G42-K42</f>
        <v>19211482.075091</v>
      </c>
      <c r="J42" s="161" t="n">
        <f aca="false">central_v2_m!J30</f>
        <v>473242.813577592</v>
      </c>
      <c r="K42" s="161" t="n">
        <f aca="false">central_v2_m!K30</f>
        <v>459045.529170265</v>
      </c>
      <c r="L42" s="8" t="n">
        <f aca="false">H42-I42</f>
        <v>802369.02660615</v>
      </c>
      <c r="M42" s="8" t="n">
        <f aca="false">J42-K42</f>
        <v>14197.2844073278</v>
      </c>
      <c r="N42" s="161" t="n">
        <f aca="false">SUM(central_v5_m!C30:J30)</f>
        <v>4120981.22768257</v>
      </c>
      <c r="O42" s="5"/>
      <c r="P42" s="5"/>
      <c r="Q42" s="8" t="n">
        <f aca="false">I42*5.5017049523</f>
        <v>105695906.073551</v>
      </c>
      <c r="R42" s="8"/>
      <c r="S42" s="8"/>
      <c r="T42" s="5"/>
      <c r="U42" s="5"/>
      <c r="V42" s="8" t="n">
        <f aca="false">K42*5.5017049523</f>
        <v>2525533.06116722</v>
      </c>
      <c r="W42" s="8" t="n">
        <f aca="false">M42*5.5017049523</f>
        <v>78109.2699330067</v>
      </c>
      <c r="X42" s="8" t="n">
        <f aca="false">N42*5.1890047538+L42*5.5017049523</f>
        <v>25798188.8280166</v>
      </c>
      <c r="Y42" s="8" t="n">
        <f aca="false">N42*5.1890047538</f>
        <v>21383791.1807654</v>
      </c>
      <c r="Z42" s="8" t="n">
        <f aca="false">L42*5.5017049523</f>
        <v>4414397.64725119</v>
      </c>
      <c r="AA42" s="8" t="n">
        <f aca="false">IFE_cost_central!B30</f>
        <v>0</v>
      </c>
      <c r="AB42" s="8" t="n">
        <f aca="false">AA42*$AC$13</f>
        <v>0</v>
      </c>
      <c r="AC42" s="8"/>
      <c r="AD42" s="8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  <c r="BB42" s="159"/>
      <c r="BC42" s="159"/>
      <c r="BD42" s="159"/>
      <c r="BE42" s="159"/>
      <c r="BF42" s="159"/>
      <c r="BG42" s="159"/>
      <c r="BH42" s="159"/>
      <c r="BI42" s="159"/>
      <c r="BJ42" s="159"/>
      <c r="BK42" s="159"/>
      <c r="BL42" s="159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3" t="n">
        <f aca="false">central_v2_m!D31+temporary_pension_bonus_central!B31</f>
        <v>20951227.2330893</v>
      </c>
      <c r="G43" s="163" t="n">
        <f aca="false">central_v2_m!E31+temporary_pension_bonus_central!B31</f>
        <v>20115051.9549404</v>
      </c>
      <c r="H43" s="67" t="n">
        <f aca="false">F43-J43</f>
        <v>20446852.3078969</v>
      </c>
      <c r="I43" s="67" t="n">
        <f aca="false">G43-K43</f>
        <v>19625808.2775037</v>
      </c>
      <c r="J43" s="163" t="n">
        <f aca="false">central_v2_m!J31</f>
        <v>504374.925192413</v>
      </c>
      <c r="K43" s="163" t="n">
        <f aca="false">central_v2_m!K31</f>
        <v>489243.677436641</v>
      </c>
      <c r="L43" s="67" t="n">
        <f aca="false">H43-I43</f>
        <v>821044.030393131</v>
      </c>
      <c r="M43" s="67" t="n">
        <f aca="false">J43-K43</f>
        <v>15131.2477557724</v>
      </c>
      <c r="N43" s="163" t="n">
        <f aca="false">SUM(central_v5_m!C31:J31)</f>
        <v>3461129.35078614</v>
      </c>
      <c r="O43" s="7"/>
      <c r="P43" s="7"/>
      <c r="Q43" s="67" t="n">
        <f aca="false">I43*5.5017049523</f>
        <v>107975406.593233</v>
      </c>
      <c r="R43" s="67"/>
      <c r="S43" s="67"/>
      <c r="T43" s="7"/>
      <c r="U43" s="7"/>
      <c r="V43" s="67" t="n">
        <f aca="false">K43*5.5017049523</f>
        <v>2691674.36303463</v>
      </c>
      <c r="W43" s="67" t="n">
        <f aca="false">M43*5.5017049523</f>
        <v>83247.6607124112</v>
      </c>
      <c r="X43" s="67" t="n">
        <f aca="false">N43*5.1890047538+L43*5.5017049523</f>
        <v>22476958.6628162</v>
      </c>
      <c r="Y43" s="67" t="n">
        <f aca="false">N43*5.1890047538</f>
        <v>17959816.654746</v>
      </c>
      <c r="Z43" s="67" t="n">
        <f aca="false">L43*5.5017049523</f>
        <v>4517142.00807024</v>
      </c>
      <c r="AA43" s="67" t="n">
        <f aca="false">IFE_cost_central!B31</f>
        <v>0</v>
      </c>
      <c r="AB43" s="67" t="n">
        <f aca="false">AA43*$AC$13</f>
        <v>0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3" t="n">
        <f aca="false">central_v2_m!D32+temporary_pension_bonus_central!B32</f>
        <v>21381636.608994</v>
      </c>
      <c r="G44" s="163" t="n">
        <f aca="false">central_v2_m!E32+temporary_pension_bonus_central!B32</f>
        <v>20526143.4956143</v>
      </c>
      <c r="H44" s="67" t="n">
        <f aca="false">F44-J44</f>
        <v>20835246.1375844</v>
      </c>
      <c r="I44" s="67" t="n">
        <f aca="false">G44-K44</f>
        <v>19996144.738347</v>
      </c>
      <c r="J44" s="163" t="n">
        <f aca="false">central_v2_m!J32</f>
        <v>546390.4714096</v>
      </c>
      <c r="K44" s="163" t="n">
        <f aca="false">central_v2_m!K32</f>
        <v>529998.757267312</v>
      </c>
      <c r="L44" s="67" t="n">
        <f aca="false">H44-I44</f>
        <v>839101.399237413</v>
      </c>
      <c r="M44" s="67" t="n">
        <f aca="false">J44-K44</f>
        <v>16391.7141422878</v>
      </c>
      <c r="N44" s="163" t="n">
        <f aca="false">SUM(central_v5_m!C32:J32)</f>
        <v>3532803.43897333</v>
      </c>
      <c r="O44" s="7"/>
      <c r="P44" s="7"/>
      <c r="Q44" s="67" t="n">
        <f aca="false">I44*5.5017049523</f>
        <v>110012888.533871</v>
      </c>
      <c r="R44" s="67"/>
      <c r="S44" s="67"/>
      <c r="T44" s="7"/>
      <c r="U44" s="7"/>
      <c r="V44" s="67" t="n">
        <f aca="false">K44*5.5017049523</f>
        <v>2915896.78757042</v>
      </c>
      <c r="W44" s="67" t="n">
        <f aca="false">M44*5.5017049523</f>
        <v>90182.374873311</v>
      </c>
      <c r="X44" s="67" t="n">
        <f aca="false">N44*5.1890047538+L44*5.5017049523</f>
        <v>22948222.1627399</v>
      </c>
      <c r="Y44" s="67" t="n">
        <f aca="false">N44*5.1890047538</f>
        <v>18331733.8390736</v>
      </c>
      <c r="Z44" s="67" t="n">
        <f aca="false">L44*5.5017049523</f>
        <v>4616488.32366633</v>
      </c>
      <c r="AA44" s="67" t="n">
        <f aca="false">IFE_cost_central!B32</f>
        <v>0</v>
      </c>
      <c r="AB44" s="67" t="n">
        <f aca="false">AA44*$AC$13</f>
        <v>0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3" t="n">
        <f aca="false">central_v2_m!D33+temporary_pension_bonus_central!B33</f>
        <v>21901540.6252244</v>
      </c>
      <c r="G45" s="163" t="n">
        <f aca="false">central_v2_m!E33+temporary_pension_bonus_central!B33</f>
        <v>21022521.40715</v>
      </c>
      <c r="H45" s="67" t="n">
        <f aca="false">F45-J45</f>
        <v>21346126.8209692</v>
      </c>
      <c r="I45" s="67" t="n">
        <f aca="false">G45-K45</f>
        <v>20483770.0170224</v>
      </c>
      <c r="J45" s="163" t="n">
        <f aca="false">central_v2_m!J33</f>
        <v>555413.804255228</v>
      </c>
      <c r="K45" s="163" t="n">
        <f aca="false">central_v2_m!K33</f>
        <v>538751.390127571</v>
      </c>
      <c r="L45" s="67" t="n">
        <f aca="false">H45-I45</f>
        <v>862356.803946722</v>
      </c>
      <c r="M45" s="67" t="n">
        <f aca="false">J45-K45</f>
        <v>16662.414127657</v>
      </c>
      <c r="N45" s="163" t="n">
        <f aca="false">SUM(central_v5_m!C33:J33)</f>
        <v>3638015.40213269</v>
      </c>
      <c r="O45" s="7"/>
      <c r="P45" s="7"/>
      <c r="Q45" s="67" t="n">
        <f aca="false">I45*5.5017049523</f>
        <v>112695658.944427</v>
      </c>
      <c r="R45" s="67"/>
      <c r="S45" s="67"/>
      <c r="T45" s="7"/>
      <c r="U45" s="7"/>
      <c r="V45" s="67" t="n">
        <f aca="false">K45*5.5017049523</f>
        <v>2964051.19112337</v>
      </c>
      <c r="W45" s="67" t="n">
        <f aca="false">M45*5.5017049523</f>
        <v>91671.6863234038</v>
      </c>
      <c r="X45" s="67" t="n">
        <f aca="false">N45*5.1890047538+L45*5.5017049523</f>
        <v>23622111.9149874</v>
      </c>
      <c r="Y45" s="67" t="n">
        <f aca="false">N45*5.1890047538</f>
        <v>18877679.2160642</v>
      </c>
      <c r="Z45" s="67" t="n">
        <f aca="false">L45*5.5017049523</f>
        <v>4744432.69892328</v>
      </c>
      <c r="AA45" s="67" t="n">
        <f aca="false">IFE_cost_central!B33</f>
        <v>0</v>
      </c>
      <c r="AB45" s="67" t="n">
        <f aca="false">AA45*$AC$13</f>
        <v>0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9"/>
      <c r="B46" s="5"/>
      <c r="C46" s="159" t="n">
        <f aca="false">C42+1</f>
        <v>2023</v>
      </c>
      <c r="D46" s="159" t="n">
        <f aca="false">D42</f>
        <v>1</v>
      </c>
      <c r="E46" s="159" t="n">
        <v>193</v>
      </c>
      <c r="F46" s="161" t="n">
        <f aca="false">central_v2_m!D34+temporary_pension_bonus_central!B34</f>
        <v>22243711.0829399</v>
      </c>
      <c r="G46" s="161" t="n">
        <f aca="false">central_v2_m!E34+temporary_pension_bonus_central!B34</f>
        <v>21349821.7250533</v>
      </c>
      <c r="H46" s="8" t="n">
        <f aca="false">F46-J46</f>
        <v>21662933.912572</v>
      </c>
      <c r="I46" s="8" t="n">
        <f aca="false">G46-K46</f>
        <v>20786467.8697964</v>
      </c>
      <c r="J46" s="161" t="n">
        <f aca="false">central_v2_m!J34</f>
        <v>580777.170367911</v>
      </c>
      <c r="K46" s="161" t="n">
        <f aca="false">central_v2_m!K34</f>
        <v>563353.855256873</v>
      </c>
      <c r="L46" s="8" t="n">
        <f aca="false">H46-I46</f>
        <v>876466.04277556</v>
      </c>
      <c r="M46" s="8" t="n">
        <f aca="false">J46-K46</f>
        <v>17423.3151110375</v>
      </c>
      <c r="N46" s="161" t="n">
        <f aca="false">SUM(central_v5_m!C34:J34)</f>
        <v>4430263.39575363</v>
      </c>
      <c r="O46" s="5"/>
      <c r="P46" s="5"/>
      <c r="Q46" s="8" t="n">
        <f aca="false">I46*5.5017049523</f>
        <v>114361013.220084</v>
      </c>
      <c r="R46" s="8"/>
      <c r="S46" s="8"/>
      <c r="T46" s="5"/>
      <c r="U46" s="5"/>
      <c r="V46" s="8" t="n">
        <f aca="false">K46*5.5017049523</f>
        <v>3099406.69536404</v>
      </c>
      <c r="W46" s="8" t="n">
        <f aca="false">M46*5.5017049523</f>
        <v>95857.9390318782</v>
      </c>
      <c r="X46" s="8" t="n">
        <f aca="false">N46*5.1890047538+L46*5.5017049523</f>
        <v>27810715.3892128</v>
      </c>
      <c r="Y46" s="8" t="n">
        <f aca="false">N46*5.1890047538</f>
        <v>22988657.8211517</v>
      </c>
      <c r="Z46" s="8" t="n">
        <f aca="false">L46*5.5017049523</f>
        <v>4822057.56806108</v>
      </c>
      <c r="AA46" s="8" t="n">
        <f aca="false">IFE_cost_central!B34</f>
        <v>0</v>
      </c>
      <c r="AB46" s="8" t="n">
        <f aca="false">AA46*$AC$13</f>
        <v>0</v>
      </c>
      <c r="AC46" s="8"/>
      <c r="AD46" s="8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59"/>
      <c r="BC46" s="159"/>
      <c r="BD46" s="159"/>
      <c r="BE46" s="159"/>
      <c r="BF46" s="159"/>
      <c r="BG46" s="159"/>
      <c r="BH46" s="159"/>
      <c r="BI46" s="159"/>
      <c r="BJ46" s="159"/>
      <c r="BK46" s="159"/>
      <c r="BL46" s="159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3" t="n">
        <f aca="false">central_v2_m!D35+temporary_pension_bonus_central!B35</f>
        <v>22610468.3424543</v>
      </c>
      <c r="G47" s="163" t="n">
        <f aca="false">central_v2_m!E35+temporary_pension_bonus_central!B35</f>
        <v>21701415.4767583</v>
      </c>
      <c r="H47" s="67" t="n">
        <f aca="false">F47-J47</f>
        <v>22005090.6514753</v>
      </c>
      <c r="I47" s="67" t="n">
        <f aca="false">G47-K47</f>
        <v>21114199.1165087</v>
      </c>
      <c r="J47" s="163" t="n">
        <f aca="false">central_v2_m!J35</f>
        <v>605377.69097901</v>
      </c>
      <c r="K47" s="163" t="n">
        <f aca="false">central_v2_m!K35</f>
        <v>587216.36024964</v>
      </c>
      <c r="L47" s="67" t="n">
        <f aca="false">H47-I47</f>
        <v>890891.534966581</v>
      </c>
      <c r="M47" s="67" t="n">
        <f aca="false">J47-K47</f>
        <v>18161.3307293704</v>
      </c>
      <c r="N47" s="163" t="n">
        <f aca="false">SUM(central_v5_m!C35:J35)</f>
        <v>3764697.66042969</v>
      </c>
      <c r="O47" s="7"/>
      <c r="P47" s="7"/>
      <c r="Q47" s="67" t="n">
        <f aca="false">I47*5.5017049523</f>
        <v>116164093.843144</v>
      </c>
      <c r="R47" s="67"/>
      <c r="S47" s="67"/>
      <c r="T47" s="7"/>
      <c r="U47" s="7"/>
      <c r="V47" s="67" t="n">
        <f aca="false">K47*5.5017049523</f>
        <v>3230691.15725702</v>
      </c>
      <c r="W47" s="67" t="n">
        <f aca="false">M47*5.5017049523</f>
        <v>99918.2832141351</v>
      </c>
      <c r="X47" s="67" t="n">
        <f aca="false">N47*5.1890047538+L47*5.5017049523</f>
        <v>24436456.4264772</v>
      </c>
      <c r="Y47" s="67" t="n">
        <f aca="false">N47*5.1890047538</f>
        <v>19535034.0565894</v>
      </c>
      <c r="Z47" s="67" t="n">
        <f aca="false">L47*5.5017049523</f>
        <v>4901422.36988779</v>
      </c>
      <c r="AA47" s="67" t="n">
        <f aca="false">IFE_cost_central!B35</f>
        <v>0</v>
      </c>
      <c r="AB47" s="67" t="n">
        <f aca="false">AA47*$AC$13</f>
        <v>0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3" t="n">
        <f aca="false">central_v2_m!D36+temporary_pension_bonus_central!B36</f>
        <v>22950236.3490964</v>
      </c>
      <c r="G48" s="163" t="n">
        <f aca="false">central_v2_m!E36+temporary_pension_bonus_central!B36</f>
        <v>22026014.3259259</v>
      </c>
      <c r="H48" s="67" t="n">
        <f aca="false">F48-J48</f>
        <v>22322363.9996837</v>
      </c>
      <c r="I48" s="67" t="n">
        <f aca="false">G48-K48</f>
        <v>21416978.1469955</v>
      </c>
      <c r="J48" s="163" t="n">
        <f aca="false">central_v2_m!J36</f>
        <v>627872.349412796</v>
      </c>
      <c r="K48" s="163" t="n">
        <f aca="false">central_v2_m!K36</f>
        <v>609036.178930412</v>
      </c>
      <c r="L48" s="67" t="n">
        <f aca="false">H48-I48</f>
        <v>905385.852688126</v>
      </c>
      <c r="M48" s="67" t="n">
        <f aca="false">J48-K48</f>
        <v>18836.1704823838</v>
      </c>
      <c r="N48" s="163" t="n">
        <f aca="false">SUM(central_v5_m!C36:J36)</f>
        <v>3754592.54955941</v>
      </c>
      <c r="O48" s="7"/>
      <c r="P48" s="7"/>
      <c r="Q48" s="67" t="n">
        <f aca="false">I48*5.5017049523</f>
        <v>117829894.734626</v>
      </c>
      <c r="R48" s="67"/>
      <c r="S48" s="67"/>
      <c r="T48" s="7"/>
      <c r="U48" s="7"/>
      <c r="V48" s="67" t="n">
        <f aca="false">K48*5.5017049523</f>
        <v>3350737.36175132</v>
      </c>
      <c r="W48" s="67" t="n">
        <f aca="false">M48*5.5017049523</f>
        <v>103631.052425298</v>
      </c>
      <c r="X48" s="67" t="n">
        <f aca="false">N48*5.1890047538+L48*5.5017049523</f>
        <v>24463764.4177225</v>
      </c>
      <c r="Y48" s="67" t="n">
        <f aca="false">N48*5.1890047538</f>
        <v>19482598.5882459</v>
      </c>
      <c r="Z48" s="67" t="n">
        <f aca="false">L48*5.5017049523</f>
        <v>4981165.82947662</v>
      </c>
      <c r="AA48" s="67" t="n">
        <f aca="false">IFE_cost_central!B36</f>
        <v>0</v>
      </c>
      <c r="AB48" s="67" t="n">
        <f aca="false">AA48*$AC$13</f>
        <v>0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3" t="n">
        <f aca="false">central_v2_m!D37+temporary_pension_bonus_central!B37</f>
        <v>23268347.1629699</v>
      </c>
      <c r="G49" s="163" t="n">
        <f aca="false">central_v2_m!E37+temporary_pension_bonus_central!B37</f>
        <v>22330489.9278401</v>
      </c>
      <c r="H49" s="67" t="n">
        <f aca="false">F49-J49</f>
        <v>22613313.4993928</v>
      </c>
      <c r="I49" s="67" t="n">
        <f aca="false">G49-K49</f>
        <v>21695107.2741703</v>
      </c>
      <c r="J49" s="163" t="n">
        <f aca="false">central_v2_m!J37</f>
        <v>655033.663577079</v>
      </c>
      <c r="K49" s="163" t="n">
        <f aca="false">central_v2_m!K37</f>
        <v>635382.653669766</v>
      </c>
      <c r="L49" s="67" t="n">
        <f aca="false">H49-I49</f>
        <v>918206.225222513</v>
      </c>
      <c r="M49" s="67" t="n">
        <f aca="false">J49-K49</f>
        <v>19651.0099073125</v>
      </c>
      <c r="N49" s="163" t="n">
        <f aca="false">SUM(central_v5_m!C37:J37)</f>
        <v>3848049.99371014</v>
      </c>
      <c r="O49" s="7"/>
      <c r="P49" s="7"/>
      <c r="Q49" s="67" t="n">
        <f aca="false">I49*5.5017049523</f>
        <v>119360079.130982</v>
      </c>
      <c r="R49" s="67"/>
      <c r="S49" s="67"/>
      <c r="T49" s="7"/>
      <c r="U49" s="7"/>
      <c r="V49" s="67" t="n">
        <f aca="false">K49*5.5017049523</f>
        <v>3495687.89230047</v>
      </c>
      <c r="W49" s="67" t="n">
        <f aca="false">M49*5.5017049523</f>
        <v>108114.058524757</v>
      </c>
      <c r="X49" s="67" t="n">
        <f aca="false">N49*5.1890047538+L49*5.5017049523</f>
        <v>25019249.4467614</v>
      </c>
      <c r="Y49" s="67" t="n">
        <f aca="false">N49*5.1890047538</f>
        <v>19967549.710222</v>
      </c>
      <c r="Z49" s="67" t="n">
        <f aca="false">L49*5.5017049523</f>
        <v>5051699.73653939</v>
      </c>
      <c r="AA49" s="67" t="n">
        <f aca="false">IFE_cost_central!B37</f>
        <v>0</v>
      </c>
      <c r="AB49" s="67" t="n">
        <f aca="false">AA49*$AC$13</f>
        <v>0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9"/>
      <c r="B50" s="5"/>
      <c r="C50" s="159" t="n">
        <f aca="false">C46+1</f>
        <v>2024</v>
      </c>
      <c r="D50" s="159" t="n">
        <f aca="false">D46</f>
        <v>1</v>
      </c>
      <c r="E50" s="159" t="n">
        <v>197</v>
      </c>
      <c r="F50" s="161" t="n">
        <f aca="false">central_v2_m!D38+temporary_pension_bonus_central!B38</f>
        <v>23550582.4583793</v>
      </c>
      <c r="G50" s="161" t="n">
        <f aca="false">central_v2_m!E38+temporary_pension_bonus_central!B38</f>
        <v>22600520.1071106</v>
      </c>
      <c r="H50" s="8" t="n">
        <f aca="false">F50-J50</f>
        <v>22854702.0646452</v>
      </c>
      <c r="I50" s="8" t="n">
        <f aca="false">G50-K50</f>
        <v>21925516.1251885</v>
      </c>
      <c r="J50" s="161" t="n">
        <f aca="false">central_v2_m!J38</f>
        <v>695880.393734087</v>
      </c>
      <c r="K50" s="161" t="n">
        <f aca="false">central_v2_m!K38</f>
        <v>675003.981922064</v>
      </c>
      <c r="L50" s="8" t="n">
        <f aca="false">H50-I50</f>
        <v>929185.939456739</v>
      </c>
      <c r="M50" s="8" t="n">
        <f aca="false">J50-K50</f>
        <v>20876.4118120224</v>
      </c>
      <c r="N50" s="161" t="n">
        <f aca="false">SUM(central_v5_m!C38:J38)</f>
        <v>4681495.82001118</v>
      </c>
      <c r="O50" s="5"/>
      <c r="P50" s="5"/>
      <c r="Q50" s="8" t="n">
        <f aca="false">I50*5.5017049523</f>
        <v>120627720.647683</v>
      </c>
      <c r="R50" s="8"/>
      <c r="S50" s="8"/>
      <c r="T50" s="5"/>
      <c r="U50" s="5"/>
      <c r="V50" s="8" t="n">
        <f aca="false">K50*5.5017049523</f>
        <v>3713672.75016284</v>
      </c>
      <c r="W50" s="8" t="n">
        <f aca="false">M50*5.5017049523</f>
        <v>114855.858252458</v>
      </c>
      <c r="X50" s="8" t="n">
        <f aca="false">N50*5.1890047538+L50*5.5017049523</f>
        <v>29404410.9496495</v>
      </c>
      <c r="Y50" s="8" t="n">
        <f aca="false">N50*5.1890047538</f>
        <v>24292304.0649328</v>
      </c>
      <c r="Z50" s="8" t="n">
        <f aca="false">L50*5.5017049523</f>
        <v>5112106.88471667</v>
      </c>
      <c r="AA50" s="8" t="n">
        <f aca="false">IFE_cost_central!B38</f>
        <v>0</v>
      </c>
      <c r="AB50" s="8" t="n">
        <f aca="false">AA50*$AC$13</f>
        <v>0</v>
      </c>
      <c r="AC50" s="8"/>
      <c r="AD50" s="8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  <c r="AW50" s="159"/>
      <c r="AX50" s="159"/>
      <c r="AY50" s="159"/>
      <c r="AZ50" s="159"/>
      <c r="BA50" s="159"/>
      <c r="BB50" s="159"/>
      <c r="BC50" s="159"/>
      <c r="BD50" s="159"/>
      <c r="BE50" s="159"/>
      <c r="BF50" s="159"/>
      <c r="BG50" s="159"/>
      <c r="BH50" s="159"/>
      <c r="BI50" s="159"/>
      <c r="BJ50" s="159"/>
      <c r="BK50" s="159"/>
      <c r="BL50" s="159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3" t="n">
        <f aca="false">central_v2_m!D39+temporary_pension_bonus_central!B39</f>
        <v>23898212.4598286</v>
      </c>
      <c r="G51" s="163" t="n">
        <f aca="false">central_v2_m!E39+temporary_pension_bonus_central!B39</f>
        <v>22932293.5116332</v>
      </c>
      <c r="H51" s="67" t="n">
        <f aca="false">F51-J51</f>
        <v>23177804.4916662</v>
      </c>
      <c r="I51" s="67" t="n">
        <f aca="false">G51-K51</f>
        <v>22233497.7825156</v>
      </c>
      <c r="J51" s="163" t="n">
        <f aca="false">central_v2_m!J39</f>
        <v>720407.968162423</v>
      </c>
      <c r="K51" s="163" t="n">
        <f aca="false">central_v2_m!K39</f>
        <v>698795.72911755</v>
      </c>
      <c r="L51" s="67" t="n">
        <f aca="false">H51-I51</f>
        <v>944306.70915056</v>
      </c>
      <c r="M51" s="67" t="n">
        <f aca="false">J51-K51</f>
        <v>21612.2390448726</v>
      </c>
      <c r="N51" s="163" t="n">
        <f aca="false">SUM(central_v5_m!C39:J39)</f>
        <v>3919004.86476278</v>
      </c>
      <c r="O51" s="7"/>
      <c r="P51" s="7"/>
      <c r="Q51" s="67" t="n">
        <f aca="false">I51*5.5017049523</f>
        <v>122322144.857017</v>
      </c>
      <c r="R51" s="67"/>
      <c r="S51" s="67"/>
      <c r="T51" s="7"/>
      <c r="U51" s="7"/>
      <c r="V51" s="67" t="n">
        <f aca="false">K51*5.5017049523</f>
        <v>3844567.92353212</v>
      </c>
      <c r="W51" s="67" t="n">
        <f aca="false">M51*5.5017049523</f>
        <v>118904.162583467</v>
      </c>
      <c r="X51" s="67" t="n">
        <f aca="false">N51*5.1890047538+L51*5.5017049523</f>
        <v>25531031.7716431</v>
      </c>
      <c r="Y51" s="67" t="n">
        <f aca="false">N51*5.1890047538</f>
        <v>20335734.8734194</v>
      </c>
      <c r="Z51" s="67" t="n">
        <f aca="false">L51*5.5017049523</f>
        <v>5195296.89822375</v>
      </c>
      <c r="AA51" s="67" t="n">
        <f aca="false">IFE_cost_central!B39</f>
        <v>0</v>
      </c>
      <c r="AB51" s="67" t="n">
        <f aca="false">AA51*$AC$13</f>
        <v>0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3" t="n">
        <f aca="false">central_v2_m!D40+temporary_pension_bonus_central!B40</f>
        <v>24279600.1403325</v>
      </c>
      <c r="G52" s="163" t="n">
        <f aca="false">central_v2_m!E40+temporary_pension_bonus_central!B40</f>
        <v>23296881.5377022</v>
      </c>
      <c r="H52" s="67" t="n">
        <f aca="false">F52-J52</f>
        <v>23519228.5840333</v>
      </c>
      <c r="I52" s="67" t="n">
        <f aca="false">G52-K52</f>
        <v>22559321.128092</v>
      </c>
      <c r="J52" s="163" t="n">
        <f aca="false">central_v2_m!J40</f>
        <v>760371.55629922</v>
      </c>
      <c r="K52" s="163" t="n">
        <f aca="false">central_v2_m!K40</f>
        <v>737560.409610244</v>
      </c>
      <c r="L52" s="67" t="n">
        <f aca="false">H52-I52</f>
        <v>959907.45594129</v>
      </c>
      <c r="M52" s="67" t="n">
        <f aca="false">J52-K52</f>
        <v>22811.1466889766</v>
      </c>
      <c r="N52" s="163" t="n">
        <f aca="false">SUM(central_v5_m!C40:J40)</f>
        <v>3926307.11888342</v>
      </c>
      <c r="O52" s="7"/>
      <c r="P52" s="7"/>
      <c r="Q52" s="67" t="n">
        <f aca="false">I52*5.5017049523</f>
        <v>124114728.77095</v>
      </c>
      <c r="R52" s="67"/>
      <c r="S52" s="67"/>
      <c r="T52" s="7"/>
      <c r="U52" s="7"/>
      <c r="V52" s="67" t="n">
        <f aca="false">K52*5.5017049523</f>
        <v>4057839.75817309</v>
      </c>
      <c r="W52" s="67" t="n">
        <f aca="false">M52*5.5017049523</f>
        <v>125500.198706384</v>
      </c>
      <c r="X52" s="67" t="n">
        <f aca="false">N52*5.1890047538+L52*5.5017049523</f>
        <v>25654753.9088667</v>
      </c>
      <c r="Y52" s="67" t="n">
        <f aca="false">N52*5.1890047538</f>
        <v>20373626.3047649</v>
      </c>
      <c r="Z52" s="67" t="n">
        <f aca="false">L52*5.5017049523</f>
        <v>5281127.60410189</v>
      </c>
      <c r="AA52" s="67" t="n">
        <f aca="false">IFE_cost_central!B40</f>
        <v>0</v>
      </c>
      <c r="AB52" s="67" t="n">
        <f aca="false">AA52*$AC$13</f>
        <v>0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3" t="n">
        <f aca="false">central_v2_m!D41+temporary_pension_bonus_central!B41</f>
        <v>24710852.7679584</v>
      </c>
      <c r="G53" s="163" t="n">
        <f aca="false">central_v2_m!E41+temporary_pension_bonus_central!B41</f>
        <v>23708853.3763166</v>
      </c>
      <c r="H53" s="67" t="n">
        <f aca="false">F53-J53</f>
        <v>23866283.7733613</v>
      </c>
      <c r="I53" s="67" t="n">
        <f aca="false">G53-K53</f>
        <v>22889621.4515574</v>
      </c>
      <c r="J53" s="163" t="n">
        <f aca="false">central_v2_m!J41</f>
        <v>844568.994597114</v>
      </c>
      <c r="K53" s="163" t="n">
        <f aca="false">central_v2_m!K41</f>
        <v>819231.924759201</v>
      </c>
      <c r="L53" s="67" t="n">
        <f aca="false">H53-I53</f>
        <v>976662.321803875</v>
      </c>
      <c r="M53" s="67" t="n">
        <f aca="false">J53-K53</f>
        <v>25337.0698379136</v>
      </c>
      <c r="N53" s="163" t="n">
        <f aca="false">SUM(central_v5_m!C41:J41)</f>
        <v>3970943.18547411</v>
      </c>
      <c r="O53" s="7"/>
      <c r="P53" s="7"/>
      <c r="Q53" s="67" t="n">
        <f aca="false">I53*5.5017049523</f>
        <v>125931943.696306</v>
      </c>
      <c r="R53" s="67"/>
      <c r="S53" s="67"/>
      <c r="T53" s="7"/>
      <c r="U53" s="7"/>
      <c r="V53" s="67" t="n">
        <f aca="false">K53*5.5017049523</f>
        <v>4507172.33752996</v>
      </c>
      <c r="W53" s="67" t="n">
        <f aca="false">M53*5.5017049523</f>
        <v>139397.08260402</v>
      </c>
      <c r="X53" s="67" t="n">
        <f aca="false">N53*5.1890047538+L53*5.5017049523</f>
        <v>25978550.9990881</v>
      </c>
      <c r="Y53" s="67" t="n">
        <f aca="false">N53*5.1890047538</f>
        <v>20605243.0664949</v>
      </c>
      <c r="Z53" s="67" t="n">
        <f aca="false">L53*5.5017049523</f>
        <v>5373307.9325932</v>
      </c>
      <c r="AA53" s="67" t="n">
        <f aca="false">IFE_cost_central!B41</f>
        <v>0</v>
      </c>
      <c r="AB53" s="67" t="n">
        <f aca="false">AA53*$AC$13</f>
        <v>0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9"/>
      <c r="B54" s="5"/>
      <c r="C54" s="159" t="n">
        <f aca="false">C50+1</f>
        <v>2025</v>
      </c>
      <c r="D54" s="159" t="n">
        <f aca="false">D50</f>
        <v>1</v>
      </c>
      <c r="E54" s="159" t="n">
        <v>201</v>
      </c>
      <c r="F54" s="161" t="n">
        <f aca="false">central_v2_m!D42+temporary_pension_bonus_central!B42</f>
        <v>25048743.8267598</v>
      </c>
      <c r="G54" s="161" t="n">
        <f aca="false">central_v2_m!E42+temporary_pension_bonus_central!B42</f>
        <v>24032312.9693698</v>
      </c>
      <c r="H54" s="8" t="n">
        <f aca="false">F54-J54</f>
        <v>24118164.3532929</v>
      </c>
      <c r="I54" s="8" t="n">
        <f aca="false">G54-K54</f>
        <v>23129650.880107</v>
      </c>
      <c r="J54" s="161" t="n">
        <f aca="false">central_v2_m!J42</f>
        <v>930579.473466864</v>
      </c>
      <c r="K54" s="161" t="n">
        <f aca="false">central_v2_m!K42</f>
        <v>902662.089262858</v>
      </c>
      <c r="L54" s="8" t="n">
        <f aca="false">H54-I54</f>
        <v>988513.473185945</v>
      </c>
      <c r="M54" s="8" t="n">
        <f aca="false">J54-K54</f>
        <v>27917.3842040057</v>
      </c>
      <c r="N54" s="161" t="n">
        <f aca="false">SUM(central_v5_m!C42:J42)</f>
        <v>4874118.09404851</v>
      </c>
      <c r="O54" s="5"/>
      <c r="P54" s="5"/>
      <c r="Q54" s="8" t="n">
        <f aca="false">I54*5.5017049523</f>
        <v>127252514.792055</v>
      </c>
      <c r="R54" s="8"/>
      <c r="S54" s="8"/>
      <c r="T54" s="5"/>
      <c r="U54" s="5"/>
      <c r="V54" s="8" t="n">
        <f aca="false">K54*5.5017049523</f>
        <v>4966180.48675093</v>
      </c>
      <c r="W54" s="8" t="n">
        <f aca="false">M54*5.5017049523</f>
        <v>153593.21093044</v>
      </c>
      <c r="X54" s="8" t="n">
        <f aca="false">N54*5.1890047538+L54*5.5017049523</f>
        <v>30730331.4314427</v>
      </c>
      <c r="Y54" s="8" t="n">
        <f aca="false">N54*5.1890047538</f>
        <v>25291821.9606003</v>
      </c>
      <c r="Z54" s="8" t="n">
        <f aca="false">L54*5.5017049523</f>
        <v>5438509.47084239</v>
      </c>
      <c r="AA54" s="8" t="n">
        <f aca="false">IFE_cost_central!B42</f>
        <v>0</v>
      </c>
      <c r="AB54" s="8" t="n">
        <f aca="false">AA54*$AC$13</f>
        <v>0</v>
      </c>
      <c r="AC54" s="8"/>
      <c r="AD54" s="8"/>
      <c r="AE54" s="159"/>
      <c r="AF54" s="159"/>
      <c r="AG54" s="159"/>
      <c r="AH54" s="159"/>
      <c r="AI54" s="159"/>
      <c r="AJ54" s="159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59"/>
      <c r="BC54" s="159"/>
      <c r="BD54" s="159"/>
      <c r="BE54" s="159"/>
      <c r="BF54" s="159"/>
      <c r="BG54" s="159"/>
      <c r="BH54" s="159"/>
      <c r="BI54" s="159"/>
      <c r="BJ54" s="159"/>
      <c r="BK54" s="159"/>
      <c r="BL54" s="159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3" t="n">
        <f aca="false">central_v2_m!D43+temporary_pension_bonus_central!B43</f>
        <v>25311933.5752077</v>
      </c>
      <c r="G55" s="163" t="n">
        <f aca="false">central_v2_m!E43+temporary_pension_bonus_central!B43</f>
        <v>24283774.2711965</v>
      </c>
      <c r="H55" s="67" t="n">
        <f aca="false">F55-J55</f>
        <v>24300410.7825777</v>
      </c>
      <c r="I55" s="67" t="n">
        <f aca="false">G55-K55</f>
        <v>23302597.1623455</v>
      </c>
      <c r="J55" s="163" t="n">
        <f aca="false">central_v2_m!J43</f>
        <v>1011522.79262993</v>
      </c>
      <c r="K55" s="163" t="n">
        <f aca="false">central_v2_m!K43</f>
        <v>981177.108851035</v>
      </c>
      <c r="L55" s="67" t="n">
        <f aca="false">H55-I55</f>
        <v>997813.620232243</v>
      </c>
      <c r="M55" s="67" t="n">
        <f aca="false">J55-K55</f>
        <v>30345.683778898</v>
      </c>
      <c r="N55" s="163" t="n">
        <f aca="false">SUM(central_v5_m!C43:J43)</f>
        <v>4082995.29312054</v>
      </c>
      <c r="O55" s="7"/>
      <c r="P55" s="7"/>
      <c r="Q55" s="67" t="n">
        <f aca="false">I55*5.5017049523</f>
        <v>128204014.209528</v>
      </c>
      <c r="R55" s="67"/>
      <c r="S55" s="67"/>
      <c r="T55" s="7"/>
      <c r="U55" s="7"/>
      <c r="V55" s="67" t="n">
        <f aca="false">K55*5.5017049523</f>
        <v>5398146.95884914</v>
      </c>
      <c r="W55" s="67" t="n">
        <f aca="false">M55*5.5017049523</f>
        <v>166952.998727293</v>
      </c>
      <c r="X55" s="67" t="n">
        <f aca="false">N55*5.1890047538+L55*5.5017049523</f>
        <v>26676358.1216496</v>
      </c>
      <c r="Y55" s="67" t="n">
        <f aca="false">N55*5.1890047538</f>
        <v>21186681.9857455</v>
      </c>
      <c r="Z55" s="67" t="n">
        <f aca="false">L55*5.5017049523</f>
        <v>5489676.13590412</v>
      </c>
      <c r="AA55" s="67" t="n">
        <f aca="false">IFE_cost_central!B43</f>
        <v>0</v>
      </c>
      <c r="AB55" s="67" t="n">
        <f aca="false">AA55*$AC$13</f>
        <v>0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3" t="n">
        <f aca="false">central_v2_m!D44+temporary_pension_bonus_central!B44</f>
        <v>25700162.2784856</v>
      </c>
      <c r="G56" s="163" t="n">
        <f aca="false">central_v2_m!E44+temporary_pension_bonus_central!B44</f>
        <v>24655215.4635675</v>
      </c>
      <c r="H56" s="67" t="n">
        <f aca="false">F56-J56</f>
        <v>24563240.257641</v>
      </c>
      <c r="I56" s="67" t="n">
        <f aca="false">G56-K56</f>
        <v>23552401.1033482</v>
      </c>
      <c r="J56" s="163" t="n">
        <f aca="false">central_v2_m!J44</f>
        <v>1136922.02084465</v>
      </c>
      <c r="K56" s="163" t="n">
        <f aca="false">central_v2_m!K44</f>
        <v>1102814.36021931</v>
      </c>
      <c r="L56" s="67" t="n">
        <f aca="false">H56-I56</f>
        <v>1010839.15429279</v>
      </c>
      <c r="M56" s="67" t="n">
        <f aca="false">J56-K56</f>
        <v>34107.6606253393</v>
      </c>
      <c r="N56" s="163" t="n">
        <f aca="false">SUM(central_v5_m!C44:J44)</f>
        <v>4050209.61881967</v>
      </c>
      <c r="O56" s="7"/>
      <c r="P56" s="7"/>
      <c r="Q56" s="67" t="n">
        <f aca="false">I56*5.5017049523</f>
        <v>129578361.788847</v>
      </c>
      <c r="R56" s="67"/>
      <c r="S56" s="67"/>
      <c r="T56" s="7"/>
      <c r="U56" s="7"/>
      <c r="V56" s="67" t="n">
        <f aca="false">K56*5.5017049523</f>
        <v>6067359.22708614</v>
      </c>
      <c r="W56" s="67" t="n">
        <f aca="false">M56*5.5017049523</f>
        <v>187650.285373797</v>
      </c>
      <c r="X56" s="67" t="n">
        <f aca="false">N56*5.1890047538+L56*5.5017049523</f>
        <v>26577895.7470931</v>
      </c>
      <c r="Y56" s="67" t="n">
        <f aca="false">N56*5.1890047538</f>
        <v>21016556.9659417</v>
      </c>
      <c r="Z56" s="67" t="n">
        <f aca="false">L56*5.5017049523</f>
        <v>5561338.78115138</v>
      </c>
      <c r="AA56" s="67" t="n">
        <f aca="false">IFE_cost_central!B44</f>
        <v>0</v>
      </c>
      <c r="AB56" s="67" t="n">
        <f aca="false">AA56*$AC$13</f>
        <v>0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3" t="n">
        <f aca="false">central_v2_m!D45+temporary_pension_bonus_central!B45</f>
        <v>25971037.7602817</v>
      </c>
      <c r="G57" s="163" t="n">
        <f aca="false">central_v2_m!E45+temporary_pension_bonus_central!B45</f>
        <v>24913800.7303548</v>
      </c>
      <c r="H57" s="67" t="n">
        <f aca="false">F57-J57</f>
        <v>24746000.009514</v>
      </c>
      <c r="I57" s="67" t="n">
        <f aca="false">G57-K57</f>
        <v>23725514.1121101</v>
      </c>
      <c r="J57" s="163" t="n">
        <f aca="false">central_v2_m!J45</f>
        <v>1225037.75076774</v>
      </c>
      <c r="K57" s="163" t="n">
        <f aca="false">central_v2_m!K45</f>
        <v>1188286.61824471</v>
      </c>
      <c r="L57" s="67" t="n">
        <f aca="false">H57-I57</f>
        <v>1020485.8974039</v>
      </c>
      <c r="M57" s="67" t="n">
        <f aca="false">J57-K57</f>
        <v>36751.1325230324</v>
      </c>
      <c r="N57" s="163" t="n">
        <f aca="false">SUM(central_v5_m!C45:J45)</f>
        <v>4082380.71639382</v>
      </c>
      <c r="O57" s="7"/>
      <c r="P57" s="7"/>
      <c r="Q57" s="67" t="n">
        <f aca="false">I57*5.5017049523</f>
        <v>130530778.48646</v>
      </c>
      <c r="R57" s="67"/>
      <c r="S57" s="67"/>
      <c r="T57" s="7"/>
      <c r="U57" s="7"/>
      <c r="V57" s="67" t="n">
        <f aca="false">K57*5.5017049523</f>
        <v>6537602.37234873</v>
      </c>
      <c r="W57" s="67" t="n">
        <f aca="false">M57*5.5017049523</f>
        <v>202193.887804601</v>
      </c>
      <c r="X57" s="67" t="n">
        <f aca="false">N57*5.1890047538+L57*5.5017049523</f>
        <v>26797905.2596883</v>
      </c>
      <c r="Y57" s="67" t="n">
        <f aca="false">N57*5.1890047538</f>
        <v>21183492.944189</v>
      </c>
      <c r="Z57" s="67" t="n">
        <f aca="false">L57*5.5017049523</f>
        <v>5614412.31549936</v>
      </c>
      <c r="AA57" s="67" t="n">
        <f aca="false">IFE_cost_central!B45</f>
        <v>0</v>
      </c>
      <c r="AB57" s="67" t="n">
        <f aca="false">AA57*$AC$13</f>
        <v>0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9"/>
      <c r="B58" s="5"/>
      <c r="C58" s="159" t="n">
        <f aca="false">C54+1</f>
        <v>2026</v>
      </c>
      <c r="D58" s="159" t="n">
        <f aca="false">D54</f>
        <v>1</v>
      </c>
      <c r="E58" s="159" t="n">
        <v>205</v>
      </c>
      <c r="F58" s="161" t="n">
        <f aca="false">central_v2_m!D46+temporary_pension_bonus_central!B46</f>
        <v>26396270.3588035</v>
      </c>
      <c r="G58" s="161" t="n">
        <f aca="false">central_v2_m!E46+temporary_pension_bonus_central!B46</f>
        <v>25321014.0304117</v>
      </c>
      <c r="H58" s="8" t="n">
        <f aca="false">F58-J58</f>
        <v>25029839.6838764</v>
      </c>
      <c r="I58" s="8" t="n">
        <f aca="false">G58-K58</f>
        <v>23995576.2757325</v>
      </c>
      <c r="J58" s="161" t="n">
        <f aca="false">central_v2_m!J46</f>
        <v>1366430.67492709</v>
      </c>
      <c r="K58" s="161" t="n">
        <f aca="false">central_v2_m!K46</f>
        <v>1325437.75467928</v>
      </c>
      <c r="L58" s="8" t="n">
        <f aca="false">H58-I58</f>
        <v>1034263.40814394</v>
      </c>
      <c r="M58" s="8" t="n">
        <f aca="false">J58-K58</f>
        <v>40992.9202478128</v>
      </c>
      <c r="N58" s="161" t="n">
        <f aca="false">SUM(central_v5_m!C46:J46)</f>
        <v>4942506.9925707</v>
      </c>
      <c r="O58" s="5"/>
      <c r="P58" s="5"/>
      <c r="Q58" s="8" t="n">
        <f aca="false">I58*5.5017049523</f>
        <v>132016580.82949</v>
      </c>
      <c r="R58" s="8"/>
      <c r="S58" s="8"/>
      <c r="T58" s="5"/>
      <c r="U58" s="5"/>
      <c r="V58" s="8" t="n">
        <f aca="false">K58*5.5017049523</f>
        <v>7292167.45888439</v>
      </c>
      <c r="W58" s="8" t="n">
        <f aca="false">M58*5.5017049523</f>
        <v>225530.95233663</v>
      </c>
      <c r="X58" s="8" t="n">
        <f aca="false">N58*5.1890047538+L58*5.5017049523</f>
        <v>31336904.3947073</v>
      </c>
      <c r="Y58" s="8" t="n">
        <f aca="false">N58*5.1890047538</f>
        <v>25646692.2801391</v>
      </c>
      <c r="Z58" s="8" t="n">
        <f aca="false">L58*5.5017049523</f>
        <v>5690212.11456818</v>
      </c>
      <c r="AA58" s="8" t="n">
        <f aca="false">IFE_cost_central!B46</f>
        <v>0</v>
      </c>
      <c r="AB58" s="8" t="n">
        <f aca="false">AA58*$AC$13</f>
        <v>0</v>
      </c>
      <c r="AC58" s="8"/>
      <c r="AD58" s="8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59"/>
      <c r="BG58" s="159"/>
      <c r="BH58" s="159"/>
      <c r="BI58" s="159"/>
      <c r="BJ58" s="159"/>
      <c r="BK58" s="159"/>
      <c r="BL58" s="159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3" t="n">
        <f aca="false">central_v2_m!D47+temporary_pension_bonus_central!B47</f>
        <v>26861045.5673439</v>
      </c>
      <c r="G59" s="163" t="n">
        <f aca="false">central_v2_m!E47+temporary_pension_bonus_central!B47</f>
        <v>25765864.9991684</v>
      </c>
      <c r="H59" s="67" t="n">
        <f aca="false">F59-J59</f>
        <v>25403067.5615443</v>
      </c>
      <c r="I59" s="67" t="n">
        <f aca="false">G59-K59</f>
        <v>24351626.3335428</v>
      </c>
      <c r="J59" s="163" t="n">
        <f aca="false">central_v2_m!J47</f>
        <v>1457978.00579961</v>
      </c>
      <c r="K59" s="163" t="n">
        <f aca="false">central_v2_m!K47</f>
        <v>1414238.66562562</v>
      </c>
      <c r="L59" s="67" t="n">
        <f aca="false">H59-I59</f>
        <v>1051441.22800151</v>
      </c>
      <c r="M59" s="67" t="n">
        <f aca="false">J59-K59</f>
        <v>43739.3401739888</v>
      </c>
      <c r="N59" s="163" t="n">
        <f aca="false">SUM(central_v5_m!C47:J47)</f>
        <v>4189103.1274201</v>
      </c>
      <c r="O59" s="7"/>
      <c r="P59" s="7"/>
      <c r="Q59" s="67" t="n">
        <f aca="false">I59*5.5017049523</f>
        <v>133975463.195811</v>
      </c>
      <c r="R59" s="67"/>
      <c r="S59" s="67"/>
      <c r="T59" s="7"/>
      <c r="U59" s="7"/>
      <c r="V59" s="67" t="n">
        <f aca="false">K59*5.5017049523</f>
        <v>7780723.87040664</v>
      </c>
      <c r="W59" s="67" t="n">
        <f aca="false">M59*5.5017049523</f>
        <v>240640.944445569</v>
      </c>
      <c r="X59" s="67" t="n">
        <f aca="false">N59*5.1890047538+L59*5.5017049523</f>
        <v>27521995.4534897</v>
      </c>
      <c r="Y59" s="67" t="n">
        <f aca="false">N59*5.1890047538</f>
        <v>21737276.0423413</v>
      </c>
      <c r="Z59" s="67" t="n">
        <f aca="false">L59*5.5017049523</f>
        <v>5784719.41114832</v>
      </c>
      <c r="AA59" s="67" t="n">
        <f aca="false">IFE_cost_central!B47</f>
        <v>0</v>
      </c>
      <c r="AB59" s="67" t="n">
        <f aca="false">AA59*$AC$13</f>
        <v>0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3" t="n">
        <f aca="false">central_v2_m!D48+temporary_pension_bonus_central!B48</f>
        <v>27059910.8522555</v>
      </c>
      <c r="G60" s="163" t="n">
        <f aca="false">central_v2_m!E48+temporary_pension_bonus_central!B48</f>
        <v>25956575.0861848</v>
      </c>
      <c r="H60" s="67" t="n">
        <f aca="false">F60-J60</f>
        <v>25523430.3429163</v>
      </c>
      <c r="I60" s="67" t="n">
        <f aca="false">G60-K60</f>
        <v>24466188.9921257</v>
      </c>
      <c r="J60" s="163" t="n">
        <f aca="false">central_v2_m!J48</f>
        <v>1536480.50933921</v>
      </c>
      <c r="K60" s="163" t="n">
        <f aca="false">central_v2_m!K48</f>
        <v>1490386.09405903</v>
      </c>
      <c r="L60" s="67" t="n">
        <f aca="false">H60-I60</f>
        <v>1057241.35079058</v>
      </c>
      <c r="M60" s="67" t="n">
        <f aca="false">J60-K60</f>
        <v>46094.4152801763</v>
      </c>
      <c r="N60" s="163" t="n">
        <f aca="false">SUM(central_v5_m!C48:J48)</f>
        <v>4168357.71909857</v>
      </c>
      <c r="O60" s="7"/>
      <c r="P60" s="7"/>
      <c r="Q60" s="67" t="n">
        <f aca="false">I60*5.5017049523</f>
        <v>134605753.141886</v>
      </c>
      <c r="R60" s="67"/>
      <c r="S60" s="67"/>
      <c r="T60" s="7"/>
      <c r="U60" s="7"/>
      <c r="V60" s="67" t="n">
        <f aca="false">K60*5.5017049523</f>
        <v>8199664.55452364</v>
      </c>
      <c r="W60" s="67" t="n">
        <f aca="false">M60*5.5017049523</f>
        <v>253597.872820319</v>
      </c>
      <c r="X60" s="67" t="n">
        <f aca="false">N60*5.1890047538+L60*5.5017049523</f>
        <v>27446257.9953622</v>
      </c>
      <c r="Y60" s="67" t="n">
        <f aca="false">N60*5.1890047538</f>
        <v>21629628.0199414</v>
      </c>
      <c r="Z60" s="67" t="n">
        <f aca="false">L60*5.5017049523</f>
        <v>5816629.97542085</v>
      </c>
      <c r="AA60" s="67" t="n">
        <f aca="false">IFE_cost_central!B48</f>
        <v>0</v>
      </c>
      <c r="AB60" s="67" t="n">
        <f aca="false">AA60*$AC$13</f>
        <v>0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3" t="n">
        <f aca="false">central_v2_m!D49+temporary_pension_bonus_central!B49</f>
        <v>27286760.9755503</v>
      </c>
      <c r="G61" s="163" t="n">
        <f aca="false">central_v2_m!E49+temporary_pension_bonus_central!B49</f>
        <v>26173459.6493966</v>
      </c>
      <c r="H61" s="67" t="n">
        <f aca="false">F61-J61</f>
        <v>25676550.5255499</v>
      </c>
      <c r="I61" s="67" t="n">
        <f aca="false">G61-K61</f>
        <v>24611555.5128962</v>
      </c>
      <c r="J61" s="163" t="n">
        <f aca="false">central_v2_m!J49</f>
        <v>1610210.4500004</v>
      </c>
      <c r="K61" s="163" t="n">
        <f aca="false">central_v2_m!K49</f>
        <v>1561904.13650039</v>
      </c>
      <c r="L61" s="67" t="n">
        <f aca="false">H61-I61</f>
        <v>1064995.01265365</v>
      </c>
      <c r="M61" s="67" t="n">
        <f aca="false">J61-K61</f>
        <v>48306.313500012</v>
      </c>
      <c r="N61" s="163" t="n">
        <f aca="false">SUM(central_v5_m!C49:J49)</f>
        <v>4170879.82503187</v>
      </c>
      <c r="O61" s="7"/>
      <c r="P61" s="7"/>
      <c r="Q61" s="67" t="n">
        <f aca="false">I61*5.5017049523</f>
        <v>135405516.849108</v>
      </c>
      <c r="R61" s="67"/>
      <c r="S61" s="67"/>
      <c r="T61" s="7"/>
      <c r="U61" s="7"/>
      <c r="V61" s="67" t="n">
        <f aca="false">K61*5.5017049523</f>
        <v>8593135.72280202</v>
      </c>
      <c r="W61" s="67" t="n">
        <f aca="false">M61*5.5017049523</f>
        <v>265767.084210373</v>
      </c>
      <c r="X61" s="67" t="n">
        <f aca="false">N61*5.1890047538+L61*5.5017049523</f>
        <v>27502003.5749102</v>
      </c>
      <c r="Y61" s="67" t="n">
        <f aca="false">N61*5.1890047538</f>
        <v>21642715.2396189</v>
      </c>
      <c r="Z61" s="67" t="n">
        <f aca="false">L61*5.5017049523</f>
        <v>5859288.33529136</v>
      </c>
      <c r="AA61" s="67" t="n">
        <f aca="false">IFE_cost_central!B49</f>
        <v>0</v>
      </c>
      <c r="AB61" s="67" t="n">
        <f aca="false">AA61*$AC$13</f>
        <v>0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9"/>
      <c r="B62" s="5"/>
      <c r="C62" s="159" t="n">
        <f aca="false">C58+1</f>
        <v>2027</v>
      </c>
      <c r="D62" s="159" t="n">
        <f aca="false">D58</f>
        <v>1</v>
      </c>
      <c r="E62" s="159" t="n">
        <v>209</v>
      </c>
      <c r="F62" s="161" t="n">
        <f aca="false">central_v2_m!D50+temporary_pension_bonus_central!B50</f>
        <v>27566488.4905252</v>
      </c>
      <c r="G62" s="161" t="n">
        <f aca="false">central_v2_m!E50+temporary_pension_bonus_central!B50</f>
        <v>26441082.3170917</v>
      </c>
      <c r="H62" s="8" t="n">
        <f aca="false">F62-J62</f>
        <v>25846268.0311505</v>
      </c>
      <c r="I62" s="8" t="n">
        <f aca="false">G62-K62</f>
        <v>24772468.4714982</v>
      </c>
      <c r="J62" s="161" t="n">
        <f aca="false">central_v2_m!J50</f>
        <v>1720220.45937472</v>
      </c>
      <c r="K62" s="161" t="n">
        <f aca="false">central_v2_m!K50</f>
        <v>1668613.84559348</v>
      </c>
      <c r="L62" s="8" t="n">
        <f aca="false">H62-I62</f>
        <v>1073799.55965229</v>
      </c>
      <c r="M62" s="8" t="n">
        <f aca="false">J62-K62</f>
        <v>51606.6137812417</v>
      </c>
      <c r="N62" s="161" t="n">
        <f aca="false">SUM(central_v5_m!C50:J50)</f>
        <v>5049531.63361932</v>
      </c>
      <c r="O62" s="5"/>
      <c r="P62" s="5"/>
      <c r="Q62" s="8" t="n">
        <f aca="false">I62*5.5017049523</f>
        <v>136290812.470337</v>
      </c>
      <c r="R62" s="8"/>
      <c r="S62" s="8"/>
      <c r="T62" s="5"/>
      <c r="U62" s="5"/>
      <c r="V62" s="8" t="n">
        <f aca="false">K62*5.5017049523</f>
        <v>9180221.05777798</v>
      </c>
      <c r="W62" s="8" t="n">
        <f aca="false">M62*5.5017049523</f>
        <v>283924.362611691</v>
      </c>
      <c r="X62" s="8" t="n">
        <f aca="false">N62*5.1890047538+L62*5.5017049523</f>
        <v>32109772.0064307</v>
      </c>
      <c r="Y62" s="8" t="n">
        <f aca="false">N62*5.1890047538</f>
        <v>26202043.6513141</v>
      </c>
      <c r="Z62" s="8" t="n">
        <f aca="false">L62*5.5017049523</f>
        <v>5907728.35511657</v>
      </c>
      <c r="AA62" s="8" t="n">
        <f aca="false">IFE_cost_central!B50</f>
        <v>0</v>
      </c>
      <c r="AB62" s="8" t="n">
        <f aca="false">AA62*$AC$13</f>
        <v>0</v>
      </c>
      <c r="AC62" s="8"/>
      <c r="AD62" s="8"/>
      <c r="AE62" s="159"/>
      <c r="AF62" s="159"/>
      <c r="AG62" s="159"/>
      <c r="AH62" s="159"/>
      <c r="AI62" s="159"/>
      <c r="AJ62" s="159"/>
      <c r="AK62" s="159"/>
      <c r="AL62" s="159"/>
      <c r="AM62" s="159"/>
      <c r="AN62" s="159"/>
      <c r="AO62" s="159"/>
      <c r="AP62" s="159"/>
      <c r="AQ62" s="159"/>
      <c r="AR62" s="159"/>
      <c r="AS62" s="159"/>
      <c r="AT62" s="159"/>
      <c r="AU62" s="159"/>
      <c r="AV62" s="159"/>
      <c r="AW62" s="159"/>
      <c r="AX62" s="159"/>
      <c r="AY62" s="159"/>
      <c r="AZ62" s="159"/>
      <c r="BA62" s="159"/>
      <c r="BB62" s="159"/>
      <c r="BC62" s="159"/>
      <c r="BD62" s="159"/>
      <c r="BE62" s="159"/>
      <c r="BF62" s="159"/>
      <c r="BG62" s="159"/>
      <c r="BH62" s="159"/>
      <c r="BI62" s="159"/>
      <c r="BJ62" s="159"/>
      <c r="BK62" s="159"/>
      <c r="BL62" s="159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3" t="n">
        <f aca="false">central_v2_m!D51+temporary_pension_bonus_central!B51</f>
        <v>27996608.8168171</v>
      </c>
      <c r="G63" s="163" t="n">
        <f aca="false">central_v2_m!E51+temporary_pension_bonus_central!B51</f>
        <v>26854163.2735018</v>
      </c>
      <c r="H63" s="67" t="n">
        <f aca="false">F63-J63</f>
        <v>26115578.4728305</v>
      </c>
      <c r="I63" s="67" t="n">
        <f aca="false">G63-K63</f>
        <v>25029563.8398347</v>
      </c>
      <c r="J63" s="163" t="n">
        <f aca="false">central_v2_m!J51</f>
        <v>1881030.34398668</v>
      </c>
      <c r="K63" s="163" t="n">
        <f aca="false">central_v2_m!K51</f>
        <v>1824599.43366708</v>
      </c>
      <c r="L63" s="67" t="n">
        <f aca="false">H63-I63</f>
        <v>1086014.63299574</v>
      </c>
      <c r="M63" s="67" t="n">
        <f aca="false">J63-K63</f>
        <v>56430.9103196005</v>
      </c>
      <c r="N63" s="163" t="n">
        <f aca="false">SUM(central_v5_m!C51:J51)</f>
        <v>4267847.44712645</v>
      </c>
      <c r="O63" s="7"/>
      <c r="P63" s="7"/>
      <c r="Q63" s="67" t="n">
        <f aca="false">I63*5.5017049523</f>
        <v>137705275.331528</v>
      </c>
      <c r="R63" s="67"/>
      <c r="S63" s="67"/>
      <c r="T63" s="7"/>
      <c r="U63" s="7"/>
      <c r="V63" s="67" t="n">
        <f aca="false">K63*5.5017049523</f>
        <v>10038407.74017</v>
      </c>
      <c r="W63" s="67" t="n">
        <f aca="false">M63*5.5017049523</f>
        <v>310466.218768143</v>
      </c>
      <c r="X63" s="67" t="n">
        <f aca="false">N63*5.1890047538+L63*5.5017049523</f>
        <v>28120812.7762552</v>
      </c>
      <c r="Y63" s="67" t="n">
        <f aca="false">N63*5.1890047538</f>
        <v>22145880.6916323</v>
      </c>
      <c r="Z63" s="67" t="n">
        <f aca="false">L63*5.5017049523</f>
        <v>5974932.08462291</v>
      </c>
      <c r="AA63" s="67" t="n">
        <f aca="false">IFE_cost_central!B51</f>
        <v>0</v>
      </c>
      <c r="AB63" s="67" t="n">
        <f aca="false">AA63*$AC$13</f>
        <v>0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3" t="n">
        <f aca="false">central_v2_m!D52+temporary_pension_bonus_central!B52</f>
        <v>28384622.6414047</v>
      </c>
      <c r="G64" s="163" t="n">
        <f aca="false">central_v2_m!E52+temporary_pension_bonus_central!B52</f>
        <v>27224869.8766804</v>
      </c>
      <c r="H64" s="67" t="n">
        <f aca="false">F64-J64</f>
        <v>26401811.6572603</v>
      </c>
      <c r="I64" s="67" t="n">
        <f aca="false">G64-K64</f>
        <v>25301543.2220604</v>
      </c>
      <c r="J64" s="163" t="n">
        <f aca="false">central_v2_m!J52</f>
        <v>1982810.98414439</v>
      </c>
      <c r="K64" s="163" t="n">
        <f aca="false">central_v2_m!K52</f>
        <v>1923326.65462006</v>
      </c>
      <c r="L64" s="67" t="n">
        <f aca="false">H64-I64</f>
        <v>1100268.4351999</v>
      </c>
      <c r="M64" s="67" t="n">
        <f aca="false">J64-K64</f>
        <v>59484.3295243317</v>
      </c>
      <c r="N64" s="163" t="n">
        <f aca="false">SUM(central_v5_m!C52:J52)</f>
        <v>4310195.36133293</v>
      </c>
      <c r="O64" s="7"/>
      <c r="P64" s="7"/>
      <c r="Q64" s="67" t="n">
        <f aca="false">I64*5.5017049523</f>
        <v>139201625.645642</v>
      </c>
      <c r="R64" s="67"/>
      <c r="S64" s="67"/>
      <c r="T64" s="7"/>
      <c r="U64" s="7"/>
      <c r="V64" s="67" t="n">
        <f aca="false">K64*5.5017049523</f>
        <v>10581575.7806138</v>
      </c>
      <c r="W64" s="67" t="n">
        <f aca="false">M64*5.5017049523</f>
        <v>327265.230328261</v>
      </c>
      <c r="X64" s="67" t="n">
        <f aca="false">N64*5.1890047538+L64*5.5017049523</f>
        <v>28418976.5185619</v>
      </c>
      <c r="Y64" s="67" t="n">
        <f aca="false">N64*5.1890047538</f>
        <v>22365624.2197633</v>
      </c>
      <c r="Z64" s="67" t="n">
        <f aca="false">L64*5.5017049523</f>
        <v>6053352.29879865</v>
      </c>
      <c r="AA64" s="67" t="n">
        <f aca="false">IFE_cost_central!B52</f>
        <v>0</v>
      </c>
      <c r="AB64" s="67" t="n">
        <f aca="false">AA64*$AC$13</f>
        <v>0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3" t="n">
        <f aca="false">central_v2_m!D53+temporary_pension_bonus_central!B53</f>
        <v>28765167.0228878</v>
      </c>
      <c r="G65" s="163" t="n">
        <f aca="false">central_v2_m!E53+temporary_pension_bonus_central!B53</f>
        <v>27589438.820132</v>
      </c>
      <c r="H65" s="67" t="n">
        <f aca="false">F65-J65</f>
        <v>26692194.248578</v>
      </c>
      <c r="I65" s="67" t="n">
        <f aca="false">G65-K65</f>
        <v>25578655.2290515</v>
      </c>
      <c r="J65" s="163" t="n">
        <f aca="false">central_v2_m!J53</f>
        <v>2072972.77430977</v>
      </c>
      <c r="K65" s="163" t="n">
        <f aca="false">central_v2_m!K53</f>
        <v>2010783.59108048</v>
      </c>
      <c r="L65" s="67" t="n">
        <f aca="false">H65-I65</f>
        <v>1113539.01952651</v>
      </c>
      <c r="M65" s="67" t="n">
        <f aca="false">J65-K65</f>
        <v>62189.1832292932</v>
      </c>
      <c r="N65" s="163" t="n">
        <f aca="false">SUM(central_v5_m!C53:J53)</f>
        <v>4319453.91019938</v>
      </c>
      <c r="O65" s="7"/>
      <c r="P65" s="7"/>
      <c r="Q65" s="67" t="n">
        <f aca="false">I65*5.5017049523</f>
        <v>140726214.146847</v>
      </c>
      <c r="R65" s="67"/>
      <c r="S65" s="67"/>
      <c r="T65" s="7"/>
      <c r="U65" s="7"/>
      <c r="V65" s="67" t="n">
        <f aca="false">K65*5.5017049523</f>
        <v>11062738.0410511</v>
      </c>
      <c r="W65" s="67" t="n">
        <f aca="false">M65*5.5017049523</f>
        <v>342146.537352095</v>
      </c>
      <c r="X65" s="67" t="n">
        <f aca="false">N65*5.1890047538+L65*5.5017049523</f>
        <v>28540030.0121529</v>
      </c>
      <c r="Y65" s="67" t="n">
        <f aca="false">N65*5.1890047538</f>
        <v>22413666.8738446</v>
      </c>
      <c r="Z65" s="67" t="n">
        <f aca="false">L65*5.5017049523</f>
        <v>6126363.13830827</v>
      </c>
      <c r="AA65" s="67" t="n">
        <f aca="false">IFE_cost_central!B53</f>
        <v>0</v>
      </c>
      <c r="AB65" s="67" t="n">
        <f aca="false">AA65*$AC$13</f>
        <v>0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9"/>
      <c r="B66" s="5"/>
      <c r="C66" s="159" t="n">
        <f aca="false">C62+1</f>
        <v>2028</v>
      </c>
      <c r="D66" s="159" t="n">
        <f aca="false">D62</f>
        <v>1</v>
      </c>
      <c r="E66" s="159" t="n">
        <v>213</v>
      </c>
      <c r="F66" s="161" t="n">
        <f aca="false">central_v2_m!D54+temporary_pension_bonus_central!B54</f>
        <v>29104412.6144956</v>
      </c>
      <c r="G66" s="161" t="n">
        <f aca="false">central_v2_m!E54+temporary_pension_bonus_central!B54</f>
        <v>27913476.512572</v>
      </c>
      <c r="H66" s="8" t="n">
        <f aca="false">F66-J66</f>
        <v>26922529.7530662</v>
      </c>
      <c r="I66" s="8" t="n">
        <f aca="false">G66-K66</f>
        <v>25797050.1369854</v>
      </c>
      <c r="J66" s="161" t="n">
        <f aca="false">central_v2_m!J54</f>
        <v>2181882.86142945</v>
      </c>
      <c r="K66" s="161" t="n">
        <f aca="false">central_v2_m!K54</f>
        <v>2116426.37558656</v>
      </c>
      <c r="L66" s="8" t="n">
        <f aca="false">H66-I66</f>
        <v>1125479.61608074</v>
      </c>
      <c r="M66" s="8" t="n">
        <f aca="false">J66-K66</f>
        <v>65456.4858428836</v>
      </c>
      <c r="N66" s="161" t="n">
        <f aca="false">SUM(central_v5_m!C54:J54)</f>
        <v>5203170.35369802</v>
      </c>
      <c r="O66" s="5"/>
      <c r="P66" s="5"/>
      <c r="Q66" s="8" t="n">
        <f aca="false">I66*5.5017049523</f>
        <v>141927758.493384</v>
      </c>
      <c r="R66" s="8"/>
      <c r="S66" s="8"/>
      <c r="T66" s="5"/>
      <c r="U66" s="5"/>
      <c r="V66" s="8" t="n">
        <f aca="false">K66*5.5017049523</f>
        <v>11643953.4717429</v>
      </c>
      <c r="W66" s="8" t="n">
        <f aca="false">M66*5.5017049523</f>
        <v>360122.272321947</v>
      </c>
      <c r="X66" s="8" t="n">
        <f aca="false">N66*5.1890047538+L66*5.5017049523</f>
        <v>33191332.4776744</v>
      </c>
      <c r="Y66" s="8" t="n">
        <f aca="false">N66*5.1890047538</f>
        <v>26999275.7001703</v>
      </c>
      <c r="Z66" s="8" t="n">
        <f aca="false">L66*5.5017049523</f>
        <v>6192056.7775041</v>
      </c>
      <c r="AA66" s="8" t="n">
        <f aca="false">IFE_cost_central!B54</f>
        <v>0</v>
      </c>
      <c r="AB66" s="8" t="n">
        <f aca="false">AA66*$AC$13</f>
        <v>0</v>
      </c>
      <c r="AC66" s="8"/>
      <c r="AD66" s="8"/>
      <c r="AE66" s="159"/>
      <c r="AF66" s="159"/>
      <c r="AG66" s="159"/>
      <c r="AH66" s="159"/>
      <c r="AI66" s="159"/>
      <c r="AJ66" s="159"/>
      <c r="AK66" s="159"/>
      <c r="AL66" s="159"/>
      <c r="AM66" s="159"/>
      <c r="AN66" s="159"/>
      <c r="AO66" s="159"/>
      <c r="AP66" s="159"/>
      <c r="AQ66" s="159"/>
      <c r="AR66" s="159"/>
      <c r="AS66" s="159"/>
      <c r="AT66" s="159"/>
      <c r="AU66" s="159"/>
      <c r="AV66" s="159"/>
      <c r="AW66" s="159"/>
      <c r="AX66" s="159"/>
      <c r="AY66" s="159"/>
      <c r="AZ66" s="159"/>
      <c r="BA66" s="159"/>
      <c r="BB66" s="159"/>
      <c r="BC66" s="159"/>
      <c r="BD66" s="159"/>
      <c r="BE66" s="159"/>
      <c r="BF66" s="159"/>
      <c r="BG66" s="159"/>
      <c r="BH66" s="159"/>
      <c r="BI66" s="159"/>
      <c r="BJ66" s="159"/>
      <c r="BK66" s="159"/>
      <c r="BL66" s="159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3" t="n">
        <f aca="false">central_v2_m!D55+temporary_pension_bonus_central!B55</f>
        <v>29376596.5042852</v>
      </c>
      <c r="G67" s="163" t="n">
        <f aca="false">central_v2_m!E55+temporary_pension_bonus_central!B55</f>
        <v>28173541.2632127</v>
      </c>
      <c r="H67" s="67" t="n">
        <f aca="false">F67-J67</f>
        <v>27103130.023392</v>
      </c>
      <c r="I67" s="67" t="n">
        <f aca="false">G67-K67</f>
        <v>25968278.7767463</v>
      </c>
      <c r="J67" s="163" t="n">
        <f aca="false">central_v2_m!J55</f>
        <v>2273466.48089321</v>
      </c>
      <c r="K67" s="163" t="n">
        <f aca="false">central_v2_m!K55</f>
        <v>2205262.48646641</v>
      </c>
      <c r="L67" s="67" t="n">
        <f aca="false">H67-I67</f>
        <v>1134851.24664575</v>
      </c>
      <c r="M67" s="67" t="n">
        <f aca="false">J67-K67</f>
        <v>68203.9944267967</v>
      </c>
      <c r="N67" s="163" t="n">
        <f aca="false">SUM(central_v5_m!C55:J55)</f>
        <v>4365669.90240598</v>
      </c>
      <c r="O67" s="7"/>
      <c r="P67" s="7"/>
      <c r="Q67" s="67" t="n">
        <f aca="false">I67*5.5017049523</f>
        <v>142869807.948732</v>
      </c>
      <c r="R67" s="67"/>
      <c r="S67" s="67"/>
      <c r="T67" s="7"/>
      <c r="U67" s="7"/>
      <c r="V67" s="67" t="n">
        <f aca="false">K67*5.5017049523</f>
        <v>12132703.5429137</v>
      </c>
      <c r="W67" s="67" t="n">
        <f aca="false">M67*5.5017049523</f>
        <v>375238.253904549</v>
      </c>
      <c r="X67" s="67" t="n">
        <f aca="false">N67*5.1890047538+L67*5.5017049523</f>
        <v>28897098.600901</v>
      </c>
      <c r="Y67" s="67" t="n">
        <f aca="false">N67*5.1890047538</f>
        <v>22653481.8771062</v>
      </c>
      <c r="Z67" s="67" t="n">
        <f aca="false">L67*5.5017049523</f>
        <v>6243616.72379476</v>
      </c>
      <c r="AA67" s="67" t="n">
        <f aca="false">IFE_cost_central!B55</f>
        <v>0</v>
      </c>
      <c r="AB67" s="67" t="n">
        <f aca="false">AA67*$AC$13</f>
        <v>0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3" t="n">
        <f aca="false">central_v2_m!D56+temporary_pension_bonus_central!B56</f>
        <v>29609530.0025666</v>
      </c>
      <c r="G68" s="163" t="n">
        <f aca="false">central_v2_m!E56+temporary_pension_bonus_central!B56</f>
        <v>28395774.9229393</v>
      </c>
      <c r="H68" s="67" t="n">
        <f aca="false">F68-J68</f>
        <v>27221395.1966237</v>
      </c>
      <c r="I68" s="67" t="n">
        <f aca="false">G68-K68</f>
        <v>26079284.1611747</v>
      </c>
      <c r="J68" s="163" t="n">
        <f aca="false">central_v2_m!J56</f>
        <v>2388134.80594287</v>
      </c>
      <c r="K68" s="163" t="n">
        <f aca="false">central_v2_m!K56</f>
        <v>2316490.76176459</v>
      </c>
      <c r="L68" s="67" t="n">
        <f aca="false">H68-I68</f>
        <v>1142111.03544895</v>
      </c>
      <c r="M68" s="67" t="n">
        <f aca="false">J68-K68</f>
        <v>71644.0441782861</v>
      </c>
      <c r="N68" s="163" t="n">
        <f aca="false">SUM(central_v5_m!C56:J56)</f>
        <v>4366026.51459331</v>
      </c>
      <c r="O68" s="7"/>
      <c r="P68" s="7"/>
      <c r="Q68" s="67" t="n">
        <f aca="false">I68*5.5017049523</f>
        <v>143480526.821974</v>
      </c>
      <c r="R68" s="67"/>
      <c r="S68" s="67"/>
      <c r="T68" s="7"/>
      <c r="U68" s="7"/>
      <c r="V68" s="67" t="n">
        <f aca="false">K68*5.5017049523</f>
        <v>12744648.6959574</v>
      </c>
      <c r="W68" s="67" t="n">
        <f aca="false">M68*5.5017049523</f>
        <v>394164.392658477</v>
      </c>
      <c r="X68" s="67" t="n">
        <f aca="false">N68*5.1890047538+L68*5.5017049523</f>
        <v>28938890.2792475</v>
      </c>
      <c r="Y68" s="67" t="n">
        <f aca="false">N68*5.1890047538</f>
        <v>22655332.3394415</v>
      </c>
      <c r="Z68" s="67" t="n">
        <f aca="false">L68*5.5017049523</f>
        <v>6283557.93980597</v>
      </c>
      <c r="AA68" s="67" t="n">
        <f aca="false">IFE_cost_central!B56</f>
        <v>0</v>
      </c>
      <c r="AB68" s="67" t="n">
        <f aca="false">AA68*$AC$13</f>
        <v>0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3" t="n">
        <f aca="false">central_v2_m!D57+temporary_pension_bonus_central!B57</f>
        <v>29934753.2022172</v>
      </c>
      <c r="G69" s="163" t="n">
        <f aca="false">central_v2_m!E57+temporary_pension_bonus_central!B57</f>
        <v>28707402.99107</v>
      </c>
      <c r="H69" s="67" t="n">
        <f aca="false">F69-J69</f>
        <v>27458667.2230781</v>
      </c>
      <c r="I69" s="67" t="n">
        <f aca="false">G69-K69</f>
        <v>26305599.5913051</v>
      </c>
      <c r="J69" s="163" t="n">
        <f aca="false">central_v2_m!J57</f>
        <v>2476085.97913911</v>
      </c>
      <c r="K69" s="163" t="n">
        <f aca="false">central_v2_m!K57</f>
        <v>2401803.39976493</v>
      </c>
      <c r="L69" s="67" t="n">
        <f aca="false">H69-I69</f>
        <v>1153067.63177297</v>
      </c>
      <c r="M69" s="67" t="n">
        <f aca="false">J69-K69</f>
        <v>74282.5793741737</v>
      </c>
      <c r="N69" s="163" t="n">
        <f aca="false">SUM(central_v5_m!C57:J57)</f>
        <v>4357699.37141671</v>
      </c>
      <c r="O69" s="7"/>
      <c r="P69" s="7"/>
      <c r="Q69" s="67" t="n">
        <f aca="false">I69*5.5017049523</f>
        <v>144725647.544704</v>
      </c>
      <c r="R69" s="67"/>
      <c r="S69" s="67"/>
      <c r="T69" s="7"/>
      <c r="U69" s="7"/>
      <c r="V69" s="67" t="n">
        <f aca="false">K69*5.5017049523</f>
        <v>13214013.6589377</v>
      </c>
      <c r="W69" s="67" t="n">
        <f aca="false">M69*5.5017049523</f>
        <v>408680.834812509</v>
      </c>
      <c r="X69" s="67" t="n">
        <f aca="false">N69*5.1890047538+L69*5.5017049523</f>
        <v>28955960.6539748</v>
      </c>
      <c r="Y69" s="67" t="n">
        <f aca="false">N69*5.1890047538</f>
        <v>22612122.7539126</v>
      </c>
      <c r="Z69" s="67" t="n">
        <f aca="false">L69*5.5017049523</f>
        <v>6343837.9000622</v>
      </c>
      <c r="AA69" s="67" t="n">
        <f aca="false">IFE_cost_central!B57</f>
        <v>0</v>
      </c>
      <c r="AB69" s="67" t="n">
        <f aca="false">AA69*$AC$13</f>
        <v>0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9"/>
      <c r="B70" s="5"/>
      <c r="C70" s="159" t="n">
        <f aca="false">C66+1</f>
        <v>2029</v>
      </c>
      <c r="D70" s="159" t="n">
        <f aca="false">D66</f>
        <v>1</v>
      </c>
      <c r="E70" s="159" t="n">
        <v>217</v>
      </c>
      <c r="F70" s="161" t="n">
        <f aca="false">central_v2_m!D58+temporary_pension_bonus_central!B58</f>
        <v>30158326.1415706</v>
      </c>
      <c r="G70" s="161" t="n">
        <f aca="false">central_v2_m!E58+temporary_pension_bonus_central!B58</f>
        <v>28922021.0376813</v>
      </c>
      <c r="H70" s="8" t="n">
        <f aca="false">F70-J70</f>
        <v>27590594.663704</v>
      </c>
      <c r="I70" s="8" t="n">
        <f aca="false">G70-K70</f>
        <v>26431321.5041507</v>
      </c>
      <c r="J70" s="161" t="n">
        <f aca="false">central_v2_m!J58</f>
        <v>2567731.47786659</v>
      </c>
      <c r="K70" s="161" t="n">
        <f aca="false">central_v2_m!K58</f>
        <v>2490699.5335306</v>
      </c>
      <c r="L70" s="8" t="n">
        <f aca="false">H70-I70</f>
        <v>1159273.15955324</v>
      </c>
      <c r="M70" s="8" t="n">
        <f aca="false">J70-K70</f>
        <v>77031.944335998</v>
      </c>
      <c r="N70" s="161" t="n">
        <f aca="false">SUM(central_v5_m!C58:J58)</f>
        <v>5266923.57689409</v>
      </c>
      <c r="O70" s="5"/>
      <c r="P70" s="5"/>
      <c r="Q70" s="8" t="n">
        <f aca="false">I70*5.5017049523</f>
        <v>145417332.41522</v>
      </c>
      <c r="R70" s="8"/>
      <c r="S70" s="8"/>
      <c r="T70" s="5"/>
      <c r="U70" s="5"/>
      <c r="V70" s="8" t="n">
        <f aca="false">K70*5.5017049523</f>
        <v>13703093.9583166</v>
      </c>
      <c r="W70" s="8" t="n">
        <f aca="false">M70*5.5017049523</f>
        <v>423807.029638658</v>
      </c>
      <c r="X70" s="8" t="n">
        <f aca="false">N70*5.1890047538+L70*5.5017049523</f>
        <v>33708070.3613873</v>
      </c>
      <c r="Y70" s="8" t="n">
        <f aca="false">N70*5.1890047538</f>
        <v>27330091.4784047</v>
      </c>
      <c r="Z70" s="8" t="n">
        <f aca="false">L70*5.5017049523</f>
        <v>6377978.88298253</v>
      </c>
      <c r="AA70" s="8" t="n">
        <f aca="false">IFE_cost_central!B58</f>
        <v>0</v>
      </c>
      <c r="AB70" s="8" t="n">
        <f aca="false">AA70*$AC$13</f>
        <v>0</v>
      </c>
      <c r="AC70" s="8"/>
      <c r="AD70" s="8"/>
      <c r="AE70" s="159"/>
      <c r="AF70" s="159"/>
      <c r="AG70" s="159"/>
      <c r="AH70" s="159"/>
      <c r="AI70" s="159"/>
      <c r="AJ70" s="159"/>
      <c r="AK70" s="159"/>
      <c r="AL70" s="159"/>
      <c r="AM70" s="159"/>
      <c r="AN70" s="159"/>
      <c r="AO70" s="159"/>
      <c r="AP70" s="159"/>
      <c r="AQ70" s="159"/>
      <c r="AR70" s="159"/>
      <c r="AS70" s="159"/>
      <c r="AT70" s="159"/>
      <c r="AU70" s="159"/>
      <c r="AV70" s="159"/>
      <c r="AW70" s="159"/>
      <c r="AX70" s="159"/>
      <c r="AY70" s="159"/>
      <c r="AZ70" s="159"/>
      <c r="BA70" s="159"/>
      <c r="BB70" s="159"/>
      <c r="BC70" s="159"/>
      <c r="BD70" s="159"/>
      <c r="BE70" s="159"/>
      <c r="BF70" s="159"/>
      <c r="BG70" s="159"/>
      <c r="BH70" s="159"/>
      <c r="BI70" s="159"/>
      <c r="BJ70" s="159"/>
      <c r="BK70" s="159"/>
      <c r="BL70" s="159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3" t="n">
        <f aca="false">central_v2_m!D59+temporary_pension_bonus_central!B59</f>
        <v>30279140.9249003</v>
      </c>
      <c r="G71" s="163" t="n">
        <f aca="false">central_v2_m!E59+temporary_pension_bonus_central!B59</f>
        <v>29037374.510794</v>
      </c>
      <c r="H71" s="67" t="n">
        <f aca="false">F71-J71</f>
        <v>27622758.8279148</v>
      </c>
      <c r="I71" s="67" t="n">
        <f aca="false">G71-K71</f>
        <v>26460683.876718</v>
      </c>
      <c r="J71" s="163" t="n">
        <f aca="false">central_v2_m!J59</f>
        <v>2656382.09698556</v>
      </c>
      <c r="K71" s="163" t="n">
        <f aca="false">central_v2_m!K59</f>
        <v>2576690.63407599</v>
      </c>
      <c r="L71" s="67" t="n">
        <f aca="false">H71-I71</f>
        <v>1162074.95119681</v>
      </c>
      <c r="M71" s="67" t="n">
        <f aca="false">J71-K71</f>
        <v>79691.4629095672</v>
      </c>
      <c r="N71" s="163" t="n">
        <f aca="false">SUM(central_v5_m!C59:J59)</f>
        <v>4325029.940543</v>
      </c>
      <c r="O71" s="7"/>
      <c r="P71" s="7"/>
      <c r="Q71" s="67" t="n">
        <f aca="false">I71*5.5017049523</f>
        <v>145578875.525784</v>
      </c>
      <c r="R71" s="67"/>
      <c r="S71" s="67"/>
      <c r="T71" s="7"/>
      <c r="U71" s="7"/>
      <c r="V71" s="67" t="n">
        <f aca="false">K71*5.5017049523</f>
        <v>14176191.6220409</v>
      </c>
      <c r="W71" s="67" t="n">
        <f aca="false">M71*5.5017049523</f>
        <v>438438.916145597</v>
      </c>
      <c r="X71" s="67" t="n">
        <f aca="false">N71*5.1890047538+L71*5.5017049523</f>
        <v>28835994.4357482</v>
      </c>
      <c r="Y71" s="67" t="n">
        <f aca="false">N71*5.1890047538</f>
        <v>22442600.921805</v>
      </c>
      <c r="Z71" s="67" t="n">
        <f aca="false">L71*5.5017049523</f>
        <v>6393393.51394326</v>
      </c>
      <c r="AA71" s="67" t="n">
        <f aca="false">IFE_cost_central!B59</f>
        <v>0</v>
      </c>
      <c r="AB71" s="67" t="n">
        <f aca="false">AA71*$AC$13</f>
        <v>0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3" t="n">
        <f aca="false">central_v2_m!D60+temporary_pension_bonus_central!B60</f>
        <v>30443706.0897695</v>
      </c>
      <c r="G72" s="163" t="n">
        <f aca="false">central_v2_m!E60+temporary_pension_bonus_central!B60</f>
        <v>29194917.6392947</v>
      </c>
      <c r="H72" s="67" t="n">
        <f aca="false">F72-J72</f>
        <v>27694553.5566721</v>
      </c>
      <c r="I72" s="67" t="n">
        <f aca="false">G72-K72</f>
        <v>26528239.6821902</v>
      </c>
      <c r="J72" s="163" t="n">
        <f aca="false">central_v2_m!J60</f>
        <v>2749152.53309737</v>
      </c>
      <c r="K72" s="163" t="n">
        <f aca="false">central_v2_m!K60</f>
        <v>2666677.95710445</v>
      </c>
      <c r="L72" s="67" t="n">
        <f aca="false">H72-I72</f>
        <v>1166313.87448189</v>
      </c>
      <c r="M72" s="67" t="n">
        <f aca="false">J72-K72</f>
        <v>82474.5759929209</v>
      </c>
      <c r="N72" s="163" t="n">
        <f aca="false">SUM(central_v5_m!C60:J60)</f>
        <v>4245014.95411934</v>
      </c>
      <c r="O72" s="7"/>
      <c r="P72" s="7"/>
      <c r="Q72" s="67" t="n">
        <f aca="false">I72*5.5017049523</f>
        <v>145950547.635307</v>
      </c>
      <c r="R72" s="67"/>
      <c r="S72" s="67"/>
      <c r="T72" s="7"/>
      <c r="U72" s="7"/>
      <c r="V72" s="67" t="n">
        <f aca="false">K72*5.5017049523</f>
        <v>14671275.3227908</v>
      </c>
      <c r="W72" s="67" t="n">
        <f aca="false">M72*5.5017049523</f>
        <v>453750.783179096</v>
      </c>
      <c r="X72" s="67" t="n">
        <f aca="false">N72*5.1890047538+L72*5.5017049523</f>
        <v>28444117.5960506</v>
      </c>
      <c r="Y72" s="67" t="n">
        <f aca="false">N72*5.1890047538</f>
        <v>22027402.7768774</v>
      </c>
      <c r="Z72" s="67" t="n">
        <f aca="false">L72*5.5017049523</f>
        <v>6416714.8191732</v>
      </c>
      <c r="AA72" s="67" t="n">
        <f aca="false">IFE_cost_central!B60</f>
        <v>0</v>
      </c>
      <c r="AB72" s="67" t="n">
        <f aca="false">AA72*$AC$13</f>
        <v>0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3" t="n">
        <f aca="false">central_v2_m!D61+temporary_pension_bonus_central!B61</f>
        <v>30599124.8503987</v>
      </c>
      <c r="G73" s="163" t="n">
        <f aca="false">central_v2_m!E61+temporary_pension_bonus_central!B61</f>
        <v>29343450.7144289</v>
      </c>
      <c r="H73" s="67" t="n">
        <f aca="false">F73-J73</f>
        <v>27751447.847292</v>
      </c>
      <c r="I73" s="67" t="n">
        <f aca="false">G73-K73</f>
        <v>26581204.0214154</v>
      </c>
      <c r="J73" s="163" t="n">
        <f aca="false">central_v2_m!J61</f>
        <v>2847677.00310676</v>
      </c>
      <c r="K73" s="163" t="n">
        <f aca="false">central_v2_m!K61</f>
        <v>2762246.69301356</v>
      </c>
      <c r="L73" s="67" t="n">
        <f aca="false">H73-I73</f>
        <v>1170243.82587659</v>
      </c>
      <c r="M73" s="67" t="n">
        <f aca="false">J73-K73</f>
        <v>85430.3100932026</v>
      </c>
      <c r="N73" s="163" t="n">
        <f aca="false">SUM(central_v5_m!C61:J61)</f>
        <v>4278190.39269303</v>
      </c>
      <c r="O73" s="7"/>
      <c r="P73" s="7"/>
      <c r="Q73" s="67" t="n">
        <f aca="false">I73*5.5017049523</f>
        <v>146241941.802718</v>
      </c>
      <c r="R73" s="67"/>
      <c r="S73" s="67"/>
      <c r="T73" s="7"/>
      <c r="U73" s="7"/>
      <c r="V73" s="67" t="n">
        <f aca="false">K73*5.5017049523</f>
        <v>15197066.310427</v>
      </c>
      <c r="W73" s="67" t="n">
        <f aca="false">M73*5.5017049523</f>
        <v>470012.360116298</v>
      </c>
      <c r="X73" s="67" t="n">
        <f aca="false">N73*5.1890047538+L73*5.5017049523</f>
        <v>28637886.5375693</v>
      </c>
      <c r="Y73" s="67" t="n">
        <f aca="false">N73*5.1890047538</f>
        <v>22199550.2853456</v>
      </c>
      <c r="Z73" s="67" t="n">
        <f aca="false">L73*5.5017049523</f>
        <v>6438336.25222373</v>
      </c>
      <c r="AA73" s="67" t="n">
        <f aca="false">IFE_cost_central!B61</f>
        <v>0</v>
      </c>
      <c r="AB73" s="67" t="n">
        <f aca="false">AA73*$AC$13</f>
        <v>0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9"/>
      <c r="B74" s="5"/>
      <c r="C74" s="159" t="n">
        <f aca="false">C70+1</f>
        <v>2030</v>
      </c>
      <c r="D74" s="159" t="n">
        <f aca="false">D70</f>
        <v>1</v>
      </c>
      <c r="E74" s="159" t="n">
        <v>221</v>
      </c>
      <c r="F74" s="161" t="n">
        <f aca="false">central_v2_m!D62+temporary_pension_bonus_central!B62</f>
        <v>30764836.5671427</v>
      </c>
      <c r="G74" s="161" t="n">
        <f aca="false">central_v2_m!E62+temporary_pension_bonus_central!B62</f>
        <v>29501516.2077096</v>
      </c>
      <c r="H74" s="8" t="n">
        <f aca="false">F74-J74</f>
        <v>27881002.3818204</v>
      </c>
      <c r="I74" s="8" t="n">
        <f aca="false">G74-K74</f>
        <v>26704197.0479469</v>
      </c>
      <c r="J74" s="161" t="n">
        <f aca="false">central_v2_m!J62</f>
        <v>2883834.18532229</v>
      </c>
      <c r="K74" s="161" t="n">
        <f aca="false">central_v2_m!K62</f>
        <v>2797319.15976262</v>
      </c>
      <c r="L74" s="8" t="n">
        <f aca="false">H74-I74</f>
        <v>1176805.33387344</v>
      </c>
      <c r="M74" s="8" t="n">
        <f aca="false">J74-K74</f>
        <v>86515.025559668</v>
      </c>
      <c r="N74" s="161" t="n">
        <f aca="false">SUM(central_v5_m!C62:J62)</f>
        <v>5128592.74058661</v>
      </c>
      <c r="O74" s="5"/>
      <c r="P74" s="5"/>
      <c r="Q74" s="8" t="n">
        <f aca="false">I74*5.5017049523</f>
        <v>146918613.145885</v>
      </c>
      <c r="R74" s="8"/>
      <c r="S74" s="8"/>
      <c r="T74" s="5"/>
      <c r="U74" s="5"/>
      <c r="V74" s="8" t="n">
        <f aca="false">K74*5.5017049523</f>
        <v>15390024.6744297</v>
      </c>
      <c r="W74" s="8" t="n">
        <f aca="false">M74*5.5017049523</f>
        <v>475980.144569986</v>
      </c>
      <c r="X74" s="8" t="n">
        <f aca="false">N74*5.1890047538+L74*5.5017049523</f>
        <v>33086727.8444727</v>
      </c>
      <c r="Y74" s="8" t="n">
        <f aca="false">N74*5.1890047538</f>
        <v>26612292.1112081</v>
      </c>
      <c r="Z74" s="8" t="n">
        <f aca="false">L74*5.5017049523</f>
        <v>6474435.73326456</v>
      </c>
      <c r="AA74" s="8" t="n">
        <f aca="false">IFE_cost_central!B62</f>
        <v>0</v>
      </c>
      <c r="AB74" s="8" t="n">
        <f aca="false">AA74*$AC$13</f>
        <v>0</v>
      </c>
      <c r="AC74" s="8"/>
      <c r="AD74" s="8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59"/>
      <c r="BK74" s="159"/>
      <c r="BL74" s="159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3" t="n">
        <f aca="false">central_v2_m!D63+temporary_pension_bonus_central!B63</f>
        <v>30788897.0360348</v>
      </c>
      <c r="G75" s="163" t="n">
        <f aca="false">central_v2_m!E63+temporary_pension_bonus_central!B63</f>
        <v>29525118.3163623</v>
      </c>
      <c r="H75" s="67" t="n">
        <f aca="false">F75-J75</f>
        <v>27860784.7220783</v>
      </c>
      <c r="I75" s="67" t="n">
        <f aca="false">G75-K75</f>
        <v>26684849.3718245</v>
      </c>
      <c r="J75" s="163" t="n">
        <f aca="false">central_v2_m!J63</f>
        <v>2928112.31395654</v>
      </c>
      <c r="K75" s="163" t="n">
        <f aca="false">central_v2_m!K63</f>
        <v>2840268.94453784</v>
      </c>
      <c r="L75" s="67" t="n">
        <f aca="false">H75-I75</f>
        <v>1175935.35025384</v>
      </c>
      <c r="M75" s="67" t="n">
        <f aca="false">J75-K75</f>
        <v>87843.3694186965</v>
      </c>
      <c r="N75" s="163" t="n">
        <f aca="false">SUM(central_v5_m!C63:J63)</f>
        <v>4223000.27840481</v>
      </c>
      <c r="O75" s="7"/>
      <c r="P75" s="7"/>
      <c r="Q75" s="67" t="n">
        <f aca="false">I75*5.5017049523</f>
        <v>146812167.940346</v>
      </c>
      <c r="R75" s="67"/>
      <c r="S75" s="67"/>
      <c r="T75" s="7"/>
      <c r="U75" s="7"/>
      <c r="V75" s="67" t="n">
        <f aca="false">K75*5.5017049523</f>
        <v>15626321.7180277</v>
      </c>
      <c r="W75" s="67" t="n">
        <f aca="false">M75*5.5017049523</f>
        <v>483288.300557561</v>
      </c>
      <c r="X75" s="67" t="n">
        <f aca="false">N75*5.1890047538+L75*5.5017049523</f>
        <v>28382817.8600174</v>
      </c>
      <c r="Y75" s="67" t="n">
        <f aca="false">N75*5.1890047538</f>
        <v>21913168.5199413</v>
      </c>
      <c r="Z75" s="67" t="n">
        <f aca="false">L75*5.5017049523</f>
        <v>6469649.34007616</v>
      </c>
      <c r="AA75" s="67" t="n">
        <f aca="false">IFE_cost_central!B63</f>
        <v>0</v>
      </c>
      <c r="AB75" s="67" t="n">
        <f aca="false">AA75*$AC$13</f>
        <v>0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3" t="n">
        <f aca="false">central_v2_m!D64+temporary_pension_bonus_central!B64</f>
        <v>31073480.651899</v>
      </c>
      <c r="G76" s="163" t="n">
        <f aca="false">central_v2_m!E64+temporary_pension_bonus_central!B64</f>
        <v>29795238.473922</v>
      </c>
      <c r="H76" s="67" t="n">
        <f aca="false">F76-J76</f>
        <v>28108652.242245</v>
      </c>
      <c r="I76" s="67" t="n">
        <f aca="false">G76-K76</f>
        <v>26919354.9165576</v>
      </c>
      <c r="J76" s="163" t="n">
        <f aca="false">central_v2_m!J64</f>
        <v>2964828.40965405</v>
      </c>
      <c r="K76" s="163" t="n">
        <f aca="false">central_v2_m!K64</f>
        <v>2875883.55736443</v>
      </c>
      <c r="L76" s="67" t="n">
        <f aca="false">H76-I76</f>
        <v>1189297.32568738</v>
      </c>
      <c r="M76" s="67" t="n">
        <f aca="false">J76-K76</f>
        <v>88944.8522896217</v>
      </c>
      <c r="N76" s="163" t="n">
        <f aca="false">SUM(central_v5_m!C64:J64)</f>
        <v>4263231.65483713</v>
      </c>
      <c r="O76" s="7"/>
      <c r="P76" s="7"/>
      <c r="Q76" s="67" t="n">
        <f aca="false">I76*5.5017049523</f>
        <v>148102348.257146</v>
      </c>
      <c r="R76" s="67"/>
      <c r="S76" s="67"/>
      <c r="T76" s="7"/>
      <c r="U76" s="7"/>
      <c r="V76" s="67" t="n">
        <f aca="false">K76*5.5017049523</f>
        <v>15822262.80979</v>
      </c>
      <c r="W76" s="67" t="n">
        <f aca="false">M76*5.5017049523</f>
        <v>489348.334323404</v>
      </c>
      <c r="X76" s="67" t="n">
        <f aca="false">N76*5.1890047538+L76*5.5017049523</f>
        <v>28665092.3099919</v>
      </c>
      <c r="Y76" s="67" t="n">
        <f aca="false">N76*5.1890047538</f>
        <v>22121929.3235005</v>
      </c>
      <c r="Z76" s="67" t="n">
        <f aca="false">L76*5.5017049523</f>
        <v>6543162.98649142</v>
      </c>
      <c r="AA76" s="67" t="n">
        <f aca="false">IFE_cost_central!B64</f>
        <v>0</v>
      </c>
      <c r="AB76" s="67" t="n">
        <f aca="false">AA76*$AC$13</f>
        <v>0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3" t="n">
        <f aca="false">central_v2_m!D65+temporary_pension_bonus_central!B65</f>
        <v>31294917.3965492</v>
      </c>
      <c r="G77" s="163" t="n">
        <f aca="false">central_v2_m!E65+temporary_pension_bonus_central!B65</f>
        <v>30006181.9595068</v>
      </c>
      <c r="H77" s="67" t="n">
        <f aca="false">F77-J77</f>
        <v>28283480.2658774</v>
      </c>
      <c r="I77" s="67" t="n">
        <f aca="false">G77-K77</f>
        <v>27085087.9427551</v>
      </c>
      <c r="J77" s="163" t="n">
        <f aca="false">central_v2_m!J65</f>
        <v>3011437.13067185</v>
      </c>
      <c r="K77" s="163" t="n">
        <f aca="false">central_v2_m!K65</f>
        <v>2921094.0167517</v>
      </c>
      <c r="L77" s="67" t="n">
        <f aca="false">H77-I77</f>
        <v>1198392.32312225</v>
      </c>
      <c r="M77" s="67" t="n">
        <f aca="false">J77-K77</f>
        <v>90343.1139201559</v>
      </c>
      <c r="N77" s="163" t="n">
        <f aca="false">SUM(central_v5_m!C65:J65)</f>
        <v>4300819.84059973</v>
      </c>
      <c r="O77" s="7"/>
      <c r="P77" s="7"/>
      <c r="Q77" s="67" t="n">
        <f aca="false">I77*5.5017049523</f>
        <v>149014162.468137</v>
      </c>
      <c r="R77" s="67"/>
      <c r="S77" s="67"/>
      <c r="T77" s="7"/>
      <c r="U77" s="7"/>
      <c r="V77" s="67" t="n">
        <f aca="false">K77*5.5017049523</f>
        <v>16070997.4180967</v>
      </c>
      <c r="W77" s="67" t="n">
        <f aca="false">M77*5.5017049523</f>
        <v>497041.157260725</v>
      </c>
      <c r="X77" s="67" t="n">
        <f aca="false">N77*5.1890047538+L77*5.5017049523</f>
        <v>28910175.5770294</v>
      </c>
      <c r="Y77" s="67" t="n">
        <f aca="false">N77*5.1890047538</f>
        <v>22316974.5981094</v>
      </c>
      <c r="Z77" s="67" t="n">
        <f aca="false">L77*5.5017049523</f>
        <v>6593200.97891999</v>
      </c>
      <c r="AA77" s="67" t="n">
        <f aca="false">IFE_cost_central!B65</f>
        <v>0</v>
      </c>
      <c r="AB77" s="67" t="n">
        <f aca="false">AA77*$AC$13</f>
        <v>0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9"/>
      <c r="B78" s="5"/>
      <c r="C78" s="159" t="n">
        <f aca="false">C74+1</f>
        <v>2031</v>
      </c>
      <c r="D78" s="159" t="n">
        <f aca="false">D74</f>
        <v>1</v>
      </c>
      <c r="E78" s="159" t="n">
        <v>225</v>
      </c>
      <c r="F78" s="161" t="n">
        <f aca="false">central_v2_m!D66+temporary_pension_bonus_central!B66</f>
        <v>31535574.2378015</v>
      </c>
      <c r="G78" s="161" t="n">
        <f aca="false">central_v2_m!E66+temporary_pension_bonus_central!B66</f>
        <v>30236952.6421652</v>
      </c>
      <c r="H78" s="8" t="n">
        <f aca="false">F78-J78</f>
        <v>28359294.7550931</v>
      </c>
      <c r="I78" s="8" t="n">
        <f aca="false">G78-K78</f>
        <v>27155961.543938</v>
      </c>
      <c r="J78" s="161" t="n">
        <f aca="false">central_v2_m!J66</f>
        <v>3176279.48270845</v>
      </c>
      <c r="K78" s="161" t="n">
        <f aca="false">central_v2_m!K66</f>
        <v>3080991.09822719</v>
      </c>
      <c r="L78" s="8" t="n">
        <f aca="false">H78-I78</f>
        <v>1203333.21115506</v>
      </c>
      <c r="M78" s="8" t="n">
        <f aca="false">J78-K78</f>
        <v>95288.3844812536</v>
      </c>
      <c r="N78" s="161" t="n">
        <f aca="false">SUM(central_v5_m!C66:J66)</f>
        <v>5179139.38546477</v>
      </c>
      <c r="O78" s="5"/>
      <c r="P78" s="5"/>
      <c r="Q78" s="8" t="n">
        <f aca="false">I78*5.5017049523</f>
        <v>149404088.110752</v>
      </c>
      <c r="R78" s="8"/>
      <c r="S78" s="8"/>
      <c r="T78" s="5"/>
      <c r="U78" s="5"/>
      <c r="V78" s="8" t="n">
        <f aca="false">K78*5.5017049523</f>
        <v>16950703.9831088</v>
      </c>
      <c r="W78" s="8" t="n">
        <f aca="false">M78*5.5017049523</f>
        <v>524248.576797179</v>
      </c>
      <c r="X78" s="8" t="n">
        <f aca="false">N78*5.1890047538+L78*5.5017049523</f>
        <v>33494963.1788483</v>
      </c>
      <c r="Y78" s="8" t="n">
        <f aca="false">N78*5.1890047538</f>
        <v>26874578.8917695</v>
      </c>
      <c r="Z78" s="8" t="n">
        <f aca="false">L78*5.5017049523</f>
        <v>6620384.28707886</v>
      </c>
      <c r="AA78" s="8" t="n">
        <f aca="false">IFE_cost_central!B66</f>
        <v>0</v>
      </c>
      <c r="AB78" s="8" t="n">
        <f aca="false">AA78*$AC$13</f>
        <v>0</v>
      </c>
      <c r="AC78" s="8"/>
      <c r="AD78" s="8"/>
      <c r="AE78" s="159"/>
      <c r="AF78" s="159"/>
      <c r="AG78" s="159"/>
      <c r="AH78" s="159"/>
      <c r="AI78" s="159"/>
      <c r="AJ78" s="159"/>
      <c r="AK78" s="159"/>
      <c r="AL78" s="159"/>
      <c r="AM78" s="159"/>
      <c r="AN78" s="159"/>
      <c r="AO78" s="159"/>
      <c r="AP78" s="159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59"/>
      <c r="BC78" s="159"/>
      <c r="BD78" s="159"/>
      <c r="BE78" s="159"/>
      <c r="BF78" s="159"/>
      <c r="BG78" s="159"/>
      <c r="BH78" s="159"/>
      <c r="BI78" s="159"/>
      <c r="BJ78" s="159"/>
      <c r="BK78" s="159"/>
      <c r="BL78" s="159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3" t="n">
        <f aca="false">central_v2_m!D67+temporary_pension_bonus_central!B67</f>
        <v>31727403.387638</v>
      </c>
      <c r="G79" s="163" t="n">
        <f aca="false">central_v2_m!E67+temporary_pension_bonus_central!B67</f>
        <v>30421118.802649</v>
      </c>
      <c r="H79" s="67" t="n">
        <f aca="false">F79-J79</f>
        <v>28484837.8773919</v>
      </c>
      <c r="I79" s="67" t="n">
        <f aca="false">G79-K79</f>
        <v>27275830.2577103</v>
      </c>
      <c r="J79" s="163" t="n">
        <f aca="false">central_v2_m!J67</f>
        <v>3242565.51024604</v>
      </c>
      <c r="K79" s="163" t="n">
        <f aca="false">central_v2_m!K67</f>
        <v>3145288.54493865</v>
      </c>
      <c r="L79" s="67" t="n">
        <f aca="false">H79-I79</f>
        <v>1209007.61968162</v>
      </c>
      <c r="M79" s="67" t="n">
        <f aca="false">J79-K79</f>
        <v>97276.965307381</v>
      </c>
      <c r="N79" s="163" t="n">
        <f aca="false">SUM(central_v5_m!C67:J67)</f>
        <v>4227647.93020001</v>
      </c>
      <c r="O79" s="7"/>
      <c r="P79" s="7"/>
      <c r="Q79" s="67" t="n">
        <f aca="false">I79*5.5017049523</f>
        <v>150063570.406939</v>
      </c>
      <c r="R79" s="67"/>
      <c r="S79" s="67"/>
      <c r="T79" s="7"/>
      <c r="U79" s="7"/>
      <c r="V79" s="67" t="n">
        <f aca="false">K79*5.5017049523</f>
        <v>17304449.5641015</v>
      </c>
      <c r="W79" s="67" t="n">
        <f aca="false">M79*5.5017049523</f>
        <v>535189.161776333</v>
      </c>
      <c r="X79" s="67" t="n">
        <f aca="false">N79*5.1890047538+L79*5.5017049523</f>
        <v>28588888.4157714</v>
      </c>
      <c r="Y79" s="67" t="n">
        <f aca="false">N79*5.1890047538</f>
        <v>21937285.2072006</v>
      </c>
      <c r="Z79" s="67" t="n">
        <f aca="false">L79*5.5017049523</f>
        <v>6651603.20857078</v>
      </c>
      <c r="AA79" s="67" t="n">
        <f aca="false">IFE_cost_central!B67</f>
        <v>0</v>
      </c>
      <c r="AB79" s="67" t="n">
        <f aca="false">AA79*$AC$13</f>
        <v>0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3" t="n">
        <f aca="false">central_v2_m!D68+temporary_pension_bonus_central!B68</f>
        <v>31934713.9533615</v>
      </c>
      <c r="G80" s="163" t="n">
        <f aca="false">central_v2_m!E68+temporary_pension_bonus_central!B68</f>
        <v>30619628.7342414</v>
      </c>
      <c r="H80" s="67" t="n">
        <f aca="false">F80-J80</f>
        <v>28578635.1279062</v>
      </c>
      <c r="I80" s="67" t="n">
        <f aca="false">G80-K80</f>
        <v>27364232.2735498</v>
      </c>
      <c r="J80" s="163" t="n">
        <f aca="false">central_v2_m!J68</f>
        <v>3356078.82545525</v>
      </c>
      <c r="K80" s="163" t="n">
        <f aca="false">central_v2_m!K68</f>
        <v>3255396.4606916</v>
      </c>
      <c r="L80" s="67" t="n">
        <f aca="false">H80-I80</f>
        <v>1214402.85435639</v>
      </c>
      <c r="M80" s="67" t="n">
        <f aca="false">J80-K80</f>
        <v>100682.364763658</v>
      </c>
      <c r="N80" s="163" t="n">
        <f aca="false">SUM(central_v5_m!C68:J68)</f>
        <v>4215068.4588721</v>
      </c>
      <c r="O80" s="7"/>
      <c r="P80" s="7"/>
      <c r="Q80" s="67" t="n">
        <f aca="false">I80*5.5017049523</f>
        <v>150549932.215277</v>
      </c>
      <c r="R80" s="67"/>
      <c r="S80" s="67"/>
      <c r="T80" s="7"/>
      <c r="U80" s="7"/>
      <c r="V80" s="67" t="n">
        <f aca="false">K80*5.5017049523</f>
        <v>17910230.8294868</v>
      </c>
      <c r="W80" s="67" t="n">
        <f aca="false">M80*5.5017049523</f>
        <v>553924.66482949</v>
      </c>
      <c r="X80" s="67" t="n">
        <f aca="false">N80*5.1890047538+L80*5.5017049523</f>
        <v>28553296.4685796</v>
      </c>
      <c r="Y80" s="67" t="n">
        <f aca="false">N80*5.1890047538</f>
        <v>21872010.2706798</v>
      </c>
      <c r="Z80" s="67" t="n">
        <f aca="false">L80*5.5017049523</f>
        <v>6681286.1978998</v>
      </c>
      <c r="AA80" s="67" t="n">
        <f aca="false">IFE_cost_central!B68</f>
        <v>0</v>
      </c>
      <c r="AB80" s="67" t="n">
        <f aca="false">AA80*$AC$13</f>
        <v>0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3" t="n">
        <f aca="false">central_v2_m!D69+temporary_pension_bonus_central!B69</f>
        <v>32125441.6121151</v>
      </c>
      <c r="G81" s="163" t="n">
        <f aca="false">central_v2_m!E69+temporary_pension_bonus_central!B69</f>
        <v>30802034.4242725</v>
      </c>
      <c r="H81" s="67" t="n">
        <f aca="false">F81-J81</f>
        <v>28726267.4017739</v>
      </c>
      <c r="I81" s="67" t="n">
        <f aca="false">G81-K81</f>
        <v>27504835.4402416</v>
      </c>
      <c r="J81" s="163" t="n">
        <f aca="false">central_v2_m!J69</f>
        <v>3399174.21034114</v>
      </c>
      <c r="K81" s="163" t="n">
        <f aca="false">central_v2_m!K69</f>
        <v>3297198.98403091</v>
      </c>
      <c r="L81" s="67" t="n">
        <f aca="false">H81-I81</f>
        <v>1221431.96153235</v>
      </c>
      <c r="M81" s="67" t="n">
        <f aca="false">J81-K81</f>
        <v>101975.226310235</v>
      </c>
      <c r="N81" s="163" t="n">
        <f aca="false">SUM(central_v5_m!C69:J69)</f>
        <v>4187212.12130588</v>
      </c>
      <c r="O81" s="7"/>
      <c r="P81" s="7"/>
      <c r="Q81" s="67" t="n">
        <f aca="false">I81*5.5017049523</f>
        <v>151323489.353774</v>
      </c>
      <c r="R81" s="67"/>
      <c r="S81" s="67"/>
      <c r="T81" s="7"/>
      <c r="U81" s="7"/>
      <c r="V81" s="67" t="n">
        <f aca="false">K81*5.5017049523</f>
        <v>18140215.9791614</v>
      </c>
      <c r="W81" s="67" t="n">
        <f aca="false">M81*5.5017049523</f>
        <v>561037.607602931</v>
      </c>
      <c r="X81" s="67" t="n">
        <f aca="false">N81*5.1890047538+L81*5.5017049523</f>
        <v>28447421.8742852</v>
      </c>
      <c r="Y81" s="67" t="n">
        <f aca="false">N81*5.1890047538</f>
        <v>21727463.6026252</v>
      </c>
      <c r="Z81" s="67" t="n">
        <f aca="false">L81*5.5017049523</f>
        <v>6719958.27166002</v>
      </c>
      <c r="AA81" s="67" t="n">
        <f aca="false">IFE_cost_central!B69</f>
        <v>0</v>
      </c>
      <c r="AB81" s="67" t="n">
        <f aca="false">AA81*$AC$13</f>
        <v>0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9"/>
      <c r="B82" s="5"/>
      <c r="C82" s="159" t="n">
        <f aca="false">C78+1</f>
        <v>2032</v>
      </c>
      <c r="D82" s="159" t="n">
        <f aca="false">D78</f>
        <v>1</v>
      </c>
      <c r="E82" s="159" t="n">
        <v>229</v>
      </c>
      <c r="F82" s="161" t="n">
        <f aca="false">central_v2_m!D70+temporary_pension_bonus_central!B70</f>
        <v>32271482.6572039</v>
      </c>
      <c r="G82" s="161" t="n">
        <f aca="false">central_v2_m!E70+temporary_pension_bonus_central!B70</f>
        <v>30941584.1619961</v>
      </c>
      <c r="H82" s="8" t="n">
        <f aca="false">F82-J82</f>
        <v>28757485.6087334</v>
      </c>
      <c r="I82" s="8" t="n">
        <f aca="false">G82-K82</f>
        <v>27533007.0249798</v>
      </c>
      <c r="J82" s="161" t="n">
        <f aca="false">central_v2_m!J70</f>
        <v>3513997.04847049</v>
      </c>
      <c r="K82" s="161" t="n">
        <f aca="false">central_v2_m!K70</f>
        <v>3408577.13701637</v>
      </c>
      <c r="L82" s="8" t="n">
        <f aca="false">H82-I82</f>
        <v>1224478.58375363</v>
      </c>
      <c r="M82" s="8" t="n">
        <f aca="false">J82-K82</f>
        <v>105419.911454115</v>
      </c>
      <c r="N82" s="161" t="n">
        <f aca="false">SUM(central_v5_m!C70:J70)</f>
        <v>5080288.41206737</v>
      </c>
      <c r="O82" s="5"/>
      <c r="P82" s="5"/>
      <c r="Q82" s="8" t="n">
        <f aca="false">I82*5.5017049523</f>
        <v>151478481.101042</v>
      </c>
      <c r="R82" s="8"/>
      <c r="S82" s="8"/>
      <c r="T82" s="5"/>
      <c r="U82" s="5"/>
      <c r="V82" s="8" t="n">
        <f aca="false">K82*5.5017049523</f>
        <v>18752985.7150195</v>
      </c>
      <c r="W82" s="8" t="n">
        <f aca="false">M82*5.5017049523</f>
        <v>579989.248918132</v>
      </c>
      <c r="X82" s="8" t="n">
        <f aca="false">N82*5.1890047538+L82*5.5017049523</f>
        <v>33098360.6091153</v>
      </c>
      <c r="Y82" s="8" t="n">
        <f aca="false">N82*5.1890047538</f>
        <v>26361640.7208927</v>
      </c>
      <c r="Z82" s="8" t="n">
        <f aca="false">L82*5.5017049523</f>
        <v>6736719.88822264</v>
      </c>
      <c r="AA82" s="8" t="n">
        <f aca="false">IFE_cost_central!B70</f>
        <v>0</v>
      </c>
      <c r="AB82" s="8" t="n">
        <f aca="false">AA82*$AC$13</f>
        <v>0</v>
      </c>
      <c r="AC82" s="8"/>
      <c r="AD82" s="8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3" t="n">
        <f aca="false">central_v2_m!D71+temporary_pension_bonus_central!B71</f>
        <v>32379722.9061706</v>
      </c>
      <c r="G83" s="163" t="n">
        <f aca="false">central_v2_m!E71+temporary_pension_bonus_central!B71</f>
        <v>31045435.4327365</v>
      </c>
      <c r="H83" s="67" t="n">
        <f aca="false">F83-J83</f>
        <v>28767798.1876606</v>
      </c>
      <c r="I83" s="67" t="n">
        <f aca="false">G83-K83</f>
        <v>27541868.4557817</v>
      </c>
      <c r="J83" s="163" t="n">
        <f aca="false">central_v2_m!J71</f>
        <v>3611924.71851005</v>
      </c>
      <c r="K83" s="163" t="n">
        <f aca="false">central_v2_m!K71</f>
        <v>3503566.97695475</v>
      </c>
      <c r="L83" s="67" t="n">
        <f aca="false">H83-I83</f>
        <v>1225929.73187883</v>
      </c>
      <c r="M83" s="67" t="n">
        <f aca="false">J83-K83</f>
        <v>108357.741555301</v>
      </c>
      <c r="N83" s="163" t="n">
        <f aca="false">SUM(central_v5_m!C71:J71)</f>
        <v>4272242.1993753</v>
      </c>
      <c r="O83" s="7"/>
      <c r="P83" s="7"/>
      <c r="Q83" s="67" t="n">
        <f aca="false">I83*5.5017049523</f>
        <v>151527234.07877</v>
      </c>
      <c r="R83" s="67"/>
      <c r="S83" s="67"/>
      <c r="T83" s="7"/>
      <c r="U83" s="7"/>
      <c r="V83" s="67" t="n">
        <f aca="false">K83*5.5017049523</f>
        <v>19275591.7878267</v>
      </c>
      <c r="W83" s="67" t="n">
        <f aca="false">M83*5.5017049523</f>
        <v>596152.323334846</v>
      </c>
      <c r="X83" s="67" t="n">
        <f aca="false">N83*5.1890047538+L83*5.5017049523</f>
        <v>28913388.7589929</v>
      </c>
      <c r="Y83" s="67" t="n">
        <f aca="false">N83*5.1890047538</f>
        <v>22168685.0819434</v>
      </c>
      <c r="Z83" s="67" t="n">
        <f aca="false">L83*5.5017049523</f>
        <v>6744703.67704956</v>
      </c>
      <c r="AA83" s="67" t="n">
        <f aca="false">IFE_cost_central!B71</f>
        <v>0</v>
      </c>
      <c r="AB83" s="67" t="n">
        <f aca="false">AA83*$AC$13</f>
        <v>0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3" t="n">
        <f aca="false">central_v2_m!D72+temporary_pension_bonus_central!B72</f>
        <v>32660998.6039168</v>
      </c>
      <c r="G84" s="163" t="n">
        <f aca="false">central_v2_m!E72+temporary_pension_bonus_central!B72</f>
        <v>31315139.8868421</v>
      </c>
      <c r="H84" s="67" t="n">
        <f aca="false">F84-J84</f>
        <v>28993129.3794037</v>
      </c>
      <c r="I84" s="67" t="n">
        <f aca="false">G84-K84</f>
        <v>27757306.7390643</v>
      </c>
      <c r="J84" s="163" t="n">
        <f aca="false">central_v2_m!J72</f>
        <v>3667869.22451313</v>
      </c>
      <c r="K84" s="163" t="n">
        <f aca="false">central_v2_m!K72</f>
        <v>3557833.14777774</v>
      </c>
      <c r="L84" s="67" t="n">
        <f aca="false">H84-I84</f>
        <v>1235822.64033936</v>
      </c>
      <c r="M84" s="67" t="n">
        <f aca="false">J84-K84</f>
        <v>110036.076735394</v>
      </c>
      <c r="N84" s="163" t="n">
        <f aca="false">SUM(central_v5_m!C72:J72)</f>
        <v>4148958.70104033</v>
      </c>
      <c r="O84" s="7"/>
      <c r="P84" s="7"/>
      <c r="Q84" s="67" t="n">
        <f aca="false">I84*5.5017049523</f>
        <v>152712511.94882</v>
      </c>
      <c r="R84" s="67"/>
      <c r="S84" s="67"/>
      <c r="T84" s="7"/>
      <c r="U84" s="7"/>
      <c r="V84" s="67" t="n">
        <f aca="false">K84*5.5017049523</f>
        <v>19574148.2485859</v>
      </c>
      <c r="W84" s="67" t="n">
        <f aca="false">M84*5.5017049523</f>
        <v>605386.028306778</v>
      </c>
      <c r="X84" s="67" t="n">
        <f aca="false">N84*5.1890047538+L84*5.5017049523</f>
        <v>28328097.9635376</v>
      </c>
      <c r="Y84" s="67" t="n">
        <f aca="false">N84*5.1890047538</f>
        <v>21528966.4230181</v>
      </c>
      <c r="Z84" s="67" t="n">
        <f aca="false">L84*5.5017049523</f>
        <v>6799131.5405195</v>
      </c>
      <c r="AA84" s="67" t="n">
        <f aca="false">IFE_cost_central!B72</f>
        <v>0</v>
      </c>
      <c r="AB84" s="67" t="n">
        <f aca="false">AA84*$AC$13</f>
        <v>0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3" t="n">
        <f aca="false">central_v2_m!D73+temporary_pension_bonus_central!B73</f>
        <v>32826474.3458546</v>
      </c>
      <c r="G85" s="163" t="n">
        <f aca="false">central_v2_m!E73+temporary_pension_bonus_central!B73</f>
        <v>31474426.2156834</v>
      </c>
      <c r="H85" s="67" t="n">
        <f aca="false">F85-J85</f>
        <v>29079325.0697732</v>
      </c>
      <c r="I85" s="67" t="n">
        <f aca="false">G85-K85</f>
        <v>27839691.4178845</v>
      </c>
      <c r="J85" s="163" t="n">
        <f aca="false">central_v2_m!J73</f>
        <v>3747149.27608137</v>
      </c>
      <c r="K85" s="163" t="n">
        <f aca="false">central_v2_m!K73</f>
        <v>3634734.79779893</v>
      </c>
      <c r="L85" s="67" t="n">
        <f aca="false">H85-I85</f>
        <v>1239633.65188872</v>
      </c>
      <c r="M85" s="67" t="n">
        <f aca="false">J85-K85</f>
        <v>112414.478282441</v>
      </c>
      <c r="N85" s="163" t="n">
        <f aca="false">SUM(central_v5_m!C73:J73)</f>
        <v>4181283.66534296</v>
      </c>
      <c r="O85" s="7"/>
      <c r="P85" s="7"/>
      <c r="Q85" s="67" t="n">
        <f aca="false">I85*5.5017049523</f>
        <v>153165768.144279</v>
      </c>
      <c r="R85" s="67"/>
      <c r="S85" s="67"/>
      <c r="T85" s="7"/>
      <c r="U85" s="7"/>
      <c r="V85" s="67" t="n">
        <f aca="false">K85*5.5017049523</f>
        <v>19997238.4373475</v>
      </c>
      <c r="W85" s="67" t="n">
        <f aca="false">M85*5.5017049523</f>
        <v>618471.291876726</v>
      </c>
      <c r="X85" s="67" t="n">
        <f aca="false">N85*5.1890047538+L85*5.5017049523</f>
        <v>28516799.4180848</v>
      </c>
      <c r="Y85" s="67" t="n">
        <f aca="false">N85*5.1890047538</f>
        <v>21696700.8164509</v>
      </c>
      <c r="Z85" s="67" t="n">
        <f aca="false">L85*5.5017049523</f>
        <v>6820098.60163393</v>
      </c>
      <c r="AA85" s="67" t="n">
        <f aca="false">IFE_cost_central!B73</f>
        <v>0</v>
      </c>
      <c r="AB85" s="67" t="n">
        <f aca="false">AA85*$AC$13</f>
        <v>0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9"/>
      <c r="B86" s="5"/>
      <c r="C86" s="159" t="n">
        <f aca="false">C82+1</f>
        <v>2033</v>
      </c>
      <c r="D86" s="159" t="n">
        <f aca="false">D82</f>
        <v>1</v>
      </c>
      <c r="E86" s="159" t="n">
        <v>233</v>
      </c>
      <c r="F86" s="161" t="n">
        <f aca="false">central_v2_m!D74+temporary_pension_bonus_central!B74</f>
        <v>33030409.1326708</v>
      </c>
      <c r="G86" s="161" t="n">
        <f aca="false">central_v2_m!E74+temporary_pension_bonus_central!B74</f>
        <v>31669281.7276214</v>
      </c>
      <c r="H86" s="8" t="n">
        <f aca="false">F86-J86</f>
        <v>29167343.8798051</v>
      </c>
      <c r="I86" s="8" t="n">
        <f aca="false">G86-K86</f>
        <v>27922108.4323418</v>
      </c>
      <c r="J86" s="161" t="n">
        <f aca="false">central_v2_m!J74</f>
        <v>3863065.25286565</v>
      </c>
      <c r="K86" s="161" t="n">
        <f aca="false">central_v2_m!K74</f>
        <v>3747173.29527968</v>
      </c>
      <c r="L86" s="8" t="n">
        <f aca="false">H86-I86</f>
        <v>1245235.44746336</v>
      </c>
      <c r="M86" s="8" t="n">
        <f aca="false">J86-K86</f>
        <v>115891.95758597</v>
      </c>
      <c r="N86" s="161" t="n">
        <f aca="false">SUM(central_v5_m!C74:J74)</f>
        <v>5097651.12799793</v>
      </c>
      <c r="O86" s="5"/>
      <c r="P86" s="5"/>
      <c r="Q86" s="8" t="n">
        <f aca="false">I86*5.5017049523</f>
        <v>153619202.240872</v>
      </c>
      <c r="R86" s="8"/>
      <c r="S86" s="8"/>
      <c r="T86" s="5"/>
      <c r="U86" s="5"/>
      <c r="V86" s="8" t="n">
        <f aca="false">K86*5.5017049523</f>
        <v>20615841.8757665</v>
      </c>
      <c r="W86" s="8" t="n">
        <f aca="false">M86*5.5017049523</f>
        <v>637603.356982475</v>
      </c>
      <c r="X86" s="8" t="n">
        <f aca="false">N86*5.1890047538+L86*5.5017049523</f>
        <v>33302653.9644838</v>
      </c>
      <c r="Y86" s="8" t="n">
        <f aca="false">N86*5.1890047538</f>
        <v>26451735.9363952</v>
      </c>
      <c r="Z86" s="8" t="n">
        <f aca="false">L86*5.5017049523</f>
        <v>6850918.02808865</v>
      </c>
      <c r="AA86" s="8" t="n">
        <f aca="false">IFE_cost_central!B74</f>
        <v>0</v>
      </c>
      <c r="AB86" s="8" t="n">
        <f aca="false">AA86*$AC$13</f>
        <v>0</v>
      </c>
      <c r="AC86" s="8"/>
      <c r="AD86" s="8"/>
      <c r="AE86" s="159"/>
      <c r="AF86" s="159"/>
      <c r="AG86" s="159"/>
      <c r="AH86" s="159"/>
      <c r="AI86" s="159"/>
      <c r="AJ86" s="159"/>
      <c r="AK86" s="159"/>
      <c r="AL86" s="159"/>
      <c r="AM86" s="159"/>
      <c r="AN86" s="159"/>
      <c r="AO86" s="159"/>
      <c r="AP86" s="159"/>
      <c r="AQ86" s="159"/>
      <c r="AR86" s="159"/>
      <c r="AS86" s="159"/>
      <c r="AT86" s="159"/>
      <c r="AU86" s="159"/>
      <c r="AV86" s="159"/>
      <c r="AW86" s="159"/>
      <c r="AX86" s="159"/>
      <c r="AY86" s="159"/>
      <c r="AZ86" s="159"/>
      <c r="BA86" s="159"/>
      <c r="BB86" s="159"/>
      <c r="BC86" s="159"/>
      <c r="BD86" s="159"/>
      <c r="BE86" s="159"/>
      <c r="BF86" s="159"/>
      <c r="BG86" s="159"/>
      <c r="BH86" s="159"/>
      <c r="BI86" s="159"/>
      <c r="BJ86" s="159"/>
      <c r="BK86" s="159"/>
      <c r="BL86" s="159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3" t="n">
        <f aca="false">central_v2_m!D75+temporary_pension_bonus_central!B75</f>
        <v>33181502.5961149</v>
      </c>
      <c r="G87" s="163" t="n">
        <f aca="false">central_v2_m!E75+temporary_pension_bonus_central!B75</f>
        <v>31813976.965536</v>
      </c>
      <c r="H87" s="67" t="n">
        <f aca="false">F87-J87</f>
        <v>29238231.0368292</v>
      </c>
      <c r="I87" s="67" t="n">
        <f aca="false">G87-K87</f>
        <v>27989003.5530289</v>
      </c>
      <c r="J87" s="163" t="n">
        <f aca="false">central_v2_m!J75</f>
        <v>3943271.55928568</v>
      </c>
      <c r="K87" s="163" t="n">
        <f aca="false">central_v2_m!K75</f>
        <v>3824973.41250711</v>
      </c>
      <c r="L87" s="67" t="n">
        <f aca="false">H87-I87</f>
        <v>1249227.4838003</v>
      </c>
      <c r="M87" s="67" t="n">
        <f aca="false">J87-K87</f>
        <v>118298.14677857</v>
      </c>
      <c r="N87" s="163" t="n">
        <f aca="false">SUM(central_v5_m!C75:J75)</f>
        <v>4119641.2726811</v>
      </c>
      <c r="O87" s="7"/>
      <c r="P87" s="7"/>
      <c r="Q87" s="67" t="n">
        <f aca="false">I87*5.5017049523</f>
        <v>153987239.457642</v>
      </c>
      <c r="R87" s="67"/>
      <c r="S87" s="67"/>
      <c r="T87" s="7"/>
      <c r="U87" s="7"/>
      <c r="V87" s="67" t="n">
        <f aca="false">K87*5.5017049523</f>
        <v>21043875.1660062</v>
      </c>
      <c r="W87" s="67" t="n">
        <f aca="false">M87*5.5017049523</f>
        <v>650841.499979571</v>
      </c>
      <c r="X87" s="67" t="n">
        <f aca="false">N87*5.1890047538+L87*5.5017049523</f>
        <v>28249719.1820663</v>
      </c>
      <c r="Y87" s="67" t="n">
        <f aca="false">N87*5.1890047538</f>
        <v>21376838.1478929</v>
      </c>
      <c r="Z87" s="67" t="n">
        <f aca="false">L87*5.5017049523</f>
        <v>6872881.03417338</v>
      </c>
      <c r="AA87" s="67" t="n">
        <f aca="false">IFE_cost_central!B75</f>
        <v>0</v>
      </c>
      <c r="AB87" s="67" t="n">
        <f aca="false">AA87*$AC$13</f>
        <v>0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3" t="n">
        <f aca="false">central_v2_m!D76+temporary_pension_bonus_central!B76</f>
        <v>33228826.2557852</v>
      </c>
      <c r="G88" s="163" t="n">
        <f aca="false">central_v2_m!E76+temporary_pension_bonus_central!B76</f>
        <v>31860428.6782433</v>
      </c>
      <c r="H88" s="67" t="n">
        <f aca="false">F88-J88</f>
        <v>29221430.3091062</v>
      </c>
      <c r="I88" s="67" t="n">
        <f aca="false">G88-K88</f>
        <v>27973254.6099646</v>
      </c>
      <c r="J88" s="163" t="n">
        <f aca="false">central_v2_m!J76</f>
        <v>4007395.94667903</v>
      </c>
      <c r="K88" s="163" t="n">
        <f aca="false">central_v2_m!K76</f>
        <v>3887174.06827865</v>
      </c>
      <c r="L88" s="67" t="n">
        <f aca="false">H88-I88</f>
        <v>1248175.69914151</v>
      </c>
      <c r="M88" s="67" t="n">
        <f aca="false">J88-K88</f>
        <v>120221.878400371</v>
      </c>
      <c r="N88" s="163" t="n">
        <f aca="false">SUM(central_v5_m!C76:J76)</f>
        <v>4155949.48553249</v>
      </c>
      <c r="O88" s="7"/>
      <c r="P88" s="7"/>
      <c r="Q88" s="67" t="n">
        <f aca="false">I88*5.5017049523</f>
        <v>153900593.419591</v>
      </c>
      <c r="R88" s="67"/>
      <c r="S88" s="67"/>
      <c r="T88" s="7"/>
      <c r="U88" s="7"/>
      <c r="V88" s="67" t="n">
        <f aca="false">K88*5.5017049523</f>
        <v>21386084.8219008</v>
      </c>
      <c r="W88" s="67" t="n">
        <f aca="false">M88*5.5017049523</f>
        <v>661425.303770129</v>
      </c>
      <c r="X88" s="67" t="n">
        <f aca="false">N88*5.1890047538+L88*5.5017049523</f>
        <v>28432336.0622881</v>
      </c>
      <c r="Y88" s="67" t="n">
        <f aca="false">N88*5.1890047538</f>
        <v>21565241.6369807</v>
      </c>
      <c r="Z88" s="67" t="n">
        <f aca="false">L88*5.5017049523</f>
        <v>6867094.42530734</v>
      </c>
      <c r="AA88" s="67" t="n">
        <f aca="false">IFE_cost_central!B76</f>
        <v>0</v>
      </c>
      <c r="AB88" s="67" t="n">
        <f aca="false">AA88*$AC$13</f>
        <v>0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3" t="n">
        <f aca="false">central_v2_m!D77+temporary_pension_bonus_central!B77</f>
        <v>33502387.3372633</v>
      </c>
      <c r="G89" s="163" t="n">
        <f aca="false">central_v2_m!E77+temporary_pension_bonus_central!B77</f>
        <v>32121196.2479341</v>
      </c>
      <c r="H89" s="67" t="n">
        <f aca="false">F89-J89</f>
        <v>29417488.3668212</v>
      </c>
      <c r="I89" s="67" t="n">
        <f aca="false">G89-K89</f>
        <v>28158844.2466053</v>
      </c>
      <c r="J89" s="163" t="n">
        <f aca="false">central_v2_m!J77</f>
        <v>4084898.97044209</v>
      </c>
      <c r="K89" s="163" t="n">
        <f aca="false">central_v2_m!K77</f>
        <v>3962352.00132882</v>
      </c>
      <c r="L89" s="67" t="n">
        <f aca="false">H89-I89</f>
        <v>1258644.12021587</v>
      </c>
      <c r="M89" s="67" t="n">
        <f aca="false">J89-K89</f>
        <v>122546.969113262</v>
      </c>
      <c r="N89" s="163" t="n">
        <f aca="false">SUM(central_v5_m!C77:J77)</f>
        <v>4196607.44806409</v>
      </c>
      <c r="O89" s="7"/>
      <c r="P89" s="7"/>
      <c r="Q89" s="67" t="n">
        <f aca="false">I89*5.5017049523</f>
        <v>154921652.842593</v>
      </c>
      <c r="R89" s="67"/>
      <c r="S89" s="67"/>
      <c r="T89" s="7"/>
      <c r="U89" s="7"/>
      <c r="V89" s="67" t="n">
        <f aca="false">K89*5.5017049523</f>
        <v>21799691.6284666</v>
      </c>
      <c r="W89" s="67" t="n">
        <f aca="false">M89*5.5017049523</f>
        <v>674217.266859791</v>
      </c>
      <c r="X89" s="67" t="n">
        <f aca="false">N89*5.1890047538+L89*5.5017049523</f>
        <v>28700904.587212</v>
      </c>
      <c r="Y89" s="67" t="n">
        <f aca="false">N89*5.1890047538</f>
        <v>21776215.997837</v>
      </c>
      <c r="Z89" s="67" t="n">
        <f aca="false">L89*5.5017049523</f>
        <v>6924688.58937493</v>
      </c>
      <c r="AA89" s="67" t="n">
        <f aca="false">IFE_cost_central!B77</f>
        <v>0</v>
      </c>
      <c r="AB89" s="67" t="n">
        <f aca="false">AA89*$AC$13</f>
        <v>0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9"/>
      <c r="B90" s="5"/>
      <c r="C90" s="159" t="n">
        <f aca="false">C86+1</f>
        <v>2034</v>
      </c>
      <c r="D90" s="159" t="n">
        <f aca="false">D86</f>
        <v>1</v>
      </c>
      <c r="E90" s="159" t="n">
        <v>237</v>
      </c>
      <c r="F90" s="161" t="n">
        <f aca="false">central_v2_m!D78+temporary_pension_bonus_central!B78</f>
        <v>33692159.2359125</v>
      </c>
      <c r="G90" s="161" t="n">
        <f aca="false">central_v2_m!E78+temporary_pension_bonus_central!B78</f>
        <v>32303109.7341291</v>
      </c>
      <c r="H90" s="8" t="n">
        <f aca="false">F90-J90</f>
        <v>29503542.0149172</v>
      </c>
      <c r="I90" s="8" t="n">
        <f aca="false">G90-K90</f>
        <v>28240151.0297636</v>
      </c>
      <c r="J90" s="161" t="n">
        <f aca="false">central_v2_m!J78</f>
        <v>4188617.22099533</v>
      </c>
      <c r="K90" s="161" t="n">
        <f aca="false">central_v2_m!K78</f>
        <v>4062958.70436547</v>
      </c>
      <c r="L90" s="8" t="n">
        <f aca="false">H90-I90</f>
        <v>1263390.98515355</v>
      </c>
      <c r="M90" s="8" t="n">
        <f aca="false">J90-K90</f>
        <v>125658.51662986</v>
      </c>
      <c r="N90" s="161" t="n">
        <f aca="false">SUM(central_v5_m!C78:J78)</f>
        <v>5036363.69748909</v>
      </c>
      <c r="O90" s="5"/>
      <c r="P90" s="5"/>
      <c r="Q90" s="8" t="n">
        <f aca="false">I90*5.5017049523</f>
        <v>155368978.774151</v>
      </c>
      <c r="R90" s="8"/>
      <c r="S90" s="8"/>
      <c r="T90" s="5"/>
      <c r="U90" s="5"/>
      <c r="V90" s="8" t="n">
        <f aca="false">K90*5.5017049523</f>
        <v>22353200.0247979</v>
      </c>
      <c r="W90" s="8" t="n">
        <f aca="false">M90*5.5017049523</f>
        <v>691336.083241172</v>
      </c>
      <c r="X90" s="8" t="n">
        <f aca="false">N90*5.1890047538+L90*5.5017049523</f>
        <v>33084519.6078471</v>
      </c>
      <c r="Y90" s="8" t="n">
        <f aca="false">N90*5.1890047538</f>
        <v>26133715.1681366</v>
      </c>
      <c r="Z90" s="8" t="n">
        <f aca="false">L90*5.5017049523</f>
        <v>6950804.43971045</v>
      </c>
      <c r="AA90" s="8" t="n">
        <f aca="false">IFE_cost_central!B78</f>
        <v>0</v>
      </c>
      <c r="AB90" s="8" t="n">
        <f aca="false">AA90*$AC$13</f>
        <v>0</v>
      </c>
      <c r="AC90" s="8"/>
      <c r="AD90" s="8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  <c r="BJ90" s="159"/>
      <c r="BK90" s="159"/>
      <c r="BL90" s="159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3" t="n">
        <f aca="false">central_v2_m!D79+temporary_pension_bonus_central!B79</f>
        <v>33784537.074359</v>
      </c>
      <c r="G91" s="163" t="n">
        <f aca="false">central_v2_m!E79+temporary_pension_bonus_central!B79</f>
        <v>32391320.20296</v>
      </c>
      <c r="H91" s="67" t="n">
        <f aca="false">F91-J91</f>
        <v>29585042.0396768</v>
      </c>
      <c r="I91" s="67" t="n">
        <f aca="false">G91-K91</f>
        <v>28317810.0193182</v>
      </c>
      <c r="J91" s="163" t="n">
        <f aca="false">central_v2_m!J79</f>
        <v>4199495.03468222</v>
      </c>
      <c r="K91" s="163" t="n">
        <f aca="false">central_v2_m!K79</f>
        <v>4073510.18364176</v>
      </c>
      <c r="L91" s="67" t="n">
        <f aca="false">H91-I91</f>
        <v>1267232.0203586</v>
      </c>
      <c r="M91" s="67" t="n">
        <f aca="false">J91-K91</f>
        <v>125984.851040467</v>
      </c>
      <c r="N91" s="163" t="n">
        <f aca="false">SUM(central_v5_m!C79:J79)</f>
        <v>4103132.70137118</v>
      </c>
      <c r="O91" s="7"/>
      <c r="P91" s="7"/>
      <c r="Q91" s="67" t="n">
        <f aca="false">I91*5.5017049523</f>
        <v>155796235.621574</v>
      </c>
      <c r="R91" s="67"/>
      <c r="S91" s="67"/>
      <c r="T91" s="7"/>
      <c r="U91" s="7"/>
      <c r="V91" s="67" t="n">
        <f aca="false">K91*5.5017049523</f>
        <v>22411251.1505863</v>
      </c>
      <c r="W91" s="67" t="n">
        <f aca="false">M91*5.5017049523</f>
        <v>693131.478884113</v>
      </c>
      <c r="X91" s="67" t="n">
        <f aca="false">N91*5.1890047538+L91*5.5017049523</f>
        <v>28263111.7750074</v>
      </c>
      <c r="Y91" s="67" t="n">
        <f aca="false">N91*5.1890047538</f>
        <v>21291175.0928873</v>
      </c>
      <c r="Z91" s="67" t="n">
        <f aca="false">L91*5.5017049523</f>
        <v>6971936.68212006</v>
      </c>
      <c r="AA91" s="67" t="n">
        <f aca="false">IFE_cost_central!B79</f>
        <v>0</v>
      </c>
      <c r="AB91" s="67" t="n">
        <f aca="false">AA91*$AC$13</f>
        <v>0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3" t="n">
        <f aca="false">central_v2_m!D80+temporary_pension_bonus_central!B80</f>
        <v>33803896.4727713</v>
      </c>
      <c r="G92" s="163" t="n">
        <f aca="false">central_v2_m!E80+temporary_pension_bonus_central!B80</f>
        <v>32410513.3110795</v>
      </c>
      <c r="H92" s="67" t="n">
        <f aca="false">F92-J92</f>
        <v>29554714.3564514</v>
      </c>
      <c r="I92" s="67" t="n">
        <f aca="false">G92-K92</f>
        <v>28288806.6582491</v>
      </c>
      <c r="J92" s="163" t="n">
        <f aca="false">central_v2_m!J80</f>
        <v>4249182.11631993</v>
      </c>
      <c r="K92" s="163" t="n">
        <f aca="false">central_v2_m!K80</f>
        <v>4121706.65283034</v>
      </c>
      <c r="L92" s="67" t="n">
        <f aca="false">H92-I92</f>
        <v>1265907.69820227</v>
      </c>
      <c r="M92" s="67" t="n">
        <f aca="false">J92-K92</f>
        <v>127475.463489597</v>
      </c>
      <c r="N92" s="163" t="n">
        <f aca="false">SUM(central_v5_m!C80:J80)</f>
        <v>4154077.61161366</v>
      </c>
      <c r="O92" s="7"/>
      <c r="P92" s="7"/>
      <c r="Q92" s="67" t="n">
        <f aca="false">I92*5.5017049523</f>
        <v>155636667.686346</v>
      </c>
      <c r="R92" s="67"/>
      <c r="S92" s="67"/>
      <c r="T92" s="7"/>
      <c r="U92" s="7"/>
      <c r="V92" s="67" t="n">
        <f aca="false">K92*5.5017049523</f>
        <v>22676413.9038045</v>
      </c>
      <c r="W92" s="67" t="n">
        <f aca="false">M92*5.5017049523</f>
        <v>701332.388777452</v>
      </c>
      <c r="X92" s="67" t="n">
        <f aca="false">N92*5.1890047538+L92*5.5017049523</f>
        <v>28520179.1266715</v>
      </c>
      <c r="Y92" s="67" t="n">
        <f aca="false">N92*5.1890047538</f>
        <v>21555528.4743174</v>
      </c>
      <c r="Z92" s="67" t="n">
        <f aca="false">L92*5.5017049523</f>
        <v>6964650.65235415</v>
      </c>
      <c r="AA92" s="67" t="n">
        <f aca="false">IFE_cost_central!B80</f>
        <v>0</v>
      </c>
      <c r="AB92" s="67" t="n">
        <f aca="false">AA92*$AC$13</f>
        <v>0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3" t="n">
        <f aca="false">central_v2_m!D81+temporary_pension_bonus_central!B81</f>
        <v>33952799.6130672</v>
      </c>
      <c r="G93" s="163" t="n">
        <f aca="false">central_v2_m!E81+temporary_pension_bonus_central!B81</f>
        <v>32554277.8577431</v>
      </c>
      <c r="H93" s="67" t="n">
        <f aca="false">F93-J93</f>
        <v>29593745.145884</v>
      </c>
      <c r="I93" s="67" t="n">
        <f aca="false">G93-K93</f>
        <v>28325995.0245754</v>
      </c>
      <c r="J93" s="163" t="n">
        <f aca="false">central_v2_m!J81</f>
        <v>4359054.46718314</v>
      </c>
      <c r="K93" s="163" t="n">
        <f aca="false">central_v2_m!K81</f>
        <v>4228282.83316765</v>
      </c>
      <c r="L93" s="67" t="n">
        <f aca="false">H93-I93</f>
        <v>1267750.12130864</v>
      </c>
      <c r="M93" s="67" t="n">
        <f aca="false">J93-K93</f>
        <v>130771.634015495</v>
      </c>
      <c r="N93" s="163" t="n">
        <f aca="false">SUM(central_v5_m!C81:J81)</f>
        <v>4234812.03738595</v>
      </c>
      <c r="O93" s="7"/>
      <c r="P93" s="7"/>
      <c r="Q93" s="67" t="n">
        <f aca="false">I93*5.5017049523</f>
        <v>155841267.105532</v>
      </c>
      <c r="R93" s="67"/>
      <c r="S93" s="67"/>
      <c r="T93" s="7"/>
      <c r="U93" s="7"/>
      <c r="V93" s="67" t="n">
        <f aca="false">K93*5.5017049523</f>
        <v>23262764.6029635</v>
      </c>
      <c r="W93" s="67" t="n">
        <f aca="false">M93*5.5017049523</f>
        <v>719466.946483412</v>
      </c>
      <c r="X93" s="67" t="n">
        <f aca="false">N93*5.1890047538+L93*5.5017049523</f>
        <v>28949246.9141279</v>
      </c>
      <c r="Y93" s="67" t="n">
        <f aca="false">N93*5.1890047538</f>
        <v>21974459.7934452</v>
      </c>
      <c r="Z93" s="67" t="n">
        <f aca="false">L93*5.5017049523</f>
        <v>6974787.12068269</v>
      </c>
      <c r="AA93" s="67" t="n">
        <f aca="false">IFE_cost_central!B81</f>
        <v>0</v>
      </c>
      <c r="AB93" s="67" t="n">
        <f aca="false">AA93*$AC$13</f>
        <v>0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9"/>
      <c r="B94" s="5"/>
      <c r="C94" s="159" t="n">
        <f aca="false">C90+1</f>
        <v>2035</v>
      </c>
      <c r="D94" s="159" t="n">
        <f aca="false">D90</f>
        <v>1</v>
      </c>
      <c r="E94" s="159" t="n">
        <v>241</v>
      </c>
      <c r="F94" s="161" t="n">
        <f aca="false">central_v2_m!D82+temporary_pension_bonus_central!B82</f>
        <v>34214983.9146015</v>
      </c>
      <c r="G94" s="161" t="n">
        <f aca="false">central_v2_m!E82+temporary_pension_bonus_central!B82</f>
        <v>32805529.4636755</v>
      </c>
      <c r="H94" s="8" t="n">
        <f aca="false">F94-J94</f>
        <v>29722874.4690993</v>
      </c>
      <c r="I94" s="8" t="n">
        <f aca="false">G94-K94</f>
        <v>28448183.3015383</v>
      </c>
      <c r="J94" s="161" t="n">
        <f aca="false">central_v2_m!J82</f>
        <v>4492109.44550223</v>
      </c>
      <c r="K94" s="161" t="n">
        <f aca="false">central_v2_m!K82</f>
        <v>4357346.16213716</v>
      </c>
      <c r="L94" s="8" t="n">
        <f aca="false">H94-I94</f>
        <v>1274691.16756096</v>
      </c>
      <c r="M94" s="8" t="n">
        <f aca="false">J94-K94</f>
        <v>134763.283365066</v>
      </c>
      <c r="N94" s="161" t="n">
        <f aca="false">SUM(central_v5_m!C82:J82)</f>
        <v>4984373.55406871</v>
      </c>
      <c r="O94" s="5"/>
      <c r="P94" s="5"/>
      <c r="Q94" s="8" t="n">
        <f aca="false">I94*5.5017049523</f>
        <v>156513510.954012</v>
      </c>
      <c r="R94" s="8"/>
      <c r="S94" s="8"/>
      <c r="T94" s="5"/>
      <c r="U94" s="5"/>
      <c r="V94" s="8" t="n">
        <f aca="false">K94*5.5017049523</f>
        <v>23972832.9591154</v>
      </c>
      <c r="W94" s="8" t="n">
        <f aca="false">M94*5.5017049523</f>
        <v>741427.823477793</v>
      </c>
      <c r="X94" s="8" t="n">
        <f aca="false">N94*5.1890047538+L94*5.5017049523</f>
        <v>32876912.7760008</v>
      </c>
      <c r="Y94" s="8" t="n">
        <f aca="false">N94*5.1890047538</f>
        <v>25863938.0667776</v>
      </c>
      <c r="Z94" s="8" t="n">
        <f aca="false">L94*5.5017049523</f>
        <v>7012974.70922321</v>
      </c>
      <c r="AA94" s="8" t="n">
        <f aca="false">IFE_cost_central!B82</f>
        <v>0</v>
      </c>
      <c r="AB94" s="8" t="n">
        <f aca="false">AA94*$AC$13</f>
        <v>0</v>
      </c>
      <c r="AC94" s="8"/>
      <c r="AD94" s="8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59"/>
      <c r="BC94" s="159"/>
      <c r="BD94" s="159"/>
      <c r="BE94" s="159"/>
      <c r="BF94" s="159"/>
      <c r="BG94" s="159"/>
      <c r="BH94" s="159"/>
      <c r="BI94" s="159"/>
      <c r="BJ94" s="159"/>
      <c r="BK94" s="159"/>
      <c r="BL94" s="159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3" t="n">
        <f aca="false">central_v2_m!D83+temporary_pension_bonus_central!B83</f>
        <v>34411161.4330264</v>
      </c>
      <c r="G95" s="163" t="n">
        <f aca="false">central_v2_m!E83+temporary_pension_bonus_central!B83</f>
        <v>32993479.93176</v>
      </c>
      <c r="H95" s="67" t="n">
        <f aca="false">F95-J95</f>
        <v>29846639.2975163</v>
      </c>
      <c r="I95" s="67" t="n">
        <f aca="false">G95-K95</f>
        <v>28565893.4603152</v>
      </c>
      <c r="J95" s="163" t="n">
        <f aca="false">central_v2_m!J83</f>
        <v>4564522.13551011</v>
      </c>
      <c r="K95" s="163" t="n">
        <f aca="false">central_v2_m!K83</f>
        <v>4427586.47144481</v>
      </c>
      <c r="L95" s="67" t="n">
        <f aca="false">H95-I95</f>
        <v>1280745.83720113</v>
      </c>
      <c r="M95" s="67" t="n">
        <f aca="false">J95-K95</f>
        <v>136935.664065303</v>
      </c>
      <c r="N95" s="163" t="n">
        <f aca="false">SUM(central_v5_m!C83:J83)</f>
        <v>4107141.26354884</v>
      </c>
      <c r="O95" s="7"/>
      <c r="P95" s="7"/>
      <c r="Q95" s="67" t="n">
        <f aca="false">I95*5.5017049523</f>
        <v>157161117.51749</v>
      </c>
      <c r="R95" s="67"/>
      <c r="S95" s="67"/>
      <c r="T95" s="7"/>
      <c r="U95" s="7"/>
      <c r="V95" s="67" t="n">
        <f aca="false">K95*5.5017049523</f>
        <v>24359274.4166844</v>
      </c>
      <c r="W95" s="67" t="n">
        <f aca="false">M95*5.5017049523</f>
        <v>753379.621134568</v>
      </c>
      <c r="X95" s="67" t="n">
        <f aca="false">N95*5.1890047538+L95*5.5017049523</f>
        <v>28358261.2562501</v>
      </c>
      <c r="Y95" s="67" t="n">
        <f aca="false">N95*5.1890047538</f>
        <v>21311975.541083</v>
      </c>
      <c r="Z95" s="67" t="n">
        <f aca="false">L95*5.5017049523</f>
        <v>7046285.71516709</v>
      </c>
      <c r="AA95" s="67" t="n">
        <f aca="false">IFE_cost_central!B83</f>
        <v>0</v>
      </c>
      <c r="AB95" s="67" t="n">
        <f aca="false">AA95*$AC$13</f>
        <v>0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3" t="n">
        <f aca="false">central_v2_m!D84+temporary_pension_bonus_central!B84</f>
        <v>34518001.6835687</v>
      </c>
      <c r="G96" s="163" t="n">
        <f aca="false">central_v2_m!E84+temporary_pension_bonus_central!B84</f>
        <v>33096565.970413</v>
      </c>
      <c r="H96" s="67" t="n">
        <f aca="false">F96-J96</f>
        <v>29875206.9649532</v>
      </c>
      <c r="I96" s="67" t="n">
        <f aca="false">G96-K96</f>
        <v>28593055.0933559</v>
      </c>
      <c r="J96" s="163" t="n">
        <f aca="false">central_v2_m!J84</f>
        <v>4642794.71861556</v>
      </c>
      <c r="K96" s="163" t="n">
        <f aca="false">central_v2_m!K84</f>
        <v>4503510.87705709</v>
      </c>
      <c r="L96" s="67" t="n">
        <f aca="false">H96-I96</f>
        <v>1282151.87159726</v>
      </c>
      <c r="M96" s="67" t="n">
        <f aca="false">J96-K96</f>
        <v>139283.841558467</v>
      </c>
      <c r="N96" s="163" t="n">
        <f aca="false">SUM(central_v5_m!C84:J84)</f>
        <v>4159773.39866475</v>
      </c>
      <c r="O96" s="7"/>
      <c r="P96" s="7"/>
      <c r="Q96" s="67" t="n">
        <f aca="false">I96*5.5017049523</f>
        <v>157310552.808503</v>
      </c>
      <c r="R96" s="67"/>
      <c r="S96" s="67"/>
      <c r="T96" s="7"/>
      <c r="U96" s="7"/>
      <c r="V96" s="67" t="n">
        <f aca="false">K96*5.5017049523</f>
        <v>24776988.0950419</v>
      </c>
      <c r="W96" s="67" t="n">
        <f aca="false">M96*5.5017049523</f>
        <v>766298.600877585</v>
      </c>
      <c r="X96" s="67" t="n">
        <f aca="false">N96*5.1890047538+L96*5.5017049523</f>
        <v>28639105.2419696</v>
      </c>
      <c r="Y96" s="67" t="n">
        <f aca="false">N96*5.1890047538</f>
        <v>21585083.9404022</v>
      </c>
      <c r="Z96" s="67" t="n">
        <f aca="false">L96*5.5017049523</f>
        <v>7054021.30156738</v>
      </c>
      <c r="AA96" s="67" t="n">
        <f aca="false">IFE_cost_central!B84</f>
        <v>0</v>
      </c>
      <c r="AB96" s="67" t="n">
        <f aca="false">AA96*$AC$13</f>
        <v>0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3" t="n">
        <f aca="false">central_v2_m!D85+temporary_pension_bonus_central!B85</f>
        <v>34718455.8681884</v>
      </c>
      <c r="G97" s="163" t="n">
        <f aca="false">central_v2_m!E85+temporary_pension_bonus_central!B85</f>
        <v>33289179.7665257</v>
      </c>
      <c r="H97" s="67" t="n">
        <f aca="false">F97-J97</f>
        <v>29932958.6859104</v>
      </c>
      <c r="I97" s="67" t="n">
        <f aca="false">G97-K97</f>
        <v>28647247.499716</v>
      </c>
      <c r="J97" s="163" t="n">
        <f aca="false">central_v2_m!J85</f>
        <v>4785497.182278</v>
      </c>
      <c r="K97" s="163" t="n">
        <f aca="false">central_v2_m!K85</f>
        <v>4641932.26680966</v>
      </c>
      <c r="L97" s="67" t="n">
        <f aca="false">H97-I97</f>
        <v>1285711.18619436</v>
      </c>
      <c r="M97" s="67" t="n">
        <f aca="false">J97-K97</f>
        <v>143564.915468341</v>
      </c>
      <c r="N97" s="163" t="n">
        <f aca="false">SUM(central_v5_m!C85:J85)</f>
        <v>4170426.50073948</v>
      </c>
      <c r="O97" s="7"/>
      <c r="P97" s="7"/>
      <c r="Q97" s="67" t="n">
        <f aca="false">I97*5.5017049523</f>
        <v>157608703.438951</v>
      </c>
      <c r="R97" s="67"/>
      <c r="S97" s="67"/>
      <c r="T97" s="7"/>
      <c r="U97" s="7"/>
      <c r="V97" s="67" t="n">
        <f aca="false">K97*5.5017049523</f>
        <v>25538541.7405479</v>
      </c>
      <c r="W97" s="67" t="n">
        <f aca="false">M97*5.5017049523</f>
        <v>789851.806408701</v>
      </c>
      <c r="X97" s="67" t="n">
        <f aca="false">N97*5.1890047538+L97*5.5017049523</f>
        <v>28713966.5380237</v>
      </c>
      <c r="Y97" s="67" t="n">
        <f aca="false">N97*5.1890047538</f>
        <v>21640362.9377107</v>
      </c>
      <c r="Z97" s="67" t="n">
        <f aca="false">L97*5.5017049523</f>
        <v>7073603.600313</v>
      </c>
      <c r="AA97" s="67" t="n">
        <f aca="false">IFE_cost_central!B85</f>
        <v>0</v>
      </c>
      <c r="AB97" s="67" t="n">
        <f aca="false">AA97*$AC$13</f>
        <v>0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9"/>
      <c r="B98" s="5"/>
      <c r="C98" s="159" t="n">
        <f aca="false">C94+1</f>
        <v>2036</v>
      </c>
      <c r="D98" s="159" t="n">
        <f aca="false">D94</f>
        <v>1</v>
      </c>
      <c r="E98" s="159" t="n">
        <v>245</v>
      </c>
      <c r="F98" s="161" t="n">
        <f aca="false">central_v2_m!D86+temporary_pension_bonus_central!B86</f>
        <v>34794751.3289835</v>
      </c>
      <c r="G98" s="161" t="n">
        <f aca="false">central_v2_m!E86+temporary_pension_bonus_central!B86</f>
        <v>33363276.7957858</v>
      </c>
      <c r="H98" s="8" t="n">
        <f aca="false">F98-J98</f>
        <v>29919490.847801</v>
      </c>
      <c r="I98" s="8" t="n">
        <f aca="false">G98-K98</f>
        <v>28634274.1290388</v>
      </c>
      <c r="J98" s="161" t="n">
        <f aca="false">central_v2_m!J86</f>
        <v>4875260.48118247</v>
      </c>
      <c r="K98" s="161" t="n">
        <f aca="false">central_v2_m!K86</f>
        <v>4729002.666747</v>
      </c>
      <c r="L98" s="8" t="n">
        <f aca="false">H98-I98</f>
        <v>1285216.71876224</v>
      </c>
      <c r="M98" s="8" t="n">
        <f aca="false">J98-K98</f>
        <v>146257.814435473</v>
      </c>
      <c r="N98" s="161" t="n">
        <f aca="false">SUM(central_v5_m!C86:J86)</f>
        <v>5046828.66085394</v>
      </c>
      <c r="O98" s="5"/>
      <c r="P98" s="5"/>
      <c r="Q98" s="8" t="n">
        <f aca="false">I98*5.5017049523</f>
        <v>157537327.781248</v>
      </c>
      <c r="R98" s="8"/>
      <c r="S98" s="8"/>
      <c r="T98" s="5"/>
      <c r="U98" s="5"/>
      <c r="V98" s="8" t="n">
        <f aca="false">K98*5.5017049523</f>
        <v>26017577.3910818</v>
      </c>
      <c r="W98" s="8" t="n">
        <f aca="false">M98*5.5017049523</f>
        <v>804667.341992215</v>
      </c>
      <c r="X98" s="8" t="n">
        <f aca="false">N98*5.1890047538+L98*5.5017049523</f>
        <v>33258901.0991782</v>
      </c>
      <c r="Y98" s="8" t="n">
        <f aca="false">N98*5.1890047538</f>
        <v>26188017.9127852</v>
      </c>
      <c r="Z98" s="8" t="n">
        <f aca="false">L98*5.5017049523</f>
        <v>7070883.18639298</v>
      </c>
      <c r="AA98" s="8" t="n">
        <f aca="false">IFE_cost_central!B86</f>
        <v>0</v>
      </c>
      <c r="AB98" s="8" t="n">
        <f aca="false">AA98*$AC$13</f>
        <v>0</v>
      </c>
      <c r="AC98" s="8"/>
      <c r="AD98" s="8"/>
      <c r="AE98" s="159"/>
      <c r="AF98" s="159"/>
      <c r="AG98" s="159"/>
      <c r="AH98" s="159"/>
      <c r="AI98" s="159"/>
      <c r="AJ98" s="159"/>
      <c r="AK98" s="159"/>
      <c r="AL98" s="159"/>
      <c r="AM98" s="159"/>
      <c r="AN98" s="159"/>
      <c r="AO98" s="159"/>
      <c r="AP98" s="159"/>
      <c r="AQ98" s="159"/>
      <c r="AR98" s="159"/>
      <c r="AS98" s="159"/>
      <c r="AT98" s="159"/>
      <c r="AU98" s="159"/>
      <c r="AV98" s="159"/>
      <c r="AW98" s="159"/>
      <c r="AX98" s="159"/>
      <c r="AY98" s="159"/>
      <c r="AZ98" s="159"/>
      <c r="BA98" s="159"/>
      <c r="BB98" s="159"/>
      <c r="BC98" s="159"/>
      <c r="BD98" s="159"/>
      <c r="BE98" s="159"/>
      <c r="BF98" s="159"/>
      <c r="BG98" s="159"/>
      <c r="BH98" s="159"/>
      <c r="BI98" s="159"/>
      <c r="BJ98" s="159"/>
      <c r="BK98" s="159"/>
      <c r="BL98" s="159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3" t="n">
        <f aca="false">central_v2_m!D87+temporary_pension_bonus_central!B87</f>
        <v>34921840.7449384</v>
      </c>
      <c r="G99" s="163" t="n">
        <f aca="false">central_v2_m!E87+temporary_pension_bonus_central!B87</f>
        <v>33484660.994759</v>
      </c>
      <c r="H99" s="67" t="n">
        <f aca="false">F99-J99</f>
        <v>29939279.9695584</v>
      </c>
      <c r="I99" s="67" t="n">
        <f aca="false">G99-K99</f>
        <v>28651577.0426403</v>
      </c>
      <c r="J99" s="163" t="n">
        <f aca="false">central_v2_m!J87</f>
        <v>4982560.77538005</v>
      </c>
      <c r="K99" s="163" t="n">
        <f aca="false">central_v2_m!K87</f>
        <v>4833083.95211865</v>
      </c>
      <c r="L99" s="67" t="n">
        <f aca="false">H99-I99</f>
        <v>1287702.92691802</v>
      </c>
      <c r="M99" s="67" t="n">
        <f aca="false">J99-K99</f>
        <v>149476.823261402</v>
      </c>
      <c r="N99" s="163" t="n">
        <f aca="false">SUM(central_v5_m!C87:J87)</f>
        <v>4229611.00421532</v>
      </c>
      <c r="O99" s="7"/>
      <c r="P99" s="7"/>
      <c r="Q99" s="67" t="n">
        <f aca="false">I99*5.5017049523</f>
        <v>157632523.306699</v>
      </c>
      <c r="R99" s="67"/>
      <c r="S99" s="67"/>
      <c r="T99" s="7"/>
      <c r="U99" s="7"/>
      <c r="V99" s="67" t="n">
        <f aca="false">K99*5.5017049523</f>
        <v>26590201.9142528</v>
      </c>
      <c r="W99" s="67" t="n">
        <f aca="false">M99*5.5017049523</f>
        <v>822377.378791325</v>
      </c>
      <c r="X99" s="67" t="n">
        <f aca="false">N99*5.1890047538+L99*5.5017049523</f>
        <v>29032033.1777142</v>
      </c>
      <c r="Y99" s="67" t="n">
        <f aca="false">N99*5.1890047538</f>
        <v>21947471.6075981</v>
      </c>
      <c r="Z99" s="67" t="n">
        <f aca="false">L99*5.5017049523</f>
        <v>7084561.57011609</v>
      </c>
      <c r="AA99" s="67" t="n">
        <f aca="false">IFE_cost_central!B87</f>
        <v>0</v>
      </c>
      <c r="AB99" s="67" t="n">
        <f aca="false">AA99*$AC$13</f>
        <v>0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3" t="n">
        <f aca="false">central_v2_m!D88+temporary_pension_bonus_central!B88</f>
        <v>35084699.2354397</v>
      </c>
      <c r="G100" s="163" t="n">
        <f aca="false">central_v2_m!E88+temporary_pension_bonus_central!B88</f>
        <v>33640587.2446112</v>
      </c>
      <c r="H100" s="67" t="n">
        <f aca="false">F100-J100</f>
        <v>30001156.3615406</v>
      </c>
      <c r="I100" s="67" t="n">
        <f aca="false">G100-K100</f>
        <v>28709550.656929</v>
      </c>
      <c r="J100" s="163" t="n">
        <f aca="false">central_v2_m!J88</f>
        <v>5083542.87389916</v>
      </c>
      <c r="K100" s="163" t="n">
        <f aca="false">central_v2_m!K88</f>
        <v>4931036.58768218</v>
      </c>
      <c r="L100" s="67" t="n">
        <f aca="false">H100-I100</f>
        <v>1291605.70461155</v>
      </c>
      <c r="M100" s="67" t="n">
        <f aca="false">J100-K100</f>
        <v>152506.286216976</v>
      </c>
      <c r="N100" s="163" t="n">
        <f aca="false">SUM(central_v5_m!C88:J88)</f>
        <v>4179049.57706828</v>
      </c>
      <c r="O100" s="7"/>
      <c r="P100" s="7"/>
      <c r="Q100" s="67" t="n">
        <f aca="false">I100*5.5017049523</f>
        <v>157951477.027534</v>
      </c>
      <c r="R100" s="67"/>
      <c r="S100" s="67"/>
      <c r="T100" s="7"/>
      <c r="U100" s="7"/>
      <c r="V100" s="67" t="n">
        <f aca="false">K100*5.5017049523</f>
        <v>27129108.4144236</v>
      </c>
      <c r="W100" s="67" t="n">
        <f aca="false">M100*5.5017049523</f>
        <v>839044.590136819</v>
      </c>
      <c r="X100" s="67" t="n">
        <f aca="false">N100*5.1890047538+L100*5.5017049523</f>
        <v>28791141.6232535</v>
      </c>
      <c r="Y100" s="67" t="n">
        <f aca="false">N100*5.1890047538</f>
        <v>21685108.1217732</v>
      </c>
      <c r="Z100" s="67" t="n">
        <f aca="false">L100*5.5017049523</f>
        <v>7106033.50148032</v>
      </c>
      <c r="AA100" s="67" t="n">
        <f aca="false">IFE_cost_central!B88</f>
        <v>0</v>
      </c>
      <c r="AB100" s="67" t="n">
        <f aca="false">AA100*$AC$13</f>
        <v>0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3" t="n">
        <f aca="false">central_v2_m!D89+temporary_pension_bonus_central!B89</f>
        <v>35325249.6834149</v>
      </c>
      <c r="G101" s="163" t="n">
        <f aca="false">central_v2_m!E89+temporary_pension_bonus_central!B89</f>
        <v>33871887.6107382</v>
      </c>
      <c r="H101" s="67" t="n">
        <f aca="false">F101-J101</f>
        <v>30112799.8055798</v>
      </c>
      <c r="I101" s="67" t="n">
        <f aca="false">G101-K101</f>
        <v>28815811.2292381</v>
      </c>
      <c r="J101" s="163" t="n">
        <f aca="false">central_v2_m!J89</f>
        <v>5212449.87783512</v>
      </c>
      <c r="K101" s="163" t="n">
        <f aca="false">central_v2_m!K89</f>
        <v>5056076.38150007</v>
      </c>
      <c r="L101" s="67" t="n">
        <f aca="false">H101-I101</f>
        <v>1296988.57634167</v>
      </c>
      <c r="M101" s="67" t="n">
        <f aca="false">J101-K101</f>
        <v>156373.496335053</v>
      </c>
      <c r="N101" s="163" t="n">
        <f aca="false">SUM(central_v5_m!C89:J89)</f>
        <v>4181087.32443054</v>
      </c>
      <c r="O101" s="7"/>
      <c r="P101" s="7"/>
      <c r="Q101" s="67" t="n">
        <f aca="false">I101*5.5017049523</f>
        <v>158536091.344441</v>
      </c>
      <c r="R101" s="67"/>
      <c r="S101" s="67"/>
      <c r="T101" s="7"/>
      <c r="U101" s="7"/>
      <c r="V101" s="67" t="n">
        <f aca="false">K101*5.5017049523</f>
        <v>27817040.467306</v>
      </c>
      <c r="W101" s="67" t="n">
        <f aca="false">M101*5.5017049523</f>
        <v>860320.839195026</v>
      </c>
      <c r="X101" s="67" t="n">
        <f aca="false">N101*5.1890047538+L101*5.5017049523</f>
        <v>28831330.4760585</v>
      </c>
      <c r="Y101" s="67" t="n">
        <f aca="false">N101*5.1890047538</f>
        <v>21695682.002523</v>
      </c>
      <c r="Z101" s="67" t="n">
        <f aca="false">L101*5.5017049523</f>
        <v>7135648.47353547</v>
      </c>
      <c r="AA101" s="67" t="n">
        <f aca="false">IFE_cost_central!B89</f>
        <v>0</v>
      </c>
      <c r="AB101" s="67" t="n">
        <f aca="false">AA101*$AC$13</f>
        <v>0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9"/>
      <c r="B102" s="5"/>
      <c r="C102" s="159" t="n">
        <f aca="false">C98+1</f>
        <v>2037</v>
      </c>
      <c r="D102" s="159" t="n">
        <f aca="false">D98</f>
        <v>1</v>
      </c>
      <c r="E102" s="159" t="n">
        <v>249</v>
      </c>
      <c r="F102" s="161" t="n">
        <f aca="false">central_v2_m!D90+temporary_pension_bonus_central!B90</f>
        <v>35413979.1066328</v>
      </c>
      <c r="G102" s="161" t="n">
        <f aca="false">central_v2_m!E90+temporary_pension_bonus_central!B90</f>
        <v>33957070.4816804</v>
      </c>
      <c r="H102" s="8" t="n">
        <f aca="false">F102-J102</f>
        <v>30078270.8141532</v>
      </c>
      <c r="I102" s="8" t="n">
        <f aca="false">G102-K102</f>
        <v>28781433.4379751</v>
      </c>
      <c r="J102" s="161" t="n">
        <f aca="false">central_v2_m!J90</f>
        <v>5335708.29247965</v>
      </c>
      <c r="K102" s="161" t="n">
        <f aca="false">central_v2_m!K90</f>
        <v>5175637.04370526</v>
      </c>
      <c r="L102" s="8" t="n">
        <f aca="false">H102-I102</f>
        <v>1296837.37617804</v>
      </c>
      <c r="M102" s="8" t="n">
        <f aca="false">J102-K102</f>
        <v>160071.24877439</v>
      </c>
      <c r="N102" s="161" t="n">
        <f aca="false">SUM(central_v5_m!C90:J90)</f>
        <v>5058233.8290245</v>
      </c>
      <c r="O102" s="5"/>
      <c r="P102" s="5"/>
      <c r="Q102" s="8" t="n">
        <f aca="false">I102*5.5017049523</f>
        <v>158346954.880001</v>
      </c>
      <c r="R102" s="8"/>
      <c r="S102" s="8"/>
      <c r="T102" s="5"/>
      <c r="U102" s="5"/>
      <c r="V102" s="8" t="n">
        <f aca="false">K102*5.5017049523</f>
        <v>28474827.9546606</v>
      </c>
      <c r="W102" s="8" t="n">
        <f aca="false">M102*5.5017049523</f>
        <v>880664.782102905</v>
      </c>
      <c r="X102" s="8" t="n">
        <f aca="false">N102*5.1890047538+L102*5.5017049523</f>
        <v>33382015.9994866</v>
      </c>
      <c r="Y102" s="8" t="n">
        <f aca="false">N102*5.1890047538</f>
        <v>26247199.3846401</v>
      </c>
      <c r="Z102" s="8" t="n">
        <f aca="false">L102*5.5017049523</f>
        <v>7134816.61484649</v>
      </c>
      <c r="AA102" s="8" t="n">
        <f aca="false">IFE_cost_central!B90</f>
        <v>0</v>
      </c>
      <c r="AB102" s="8" t="n">
        <f aca="false">AA102*$AC$13</f>
        <v>0</v>
      </c>
      <c r="AC102" s="8"/>
      <c r="AD102" s="8"/>
      <c r="AE102" s="159"/>
      <c r="AF102" s="159"/>
      <c r="AG102" s="159"/>
      <c r="AH102" s="159"/>
      <c r="AI102" s="159"/>
      <c r="AJ102" s="159"/>
      <c r="AK102" s="159"/>
      <c r="AL102" s="159"/>
      <c r="AM102" s="159"/>
      <c r="AN102" s="159"/>
      <c r="AO102" s="159"/>
      <c r="AP102" s="159"/>
      <c r="AQ102" s="159"/>
      <c r="AR102" s="159"/>
      <c r="AS102" s="159"/>
      <c r="AT102" s="159"/>
      <c r="AU102" s="159"/>
      <c r="AV102" s="159"/>
      <c r="AW102" s="159"/>
      <c r="AX102" s="159"/>
      <c r="AY102" s="159"/>
      <c r="AZ102" s="159"/>
      <c r="BA102" s="159"/>
      <c r="BB102" s="159"/>
      <c r="BC102" s="159"/>
      <c r="BD102" s="159"/>
      <c r="BE102" s="159"/>
      <c r="BF102" s="159"/>
      <c r="BG102" s="159"/>
      <c r="BH102" s="159"/>
      <c r="BI102" s="159"/>
      <c r="BJ102" s="159"/>
      <c r="BK102" s="159"/>
      <c r="BL102" s="159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3" t="n">
        <f aca="false">central_v2_m!D91+temporary_pension_bonus_central!B91</f>
        <v>35533399.7582587</v>
      </c>
      <c r="G103" s="163" t="n">
        <f aca="false">central_v2_m!E91+temporary_pension_bonus_central!B91</f>
        <v>34072676.8610833</v>
      </c>
      <c r="H103" s="67" t="n">
        <f aca="false">F103-J103</f>
        <v>30117459.2152951</v>
      </c>
      <c r="I103" s="67" t="n">
        <f aca="false">G103-K103</f>
        <v>28819214.5344087</v>
      </c>
      <c r="J103" s="163" t="n">
        <f aca="false">central_v2_m!J91</f>
        <v>5415940.54296357</v>
      </c>
      <c r="K103" s="163" t="n">
        <f aca="false">central_v2_m!K91</f>
        <v>5253462.32667467</v>
      </c>
      <c r="L103" s="67" t="n">
        <f aca="false">H103-I103</f>
        <v>1298244.68088643</v>
      </c>
      <c r="M103" s="67" t="n">
        <f aca="false">J103-K103</f>
        <v>162478.216288907</v>
      </c>
      <c r="N103" s="163" t="n">
        <f aca="false">SUM(central_v5_m!C91:J91)</f>
        <v>4202607.98202174</v>
      </c>
      <c r="O103" s="7"/>
      <c r="P103" s="7"/>
      <c r="Q103" s="67" t="n">
        <f aca="false">I103*5.5017049523</f>
        <v>158554815.325352</v>
      </c>
      <c r="R103" s="67"/>
      <c r="S103" s="67"/>
      <c r="T103" s="7"/>
      <c r="U103" s="7"/>
      <c r="V103" s="67" t="n">
        <f aca="false">K103*5.5017049523</f>
        <v>28902999.6993875</v>
      </c>
      <c r="W103" s="67" t="n">
        <f aca="false">M103*5.5017049523</f>
        <v>893907.207197548</v>
      </c>
      <c r="X103" s="67" t="n">
        <f aca="false">N103*5.1890047538+L103*5.5017049523</f>
        <v>28949911.9871986</v>
      </c>
      <c r="Y103" s="67" t="n">
        <f aca="false">N103*5.1890047538</f>
        <v>21807352.7970686</v>
      </c>
      <c r="Z103" s="67" t="n">
        <f aca="false">L103*5.5017049523</f>
        <v>7142559.19013</v>
      </c>
      <c r="AA103" s="67" t="n">
        <f aca="false">IFE_cost_central!B91</f>
        <v>0</v>
      </c>
      <c r="AB103" s="67" t="n">
        <f aca="false">AA103*$AC$13</f>
        <v>0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3" t="n">
        <f aca="false">central_v2_m!D92+temporary_pension_bonus_central!B92</f>
        <v>35613365.3404738</v>
      </c>
      <c r="G104" s="163" t="n">
        <f aca="false">central_v2_m!E92+temporary_pension_bonus_central!B92</f>
        <v>34151564.2560067</v>
      </c>
      <c r="H104" s="67" t="n">
        <f aca="false">F104-J104</f>
        <v>30081069.5295183</v>
      </c>
      <c r="I104" s="67" t="n">
        <f aca="false">G104-K104</f>
        <v>28785237.3193798</v>
      </c>
      <c r="J104" s="163" t="n">
        <f aca="false">central_v2_m!J92</f>
        <v>5532295.81095556</v>
      </c>
      <c r="K104" s="163" t="n">
        <f aca="false">central_v2_m!K92</f>
        <v>5366326.93662689</v>
      </c>
      <c r="L104" s="67" t="n">
        <f aca="false">H104-I104</f>
        <v>1295832.21013845</v>
      </c>
      <c r="M104" s="67" t="n">
        <f aca="false">J104-K104</f>
        <v>165968.874328667</v>
      </c>
      <c r="N104" s="163" t="n">
        <f aca="false">SUM(central_v5_m!C92:J92)</f>
        <v>4223508.07251636</v>
      </c>
      <c r="O104" s="7"/>
      <c r="P104" s="7"/>
      <c r="Q104" s="67" t="n">
        <f aca="false">I104*5.5017049523</f>
        <v>158367882.713163</v>
      </c>
      <c r="R104" s="67"/>
      <c r="S104" s="67"/>
      <c r="T104" s="7"/>
      <c r="U104" s="7"/>
      <c r="V104" s="67" t="n">
        <f aca="false">K104*5.5017049523</f>
        <v>29523947.482901</v>
      </c>
      <c r="W104" s="67" t="n">
        <f aca="false">M104*5.5017049523</f>
        <v>913111.777821685</v>
      </c>
      <c r="X104" s="67" t="n">
        <f aca="false">N104*5.1890047538+L104*5.5017049523</f>
        <v>29045089.9538686</v>
      </c>
      <c r="Y104" s="67" t="n">
        <f aca="false">N104*5.1890047538</f>
        <v>21915803.4660001</v>
      </c>
      <c r="Z104" s="67" t="n">
        <f aca="false">L104*5.5017049523</f>
        <v>7129286.48786857</v>
      </c>
      <c r="AA104" s="67" t="n">
        <f aca="false">IFE_cost_central!B92</f>
        <v>0</v>
      </c>
      <c r="AB104" s="67" t="n">
        <f aca="false">AA104*$AC$13</f>
        <v>0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3" t="n">
        <f aca="false">central_v2_m!D93+temporary_pension_bonus_central!B93</f>
        <v>35791384.1256203</v>
      </c>
      <c r="G105" s="163" t="n">
        <f aca="false">central_v2_m!E93+temporary_pension_bonus_central!B93</f>
        <v>34323240.1755753</v>
      </c>
      <c r="H105" s="67" t="n">
        <f aca="false">F105-J105</f>
        <v>30165875.1248974</v>
      </c>
      <c r="I105" s="67" t="n">
        <f aca="false">G105-K105</f>
        <v>28866496.4448741</v>
      </c>
      <c r="J105" s="163" t="n">
        <f aca="false">central_v2_m!J93</f>
        <v>5625509.00072289</v>
      </c>
      <c r="K105" s="163" t="n">
        <f aca="false">central_v2_m!K93</f>
        <v>5456743.73070121</v>
      </c>
      <c r="L105" s="67" t="n">
        <f aca="false">H105-I105</f>
        <v>1299378.68002328</v>
      </c>
      <c r="M105" s="67" t="n">
        <f aca="false">J105-K105</f>
        <v>168765.270021686</v>
      </c>
      <c r="N105" s="163" t="n">
        <f aca="false">SUM(central_v5_m!C93:J93)</f>
        <v>4239605.21715311</v>
      </c>
      <c r="O105" s="7"/>
      <c r="P105" s="7"/>
      <c r="Q105" s="67" t="n">
        <f aca="false">I105*5.5017049523</f>
        <v>158814946.446314</v>
      </c>
      <c r="R105" s="67"/>
      <c r="S105" s="67"/>
      <c r="T105" s="7"/>
      <c r="U105" s="7"/>
      <c r="V105" s="67" t="n">
        <f aca="false">K105*5.5017049523</f>
        <v>30021394.0066308</v>
      </c>
      <c r="W105" s="67" t="n">
        <f aca="false">M105*5.5017049523</f>
        <v>928496.721854559</v>
      </c>
      <c r="X105" s="67" t="n">
        <f aca="false">N105*5.1890047538+L105*5.5017049523</f>
        <v>29148129.7448399</v>
      </c>
      <c r="Y105" s="67" t="n">
        <f aca="false">N105*5.1890047538</f>
        <v>21999331.6260428</v>
      </c>
      <c r="Z105" s="67" t="n">
        <f aca="false">L105*5.5017049523</f>
        <v>7148798.11879711</v>
      </c>
      <c r="AA105" s="67" t="n">
        <f aca="false">IFE_cost_central!B93</f>
        <v>0</v>
      </c>
      <c r="AB105" s="67" t="n">
        <f aca="false">AA105*$AC$13</f>
        <v>0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9"/>
      <c r="B106" s="5"/>
      <c r="C106" s="159" t="n">
        <f aca="false">C102+1</f>
        <v>2038</v>
      </c>
      <c r="D106" s="159" t="n">
        <f aca="false">D102</f>
        <v>1</v>
      </c>
      <c r="E106" s="159" t="n">
        <v>253</v>
      </c>
      <c r="F106" s="161" t="n">
        <f aca="false">central_v2_m!D94+temporary_pension_bonus_central!B94</f>
        <v>35890195.0390777</v>
      </c>
      <c r="G106" s="161" t="n">
        <f aca="false">central_v2_m!E94+temporary_pension_bonus_central!B94</f>
        <v>34418725.1549105</v>
      </c>
      <c r="H106" s="8" t="n">
        <f aca="false">F106-J106</f>
        <v>30120817.9802781</v>
      </c>
      <c r="I106" s="8" t="n">
        <f aca="false">G106-K106</f>
        <v>28822429.4078749</v>
      </c>
      <c r="J106" s="161" t="n">
        <f aca="false">central_v2_m!J94</f>
        <v>5769377.05879955</v>
      </c>
      <c r="K106" s="161" t="n">
        <f aca="false">central_v2_m!K94</f>
        <v>5596295.74703557</v>
      </c>
      <c r="L106" s="8" t="n">
        <f aca="false">H106-I106</f>
        <v>1298388.57240322</v>
      </c>
      <c r="M106" s="8" t="n">
        <f aca="false">J106-K106</f>
        <v>173081.311763986</v>
      </c>
      <c r="N106" s="161" t="n">
        <f aca="false">SUM(central_v5_m!C94:J94)</f>
        <v>5126183.9912183</v>
      </c>
      <c r="O106" s="5"/>
      <c r="P106" s="5"/>
      <c r="Q106" s="8" t="n">
        <f aca="false">I106*5.5017049523</f>
        <v>158572502.610623</v>
      </c>
      <c r="R106" s="8"/>
      <c r="S106" s="8"/>
      <c r="T106" s="5"/>
      <c r="U106" s="5"/>
      <c r="V106" s="8" t="n">
        <f aca="false">K106*5.5017049523</f>
        <v>30789168.026001</v>
      </c>
      <c r="W106" s="8" t="n">
        <f aca="false">M106*5.5017049523</f>
        <v>952242.310082502</v>
      </c>
      <c r="X106" s="8" t="n">
        <f aca="false">N106*5.1890047538+L106*5.5017049523</f>
        <v>33743143.9380857</v>
      </c>
      <c r="Y106" s="8" t="n">
        <f aca="false">N106*5.1890047538</f>
        <v>26599793.0992852</v>
      </c>
      <c r="Z106" s="8" t="n">
        <f aca="false">L106*5.5017049523</f>
        <v>7143350.8388005</v>
      </c>
      <c r="AA106" s="8" t="n">
        <f aca="false">IFE_cost_central!B94</f>
        <v>0</v>
      </c>
      <c r="AB106" s="8" t="n">
        <f aca="false">AA106*$AC$13</f>
        <v>0</v>
      </c>
      <c r="AC106" s="8"/>
      <c r="AD106" s="8"/>
      <c r="AE106" s="159"/>
      <c r="AF106" s="159"/>
      <c r="AG106" s="159"/>
      <c r="AH106" s="159"/>
      <c r="AI106" s="159"/>
      <c r="AJ106" s="159"/>
      <c r="AK106" s="159"/>
      <c r="AL106" s="159"/>
      <c r="AM106" s="159"/>
      <c r="AN106" s="159"/>
      <c r="AO106" s="159"/>
      <c r="AP106" s="159"/>
      <c r="AQ106" s="159"/>
      <c r="AR106" s="159"/>
      <c r="AS106" s="159"/>
      <c r="AT106" s="159"/>
      <c r="AU106" s="159"/>
      <c r="AV106" s="159"/>
      <c r="AW106" s="159"/>
      <c r="AX106" s="159"/>
      <c r="AY106" s="159"/>
      <c r="AZ106" s="159"/>
      <c r="BA106" s="159"/>
      <c r="BB106" s="159"/>
      <c r="BC106" s="159"/>
      <c r="BD106" s="159"/>
      <c r="BE106" s="159"/>
      <c r="BF106" s="159"/>
      <c r="BG106" s="159"/>
      <c r="BH106" s="159"/>
      <c r="BI106" s="159"/>
      <c r="BJ106" s="159"/>
      <c r="BK106" s="159"/>
      <c r="BL106" s="159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3" t="n">
        <f aca="false">central_v2_m!D95+temporary_pension_bonus_central!B95</f>
        <v>36024295.7940073</v>
      </c>
      <c r="G107" s="163" t="n">
        <f aca="false">central_v2_m!E95+temporary_pension_bonus_central!B95</f>
        <v>34546854.4892205</v>
      </c>
      <c r="H107" s="67" t="n">
        <f aca="false">F107-J107</f>
        <v>30152266.4116419</v>
      </c>
      <c r="I107" s="67" t="n">
        <f aca="false">G107-K107</f>
        <v>28850985.9883261</v>
      </c>
      <c r="J107" s="163" t="n">
        <f aca="false">central_v2_m!J95</f>
        <v>5872029.38236539</v>
      </c>
      <c r="K107" s="163" t="n">
        <f aca="false">central_v2_m!K95</f>
        <v>5695868.50089443</v>
      </c>
      <c r="L107" s="67" t="n">
        <f aca="false">H107-I107</f>
        <v>1301280.42331584</v>
      </c>
      <c r="M107" s="67" t="n">
        <f aca="false">J107-K107</f>
        <v>176160.881470962</v>
      </c>
      <c r="N107" s="163" t="n">
        <f aca="false">SUM(central_v5_m!C95:J95)</f>
        <v>4254105.19763357</v>
      </c>
      <c r="O107" s="7"/>
      <c r="P107" s="7"/>
      <c r="Q107" s="67" t="n">
        <f aca="false">I107*5.5017049523</f>
        <v>158729612.490711</v>
      </c>
      <c r="R107" s="67"/>
      <c r="S107" s="67"/>
      <c r="T107" s="7"/>
      <c r="U107" s="7"/>
      <c r="V107" s="67" t="n">
        <f aca="false">K107*5.5017049523</f>
        <v>31336987.9390205</v>
      </c>
      <c r="W107" s="67" t="n">
        <f aca="false">M107*5.5017049523</f>
        <v>969185.193990322</v>
      </c>
      <c r="X107" s="67" t="n">
        <f aca="false">N107*5.1890047538+L107*5.5017049523</f>
        <v>29233833.0429737</v>
      </c>
      <c r="Y107" s="67" t="n">
        <f aca="false">N107*5.1890047538</f>
        <v>22074572.0936859</v>
      </c>
      <c r="Z107" s="67" t="n">
        <f aca="false">L107*5.5017049523</f>
        <v>7159260.94928781</v>
      </c>
      <c r="AA107" s="67" t="n">
        <f aca="false">IFE_cost_central!B95</f>
        <v>0</v>
      </c>
      <c r="AB107" s="67" t="n">
        <f aca="false">AA107*$AC$13</f>
        <v>0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3" t="n">
        <f aca="false">central_v2_m!D96+temporary_pension_bonus_central!B96</f>
        <v>36193914.3246991</v>
      </c>
      <c r="G108" s="163" t="n">
        <f aca="false">central_v2_m!E96+temporary_pension_bonus_central!B96</f>
        <v>34708473.5911319</v>
      </c>
      <c r="H108" s="67" t="n">
        <f aca="false">F108-J108</f>
        <v>30206175.2770924</v>
      </c>
      <c r="I108" s="67" t="n">
        <f aca="false">G108-K108</f>
        <v>28900366.7149533</v>
      </c>
      <c r="J108" s="163" t="n">
        <f aca="false">central_v2_m!J96</f>
        <v>5987739.04760676</v>
      </c>
      <c r="K108" s="163" t="n">
        <f aca="false">central_v2_m!K96</f>
        <v>5808106.87617856</v>
      </c>
      <c r="L108" s="67" t="n">
        <f aca="false">H108-I108</f>
        <v>1305808.56213906</v>
      </c>
      <c r="M108" s="67" t="n">
        <f aca="false">J108-K108</f>
        <v>179632.171428203</v>
      </c>
      <c r="N108" s="163" t="n">
        <f aca="false">SUM(central_v5_m!C96:J96)</f>
        <v>4267596.47824618</v>
      </c>
      <c r="O108" s="7"/>
      <c r="P108" s="7"/>
      <c r="Q108" s="67" t="n">
        <f aca="false">I108*5.5017049523</f>
        <v>159001290.678945</v>
      </c>
      <c r="R108" s="67"/>
      <c r="S108" s="67"/>
      <c r="T108" s="7"/>
      <c r="U108" s="7"/>
      <c r="V108" s="67" t="n">
        <f aca="false">K108*5.5017049523</f>
        <v>31954490.3641593</v>
      </c>
      <c r="W108" s="67" t="n">
        <f aca="false">M108*5.5017049523</f>
        <v>988283.207138945</v>
      </c>
      <c r="X108" s="67" t="n">
        <f aca="false">N108*5.1890047538+L108*5.5017049523</f>
        <v>29328751.8459958</v>
      </c>
      <c r="Y108" s="67" t="n">
        <f aca="false">N108*5.1890047538</f>
        <v>22144578.4129195</v>
      </c>
      <c r="Z108" s="67" t="n">
        <f aca="false">L108*5.5017049523</f>
        <v>7184173.43307623</v>
      </c>
      <c r="AA108" s="67" t="n">
        <f aca="false">IFE_cost_central!B96</f>
        <v>0</v>
      </c>
      <c r="AB108" s="67" t="n">
        <f aca="false">AA108*$AC$13</f>
        <v>0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3" t="n">
        <f aca="false">central_v2_m!D97+temporary_pension_bonus_central!B97</f>
        <v>36286995.1102215</v>
      </c>
      <c r="G109" s="163" t="n">
        <f aca="false">central_v2_m!E97+temporary_pension_bonus_central!B97</f>
        <v>34798642.9923926</v>
      </c>
      <c r="H109" s="67" t="n">
        <f aca="false">F109-J109</f>
        <v>30185705.0484516</v>
      </c>
      <c r="I109" s="67" t="n">
        <f aca="false">G109-K109</f>
        <v>28880391.6324757</v>
      </c>
      <c r="J109" s="163" t="n">
        <f aca="false">central_v2_m!J97</f>
        <v>6101290.06176997</v>
      </c>
      <c r="K109" s="163" t="n">
        <f aca="false">central_v2_m!K97</f>
        <v>5918251.35991687</v>
      </c>
      <c r="L109" s="67" t="n">
        <f aca="false">H109-I109</f>
        <v>1305313.4159759</v>
      </c>
      <c r="M109" s="67" t="n">
        <f aca="false">J109-K109</f>
        <v>183038.701853099</v>
      </c>
      <c r="N109" s="163" t="n">
        <f aca="false">SUM(central_v5_m!C97:J97)</f>
        <v>4233807.88686924</v>
      </c>
      <c r="O109" s="7"/>
      <c r="P109" s="7"/>
      <c r="Q109" s="67" t="n">
        <f aca="false">I109*5.5017049523</f>
        <v>158891393.668755</v>
      </c>
      <c r="R109" s="67"/>
      <c r="S109" s="67"/>
      <c r="T109" s="7"/>
      <c r="U109" s="7"/>
      <c r="V109" s="67" t="n">
        <f aca="false">K109*5.5017049523</f>
        <v>32560472.8158109</v>
      </c>
      <c r="W109" s="67" t="n">
        <f aca="false">M109*5.5017049523</f>
        <v>1007024.93244776</v>
      </c>
      <c r="X109" s="67" t="n">
        <f aca="false">N109*5.1890047538+L109*5.5017049523</f>
        <v>29150698.5366187</v>
      </c>
      <c r="Y109" s="67" t="n">
        <f aca="false">N109*5.1890047538</f>
        <v>21969249.2516404</v>
      </c>
      <c r="Z109" s="67" t="n">
        <f aca="false">L109*5.5017049523</f>
        <v>7181449.28497823</v>
      </c>
      <c r="AA109" s="67" t="n">
        <f aca="false">IFE_cost_central!B97</f>
        <v>0</v>
      </c>
      <c r="AB109" s="67" t="n">
        <f aca="false">AA109*$AC$13</f>
        <v>0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9"/>
      <c r="B110" s="5"/>
      <c r="C110" s="159" t="n">
        <f aca="false">C106+1</f>
        <v>2039</v>
      </c>
      <c r="D110" s="159" t="n">
        <f aca="false">D106</f>
        <v>1</v>
      </c>
      <c r="E110" s="159" t="n">
        <v>257</v>
      </c>
      <c r="F110" s="161" t="n">
        <f aca="false">central_v2_m!D98+temporary_pension_bonus_central!B98</f>
        <v>36408642.8877068</v>
      </c>
      <c r="G110" s="161" t="n">
        <f aca="false">central_v2_m!E98+temporary_pension_bonus_central!B98</f>
        <v>34916941.2978542</v>
      </c>
      <c r="H110" s="8" t="n">
        <f aca="false">F110-J110</f>
        <v>30153923.068057</v>
      </c>
      <c r="I110" s="8" t="n">
        <f aca="false">G110-K110</f>
        <v>28849863.0727938</v>
      </c>
      <c r="J110" s="161" t="n">
        <f aca="false">central_v2_m!J98</f>
        <v>6254719.81964986</v>
      </c>
      <c r="K110" s="161" t="n">
        <f aca="false">central_v2_m!K98</f>
        <v>6067078.22506036</v>
      </c>
      <c r="L110" s="8" t="n">
        <f aca="false">H110-I110</f>
        <v>1304059.99526318</v>
      </c>
      <c r="M110" s="8" t="n">
        <f aca="false">J110-K110</f>
        <v>187641.594589495</v>
      </c>
      <c r="N110" s="161" t="n">
        <f aca="false">SUM(central_v5_m!C98:J98)</f>
        <v>5138219.57081277</v>
      </c>
      <c r="O110" s="5"/>
      <c r="P110" s="5"/>
      <c r="Q110" s="8" t="n">
        <f aca="false">I110*5.5017049523</f>
        <v>158723434.540767</v>
      </c>
      <c r="R110" s="8"/>
      <c r="S110" s="8"/>
      <c r="T110" s="5"/>
      <c r="U110" s="5"/>
      <c r="V110" s="8" t="n">
        <f aca="false">K110*5.5017049523</f>
        <v>33379274.3168061</v>
      </c>
      <c r="W110" s="8" t="n">
        <f aca="false">M110*5.5017049523</f>
        <v>1032348.69021049</v>
      </c>
      <c r="X110" s="8" t="n">
        <f aca="false">N110*5.1890047538+L110*5.5017049523</f>
        <v>33836799.1130514</v>
      </c>
      <c r="Y110" s="8" t="n">
        <f aca="false">N110*5.1890047538</f>
        <v>26662245.7790157</v>
      </c>
      <c r="Z110" s="8" t="n">
        <f aca="false">L110*5.5017049523</f>
        <v>7174553.33403576</v>
      </c>
      <c r="AA110" s="8" t="n">
        <f aca="false">IFE_cost_central!B98</f>
        <v>0</v>
      </c>
      <c r="AB110" s="8" t="n">
        <f aca="false">AA110*$AC$13</f>
        <v>0</v>
      </c>
      <c r="AC110" s="8"/>
      <c r="AD110" s="8"/>
      <c r="AE110" s="159"/>
      <c r="AF110" s="159"/>
      <c r="AG110" s="159"/>
      <c r="AH110" s="159"/>
      <c r="AI110" s="159"/>
      <c r="AJ110" s="159"/>
      <c r="AK110" s="159"/>
      <c r="AL110" s="159"/>
      <c r="AM110" s="159"/>
      <c r="AN110" s="159"/>
      <c r="AO110" s="159"/>
      <c r="AP110" s="159"/>
      <c r="AQ110" s="159"/>
      <c r="AR110" s="159"/>
      <c r="AS110" s="159"/>
      <c r="AT110" s="159"/>
      <c r="AU110" s="159"/>
      <c r="AV110" s="159"/>
      <c r="AW110" s="159"/>
      <c r="AX110" s="159"/>
      <c r="AY110" s="159"/>
      <c r="AZ110" s="159"/>
      <c r="BA110" s="159"/>
      <c r="BB110" s="159"/>
      <c r="BC110" s="159"/>
      <c r="BD110" s="159"/>
      <c r="BE110" s="159"/>
      <c r="BF110" s="159"/>
      <c r="BG110" s="159"/>
      <c r="BH110" s="159"/>
      <c r="BI110" s="159"/>
      <c r="BJ110" s="159"/>
      <c r="BK110" s="159"/>
      <c r="BL110" s="159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3" t="n">
        <f aca="false">central_v2_m!D99+temporary_pension_bonus_central!B99</f>
        <v>36537155.9453986</v>
      </c>
      <c r="G111" s="163" t="n">
        <f aca="false">central_v2_m!E99+temporary_pension_bonus_central!B99</f>
        <v>35040589.306749</v>
      </c>
      <c r="H111" s="67" t="n">
        <f aca="false">F111-J111</f>
        <v>30123259.9411088</v>
      </c>
      <c r="I111" s="67" t="n">
        <f aca="false">G111-K111</f>
        <v>28819110.1825879</v>
      </c>
      <c r="J111" s="163" t="n">
        <f aca="false">central_v2_m!J99</f>
        <v>6413896.00428979</v>
      </c>
      <c r="K111" s="163" t="n">
        <f aca="false">central_v2_m!K99</f>
        <v>6221479.1241611</v>
      </c>
      <c r="L111" s="67" t="n">
        <f aca="false">H111-I111</f>
        <v>1304149.75852093</v>
      </c>
      <c r="M111" s="67" t="n">
        <f aca="false">J111-K111</f>
        <v>192416.880128695</v>
      </c>
      <c r="N111" s="163" t="n">
        <f aca="false">SUM(central_v5_m!C99:J99)</f>
        <v>4270994.36836983</v>
      </c>
      <c r="O111" s="7"/>
      <c r="P111" s="7"/>
      <c r="Q111" s="67" t="n">
        <f aca="false">I111*5.5017049523</f>
        <v>158554241.212423</v>
      </c>
      <c r="R111" s="67"/>
      <c r="S111" s="67"/>
      <c r="T111" s="7"/>
      <c r="U111" s="7"/>
      <c r="V111" s="67" t="n">
        <f aca="false">K111*5.5017049523</f>
        <v>34228742.5080282</v>
      </c>
      <c r="W111" s="67" t="n">
        <f aca="false">M111*5.5017049523</f>
        <v>1058620.90231016</v>
      </c>
      <c r="X111" s="67" t="n">
        <f aca="false">N111*5.1890047538+L111*5.5017049523</f>
        <v>29337257.2659196</v>
      </c>
      <c r="Y111" s="67" t="n">
        <f aca="false">N111*5.1890047538</f>
        <v>22162210.0809241</v>
      </c>
      <c r="Z111" s="67" t="n">
        <f aca="false">L111*5.5017049523</f>
        <v>7175047.18499548</v>
      </c>
      <c r="AA111" s="67" t="n">
        <f aca="false">IFE_cost_central!B99</f>
        <v>0</v>
      </c>
      <c r="AB111" s="67" t="n">
        <f aca="false">AA111*$AC$13</f>
        <v>0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3" t="n">
        <f aca="false">central_v2_m!D100+temporary_pension_bonus_central!B100</f>
        <v>36595773.0183065</v>
      </c>
      <c r="G112" s="163" t="n">
        <f aca="false">central_v2_m!E100+temporary_pension_bonus_central!B100</f>
        <v>35098598.8709438</v>
      </c>
      <c r="H112" s="67" t="n">
        <f aca="false">F112-J112</f>
        <v>30040905.2892295</v>
      </c>
      <c r="I112" s="67" t="n">
        <f aca="false">G112-K112</f>
        <v>28740377.1737391</v>
      </c>
      <c r="J112" s="163" t="n">
        <f aca="false">central_v2_m!J100</f>
        <v>6554867.72907703</v>
      </c>
      <c r="K112" s="163" t="n">
        <f aca="false">central_v2_m!K100</f>
        <v>6358221.69720472</v>
      </c>
      <c r="L112" s="67" t="n">
        <f aca="false">H112-I112</f>
        <v>1300528.11549039</v>
      </c>
      <c r="M112" s="67" t="n">
        <f aca="false">J112-K112</f>
        <v>196646.031872312</v>
      </c>
      <c r="N112" s="163" t="n">
        <f aca="false">SUM(central_v5_m!C100:J100)</f>
        <v>4171786.56927144</v>
      </c>
      <c r="Q112" s="67" t="n">
        <f aca="false">I112*5.5017049523</f>
        <v>158121075.42773</v>
      </c>
      <c r="R112" s="67"/>
      <c r="S112" s="67"/>
      <c r="V112" s="67" t="n">
        <f aca="false">K112*5.5017049523</f>
        <v>34981059.7993325</v>
      </c>
      <c r="W112" s="67" t="n">
        <f aca="false">M112*5.5017049523</f>
        <v>1081888.44740204</v>
      </c>
      <c r="X112" s="67" t="n">
        <f aca="false">N112*5.1890047538+L112*5.5017049523</f>
        <v>28802542.3133874</v>
      </c>
      <c r="Y112" s="67" t="n">
        <f aca="false">N112*5.1890047538</f>
        <v>21647420.3397885</v>
      </c>
      <c r="Z112" s="67" t="n">
        <f aca="false">L112*5.5017049523</f>
        <v>7155121.97359888</v>
      </c>
      <c r="AA112" s="67" t="n">
        <f aca="false">IFE_cost_central!B100</f>
        <v>0</v>
      </c>
      <c r="AB112" s="67" t="n">
        <f aca="false">AA112*$AC$13</f>
        <v>0</v>
      </c>
      <c r="AC112" s="67"/>
      <c r="AD112" s="6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3" t="n">
        <f aca="false">central_v2_m!D101+temporary_pension_bonus_central!B101</f>
        <v>36812235.8532695</v>
      </c>
      <c r="G113" s="163" t="n">
        <f aca="false">central_v2_m!E101+temporary_pension_bonus_central!B101</f>
        <v>35305841.9800709</v>
      </c>
      <c r="H113" s="67" t="n">
        <f aca="false">F113-J113</f>
        <v>30117145.8700017</v>
      </c>
      <c r="I113" s="67" t="n">
        <f aca="false">G113-K113</f>
        <v>28811604.6963011</v>
      </c>
      <c r="J113" s="163" t="n">
        <f aca="false">central_v2_m!J101</f>
        <v>6695089.9832678</v>
      </c>
      <c r="K113" s="163" t="n">
        <f aca="false">central_v2_m!K101</f>
        <v>6494237.28376976</v>
      </c>
      <c r="L113" s="67" t="n">
        <f aca="false">H113-I113</f>
        <v>1305541.1737006</v>
      </c>
      <c r="M113" s="67" t="n">
        <f aca="false">J113-K113</f>
        <v>200852.699498035</v>
      </c>
      <c r="N113" s="163" t="n">
        <f aca="false">SUM(central_v5_m!C101:J101)</f>
        <v>4140184.72433011</v>
      </c>
      <c r="Q113" s="67" t="n">
        <f aca="false">I113*5.5017049523</f>
        <v>158512948.24135</v>
      </c>
      <c r="R113" s="67"/>
      <c r="S113" s="67"/>
      <c r="V113" s="67" t="n">
        <f aca="false">K113*5.5017049523</f>
        <v>35729377.4255274</v>
      </c>
      <c r="W113" s="67" t="n">
        <f aca="false">M113*5.5017049523</f>
        <v>1105032.29151116</v>
      </c>
      <c r="X113" s="67" t="n">
        <f aca="false">N113*5.1890047538+L113*5.5017049523</f>
        <v>28666140.5569392</v>
      </c>
      <c r="Y113" s="67" t="n">
        <f aca="false">N113*5.1890047538</f>
        <v>21483438.2161591</v>
      </c>
      <c r="Z113" s="67" t="n">
        <f aca="false">L113*5.5017049523</f>
        <v>7182702.34078015</v>
      </c>
      <c r="AA113" s="67" t="n">
        <f aca="false">IFE_cost_central!B101</f>
        <v>0</v>
      </c>
      <c r="AB113" s="67" t="n">
        <f aca="false">AA113*$AC$13</f>
        <v>0</v>
      </c>
      <c r="AC113" s="67"/>
      <c r="AD113" s="67"/>
    </row>
    <row r="114" customFormat="false" ht="12.8" hidden="false" customHeight="false" outlineLevel="0" collapsed="false">
      <c r="A114" s="159"/>
      <c r="B114" s="5"/>
      <c r="C114" s="159" t="n">
        <f aca="false">C110+1</f>
        <v>2040</v>
      </c>
      <c r="D114" s="159" t="n">
        <f aca="false">D110</f>
        <v>1</v>
      </c>
      <c r="E114" s="159" t="n">
        <v>261</v>
      </c>
      <c r="F114" s="161" t="n">
        <f aca="false">central_v2_m!D102+temporary_pension_bonus_central!B102</f>
        <v>36838849.8770476</v>
      </c>
      <c r="G114" s="161" t="n">
        <f aca="false">central_v2_m!E102+temporary_pension_bonus_central!B102</f>
        <v>35333284.3750365</v>
      </c>
      <c r="H114" s="8" t="n">
        <f aca="false">F114-J114</f>
        <v>30072064.6971736</v>
      </c>
      <c r="I114" s="8" t="n">
        <f aca="false">G114-K114</f>
        <v>28769502.7505587</v>
      </c>
      <c r="J114" s="161" t="n">
        <f aca="false">central_v2_m!J102</f>
        <v>6766785.17987399</v>
      </c>
      <c r="K114" s="161" t="n">
        <f aca="false">central_v2_m!K102</f>
        <v>6563781.62447777</v>
      </c>
      <c r="L114" s="8" t="n">
        <f aca="false">H114-I114</f>
        <v>1302561.94661488</v>
      </c>
      <c r="M114" s="8" t="n">
        <f aca="false">J114-K114</f>
        <v>203003.55539622</v>
      </c>
      <c r="N114" s="161" t="n">
        <f aca="false">SUM(central_v5_m!C102:J102)</f>
        <v>4997061.07103994</v>
      </c>
      <c r="O114" s="5"/>
      <c r="P114" s="5"/>
      <c r="Q114" s="8" t="n">
        <f aca="false">I114*5.5017049523</f>
        <v>158281315.757958</v>
      </c>
      <c r="R114" s="8"/>
      <c r="S114" s="8"/>
      <c r="T114" s="5"/>
      <c r="U114" s="5"/>
      <c r="V114" s="8" t="n">
        <f aca="false">K114*5.5017049523</f>
        <v>36111989.8692051</v>
      </c>
      <c r="W114" s="8" t="n">
        <f aca="false">M114*5.5017049523</f>
        <v>1116865.66605789</v>
      </c>
      <c r="X114" s="8" t="n">
        <f aca="false">N114*5.1890047538+L114*5.5017049523</f>
        <v>33096085.1650238</v>
      </c>
      <c r="Y114" s="8" t="n">
        <f aca="false">N114*5.1890047538</f>
        <v>25929773.6526551</v>
      </c>
      <c r="Z114" s="8" t="n">
        <f aca="false">L114*5.5017049523</f>
        <v>7166311.51236861</v>
      </c>
      <c r="AA114" s="8" t="n">
        <f aca="false">IFE_cost_central!B102</f>
        <v>0</v>
      </c>
      <c r="AB114" s="8" t="n">
        <f aca="false">AA114*$AC$13</f>
        <v>0</v>
      </c>
      <c r="AC114" s="8"/>
      <c r="AD114" s="8"/>
      <c r="AE114" s="159"/>
      <c r="AF114" s="159"/>
      <c r="AG114" s="159"/>
      <c r="AH114" s="159"/>
      <c r="AI114" s="159"/>
      <c r="AJ114" s="159"/>
      <c r="AK114" s="159"/>
      <c r="AL114" s="159"/>
      <c r="AM114" s="159"/>
      <c r="AN114" s="159"/>
      <c r="AO114" s="159"/>
      <c r="AP114" s="159"/>
      <c r="AQ114" s="159"/>
      <c r="AR114" s="159"/>
      <c r="AS114" s="159"/>
      <c r="AT114" s="159"/>
      <c r="AU114" s="159"/>
      <c r="AV114" s="159"/>
      <c r="AW114" s="159"/>
      <c r="AX114" s="159"/>
      <c r="AY114" s="159"/>
      <c r="AZ114" s="159"/>
      <c r="BA114" s="159"/>
      <c r="BB114" s="159"/>
      <c r="BC114" s="159"/>
      <c r="BD114" s="159"/>
      <c r="BE114" s="159"/>
      <c r="BF114" s="159"/>
      <c r="BG114" s="159"/>
      <c r="BH114" s="159"/>
      <c r="BI114" s="159"/>
      <c r="BJ114" s="159"/>
      <c r="BK114" s="159"/>
      <c r="BL114" s="159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3" t="n">
        <f aca="false">central_v2_m!D103+temporary_pension_bonus_central!B103</f>
        <v>37024441.0851015</v>
      </c>
      <c r="G115" s="163" t="n">
        <f aca="false">central_v2_m!E103+temporary_pension_bonus_central!B103</f>
        <v>35511831.4218411</v>
      </c>
      <c r="H115" s="67" t="n">
        <f aca="false">F115-J115</f>
        <v>30140645.8625607</v>
      </c>
      <c r="I115" s="67" t="n">
        <f aca="false">G115-K115</f>
        <v>28834550.0559765</v>
      </c>
      <c r="J115" s="163" t="n">
        <f aca="false">central_v2_m!J103</f>
        <v>6883795.22254082</v>
      </c>
      <c r="K115" s="163" t="n">
        <f aca="false">central_v2_m!K103</f>
        <v>6677281.3658646</v>
      </c>
      <c r="L115" s="67" t="n">
        <f aca="false">H115-I115</f>
        <v>1306095.80658421</v>
      </c>
      <c r="M115" s="67" t="n">
        <f aca="false">J115-K115</f>
        <v>206513.856676226</v>
      </c>
      <c r="N115" s="163" t="n">
        <f aca="false">SUM(central_v5_m!C103:J103)</f>
        <v>4120126.91767962</v>
      </c>
      <c r="O115" s="7"/>
      <c r="P115" s="7"/>
      <c r="Q115" s="67" t="n">
        <f aca="false">I115*5.5017049523</f>
        <v>158639186.840308</v>
      </c>
      <c r="R115" s="67"/>
      <c r="S115" s="67"/>
      <c r="T115" s="7"/>
      <c r="U115" s="7"/>
      <c r="V115" s="67" t="n">
        <f aca="false">K115*5.5017049523</f>
        <v>36736431.9584777</v>
      </c>
      <c r="W115" s="67" t="n">
        <f aca="false">M115*5.5017049523</f>
        <v>1136178.30799416</v>
      </c>
      <c r="X115" s="67" t="n">
        <f aca="false">N115*5.1890047538+L115*5.5017049523</f>
        <v>28565111.9293615</v>
      </c>
      <c r="Y115" s="67" t="n">
        <f aca="false">N115*5.1890047538</f>
        <v>21379358.1620989</v>
      </c>
      <c r="Z115" s="67" t="n">
        <f aca="false">L115*5.5017049523</f>
        <v>7185753.76726259</v>
      </c>
      <c r="AA115" s="67" t="n">
        <f aca="false">IFE_cost_central!B103</f>
        <v>0</v>
      </c>
      <c r="AB115" s="67" t="n">
        <f aca="false">AA115*$AC$13</f>
        <v>0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3" t="n">
        <f aca="false">central_v2_m!D104+temporary_pension_bonus_central!B104</f>
        <v>37146370.1929989</v>
      </c>
      <c r="G116" s="163" t="n">
        <f aca="false">central_v2_m!E104+temporary_pension_bonus_central!B104</f>
        <v>35629141.8848182</v>
      </c>
      <c r="H116" s="67" t="n">
        <f aca="false">F116-J116</f>
        <v>30178237.2184626</v>
      </c>
      <c r="I116" s="67" t="n">
        <f aca="false">G116-K116</f>
        <v>28870052.899518</v>
      </c>
      <c r="J116" s="163" t="n">
        <f aca="false">central_v2_m!J104</f>
        <v>6968132.97453623</v>
      </c>
      <c r="K116" s="163" t="n">
        <f aca="false">central_v2_m!K104</f>
        <v>6759088.98530014</v>
      </c>
      <c r="L116" s="67" t="n">
        <f aca="false">H116-I116</f>
        <v>1308184.31894463</v>
      </c>
      <c r="M116" s="67" t="n">
        <f aca="false">J116-K116</f>
        <v>209043.989236088</v>
      </c>
      <c r="N116" s="163" t="n">
        <f aca="false">SUM(central_v5_m!C104:J104)</f>
        <v>4067831.03881116</v>
      </c>
      <c r="O116" s="7"/>
      <c r="P116" s="7"/>
      <c r="Q116" s="67" t="n">
        <f aca="false">I116*5.5017049523</f>
        <v>158834513.010441</v>
      </c>
      <c r="R116" s="67"/>
      <c r="S116" s="67"/>
      <c r="T116" s="7"/>
      <c r="U116" s="7"/>
      <c r="V116" s="67" t="n">
        <f aca="false">K116*5.5017049523</f>
        <v>37186513.3434622</v>
      </c>
      <c r="W116" s="67" t="n">
        <f aca="false">M116*5.5017049523</f>
        <v>1150098.35082874</v>
      </c>
      <c r="X116" s="67" t="n">
        <f aca="false">N116*5.1890047538+L116*5.5017049523</f>
        <v>28305238.7441052</v>
      </c>
      <c r="Y116" s="67" t="n">
        <f aca="false">N116*5.1890047538</f>
        <v>21107994.5980463</v>
      </c>
      <c r="Z116" s="67" t="n">
        <f aca="false">L116*5.5017049523</f>
        <v>7197244.14605885</v>
      </c>
      <c r="AA116" s="67" t="n">
        <f aca="false">IFE_cost_central!B104</f>
        <v>0</v>
      </c>
      <c r="AB116" s="67" t="n">
        <f aca="false">AA116*$AC$13</f>
        <v>0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3" t="n">
        <f aca="false">central_v2_m!D105+temporary_pension_bonus_central!B105</f>
        <v>37459143.2815671</v>
      </c>
      <c r="G117" s="163" t="n">
        <f aca="false">central_v2_m!E105+temporary_pension_bonus_central!B105</f>
        <v>35928534.4156176</v>
      </c>
      <c r="H117" s="67" t="n">
        <f aca="false">F117-J117</f>
        <v>30353103.6945373</v>
      </c>
      <c r="I117" s="67" t="n">
        <f aca="false">G117-K117</f>
        <v>29035676.0161987</v>
      </c>
      <c r="J117" s="163" t="n">
        <f aca="false">central_v2_m!J105</f>
        <v>7106039.58702983</v>
      </c>
      <c r="K117" s="163" t="n">
        <f aca="false">central_v2_m!K105</f>
        <v>6892858.39941894</v>
      </c>
      <c r="L117" s="67" t="n">
        <f aca="false">H117-I117</f>
        <v>1317427.67833865</v>
      </c>
      <c r="M117" s="67" t="n">
        <f aca="false">J117-K117</f>
        <v>213181.187610893</v>
      </c>
      <c r="N117" s="163" t="n">
        <f aca="false">SUM(central_v5_m!C105:J105)</f>
        <v>4069613.94107334</v>
      </c>
      <c r="O117" s="7"/>
      <c r="P117" s="7"/>
      <c r="Q117" s="67" t="n">
        <f aca="false">I117*5.5017049523</f>
        <v>159745722.531699</v>
      </c>
      <c r="R117" s="67"/>
      <c r="S117" s="67"/>
      <c r="T117" s="7"/>
      <c r="U117" s="7"/>
      <c r="V117" s="67" t="n">
        <f aca="false">K117*5.5017049523</f>
        <v>37922473.1915858</v>
      </c>
      <c r="W117" s="67" t="n">
        <f aca="false">M117*5.5017049523</f>
        <v>1172859.99561605</v>
      </c>
      <c r="X117" s="67" t="n">
        <f aca="false">N117*5.1890047538+L117*5.5017049523</f>
        <v>28365344.4685731</v>
      </c>
      <c r="Y117" s="67" t="n">
        <f aca="false">N117*5.1890047538</f>
        <v>21117246.0863603</v>
      </c>
      <c r="Z117" s="67" t="n">
        <f aca="false">L117*5.5017049523</f>
        <v>7248098.38221283</v>
      </c>
      <c r="AA117" s="67" t="n">
        <f aca="false">IFE_cost_central!B105</f>
        <v>0</v>
      </c>
      <c r="AB117" s="67" t="n">
        <f aca="false">AA117*$AC$13</f>
        <v>0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18" customFormat="false" ht="12.8" hidden="false" customHeight="false" outlineLevel="0" collapsed="false">
      <c r="F118" s="0"/>
    </row>
    <row r="119" customFormat="false" ht="12.8" hidden="false" customHeight="false" outlineLevel="0" collapsed="false">
      <c r="F119" s="0"/>
    </row>
    <row r="120" customFormat="false" ht="12.8" hidden="false" customHeight="false" outlineLevel="0" collapsed="false">
      <c r="F120" s="58" t="s">
        <v>218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A90" colorId="64" zoomScale="65" zoomScaleNormal="65" zoomScalePageLayoutView="100" workbookViewId="0">
      <selection pane="topLeft" activeCell="E9" activeCellId="0" sqref="E9"/>
    </sheetView>
  </sheetViews>
  <sheetFormatPr defaultColWidth="9.265625" defaultRowHeight="12.8" zeroHeight="false" outlineLevelRow="0" outlineLevelCol="0"/>
  <cols>
    <col collapsed="false" customWidth="true" hidden="false" outlineLevel="0" max="6" min="5" style="110" width="16.48"/>
    <col collapsed="false" customWidth="true" hidden="false" outlineLevel="0" max="10" min="7" style="0" width="16.48"/>
  </cols>
  <sheetData>
    <row r="1" customFormat="false" ht="12.8" hidden="false" customHeight="true" outlineLevel="0" collapsed="false">
      <c r="A1" s="168"/>
      <c r="B1" s="168"/>
      <c r="C1" s="168"/>
      <c r="D1" s="168"/>
      <c r="E1" s="169" t="s">
        <v>219</v>
      </c>
      <c r="F1" s="169" t="s">
        <v>220</v>
      </c>
      <c r="G1" s="168"/>
      <c r="H1" s="168"/>
      <c r="I1" s="168"/>
      <c r="J1" s="168"/>
      <c r="K1" s="168"/>
      <c r="L1" s="168"/>
      <c r="M1" s="170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V1" s="171"/>
      <c r="AW1" s="171"/>
      <c r="AX1" s="171"/>
      <c r="AY1" s="171"/>
      <c r="AZ1" s="171"/>
      <c r="BA1" s="171"/>
      <c r="BB1" s="171"/>
      <c r="BC1" s="171"/>
      <c r="BD1" s="171"/>
      <c r="BE1" s="171"/>
      <c r="BF1" s="171"/>
      <c r="BG1" s="171"/>
      <c r="BH1" s="171"/>
      <c r="BI1" s="171"/>
      <c r="BJ1" s="171"/>
      <c r="BK1" s="171"/>
      <c r="BL1" s="171"/>
    </row>
    <row r="2" customFormat="false" ht="50.25" hidden="false" customHeight="true" outlineLevel="0" collapsed="false">
      <c r="A2" s="146" t="s">
        <v>221</v>
      </c>
      <c r="B2" s="146" t="s">
        <v>184</v>
      </c>
      <c r="C2" s="146" t="s">
        <v>185</v>
      </c>
      <c r="D2" s="146" t="s">
        <v>222</v>
      </c>
      <c r="E2" s="148" t="s">
        <v>223</v>
      </c>
      <c r="F2" s="148" t="s">
        <v>224</v>
      </c>
      <c r="G2" s="146" t="s">
        <v>225</v>
      </c>
      <c r="H2" s="146" t="s">
        <v>226</v>
      </c>
      <c r="I2" s="146" t="s">
        <v>227</v>
      </c>
      <c r="J2" s="146" t="s">
        <v>228</v>
      </c>
      <c r="K2" s="146" t="s">
        <v>229</v>
      </c>
      <c r="L2" s="146" t="s">
        <v>230</v>
      </c>
      <c r="M2" s="149" t="s">
        <v>231</v>
      </c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0"/>
    </row>
    <row r="3" customFormat="false" ht="12.8" hidden="false" customHeight="false" outlineLevel="0" collapsed="false">
      <c r="A3" s="151" t="s">
        <v>232</v>
      </c>
      <c r="B3" s="151" t="n">
        <v>2014</v>
      </c>
      <c r="C3" s="152" t="n">
        <v>1</v>
      </c>
      <c r="D3" s="151" t="n">
        <v>45</v>
      </c>
      <c r="E3" s="153" t="n">
        <v>16336703</v>
      </c>
      <c r="F3" s="153" t="n">
        <v>147746</v>
      </c>
      <c r="G3" s="154" t="n">
        <v>16188957</v>
      </c>
      <c r="H3" s="172" t="n">
        <v>59323985</v>
      </c>
      <c r="I3" s="173" t="n">
        <f aca="false">H3/G3</f>
        <v>3.66447233135526</v>
      </c>
      <c r="J3" s="154" t="n">
        <f aca="false">G3*I10</f>
        <v>61899880.2143381</v>
      </c>
      <c r="K3" s="172" t="n">
        <v>354218</v>
      </c>
      <c r="L3" s="173" t="n">
        <f aca="false">K3/F3</f>
        <v>2.39747945798871</v>
      </c>
      <c r="M3" s="154" t="n">
        <f aca="false">F3*2.511711692</f>
        <v>371095.355646232</v>
      </c>
      <c r="N3" s="172"/>
      <c r="O3" s="151"/>
      <c r="P3" s="151"/>
      <c r="Q3" s="154"/>
      <c r="R3" s="154"/>
      <c r="S3" s="154"/>
      <c r="T3" s="151"/>
      <c r="U3" s="151"/>
      <c r="V3" s="152"/>
      <c r="W3" s="152"/>
      <c r="X3" s="154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  <c r="BE3" s="151"/>
      <c r="BF3" s="151"/>
      <c r="BG3" s="151"/>
      <c r="BH3" s="151"/>
      <c r="BI3" s="151"/>
      <c r="BJ3" s="151"/>
      <c r="BK3" s="151"/>
      <c r="BL3" s="151"/>
    </row>
    <row r="4" customFormat="false" ht="12.8" hidden="false" customHeight="false" outlineLevel="0" collapsed="false">
      <c r="B4" s="151" t="n">
        <v>2014</v>
      </c>
      <c r="C4" s="152" t="n">
        <v>2</v>
      </c>
      <c r="D4" s="151" t="n">
        <v>46</v>
      </c>
      <c r="E4" s="153" t="n">
        <v>19039169</v>
      </c>
      <c r="F4" s="153" t="n">
        <v>150094</v>
      </c>
      <c r="G4" s="154" t="n">
        <v>18889075</v>
      </c>
      <c r="H4" s="172" t="n">
        <v>70642775</v>
      </c>
      <c r="I4" s="173" t="n">
        <f aca="false">H4/G4</f>
        <v>3.73987476888095</v>
      </c>
      <c r="J4" s="154" t="n">
        <f aca="false">G4*3.8235866717</f>
        <v>72224015.4107417</v>
      </c>
      <c r="K4" s="172" t="n">
        <v>375893</v>
      </c>
      <c r="L4" s="173" t="n">
        <f aca="false">K4/F4</f>
        <v>2.5043839194105</v>
      </c>
      <c r="M4" s="154" t="n">
        <f aca="false">F4*2.511711692</f>
        <v>376992.854699048</v>
      </c>
      <c r="N4" s="172"/>
      <c r="Q4" s="154"/>
      <c r="R4" s="154"/>
      <c r="S4" s="154"/>
      <c r="V4" s="152"/>
      <c r="W4" s="152"/>
      <c r="X4" s="154"/>
    </row>
    <row r="5" customFormat="false" ht="12.8" hidden="false" customHeight="false" outlineLevel="0" collapsed="false">
      <c r="B5" s="151" t="n">
        <v>2014</v>
      </c>
      <c r="C5" s="152" t="n">
        <v>3</v>
      </c>
      <c r="D5" s="151" t="n">
        <v>47</v>
      </c>
      <c r="E5" s="153" t="n">
        <v>16811748</v>
      </c>
      <c r="F5" s="153" t="n">
        <v>145661</v>
      </c>
      <c r="G5" s="154" t="n">
        <v>16666087</v>
      </c>
      <c r="H5" s="172" t="n">
        <v>66453030</v>
      </c>
      <c r="I5" s="173" t="n">
        <f aca="false">H5/G5</f>
        <v>3.98732047900626</v>
      </c>
      <c r="J5" s="154" t="n">
        <f aca="false">G5*3.8235866717</f>
        <v>63724228.1225926</v>
      </c>
      <c r="K5" s="172" t="n">
        <v>387130</v>
      </c>
      <c r="L5" s="173" t="n">
        <f aca="false">K5/F5</f>
        <v>2.65774641118762</v>
      </c>
      <c r="M5" s="154" t="n">
        <f aca="false">F5*2.511711692</f>
        <v>365858.436768412</v>
      </c>
      <c r="N5" s="172"/>
      <c r="Q5" s="154"/>
      <c r="R5" s="154"/>
      <c r="S5" s="154"/>
      <c r="V5" s="152"/>
      <c r="W5" s="152"/>
      <c r="X5" s="154"/>
    </row>
    <row r="6" customFormat="false" ht="12.8" hidden="false" customHeight="false" outlineLevel="0" collapsed="false">
      <c r="B6" s="151" t="n">
        <v>2014</v>
      </c>
      <c r="C6" s="152" t="n">
        <v>4</v>
      </c>
      <c r="D6" s="151" t="n">
        <v>48</v>
      </c>
      <c r="E6" s="153" t="n">
        <v>20743937</v>
      </c>
      <c r="F6" s="153" t="n">
        <v>143630</v>
      </c>
      <c r="G6" s="154" t="n">
        <v>20600306</v>
      </c>
      <c r="H6" s="172" t="n">
        <v>75212989</v>
      </c>
      <c r="I6" s="173" t="n">
        <f aca="false">H6/G6</f>
        <v>3.65106173665576</v>
      </c>
      <c r="J6" s="154" t="n">
        <f aca="false">G6*3.8235866717</f>
        <v>78767055.4545416</v>
      </c>
      <c r="K6" s="172" t="n">
        <v>390504</v>
      </c>
      <c r="L6" s="173" t="n">
        <f aca="false">K6/F6</f>
        <v>2.71881918819188</v>
      </c>
      <c r="M6" s="154" t="n">
        <f aca="false">F6*2.511711692</f>
        <v>360757.15032196</v>
      </c>
      <c r="N6" s="172"/>
      <c r="Q6" s="154"/>
      <c r="R6" s="154"/>
      <c r="S6" s="154"/>
      <c r="V6" s="152"/>
      <c r="W6" s="152"/>
      <c r="X6" s="154"/>
    </row>
    <row r="7" customFormat="false" ht="12.8" hidden="false" customHeight="false" outlineLevel="0" collapsed="false">
      <c r="B7" s="151" t="n">
        <v>2015</v>
      </c>
      <c r="C7" s="152" t="n">
        <v>1</v>
      </c>
      <c r="D7" s="151" t="n">
        <v>49</v>
      </c>
      <c r="E7" s="153" t="n">
        <v>18307160</v>
      </c>
      <c r="F7" s="153" t="n">
        <v>167252</v>
      </c>
      <c r="G7" s="154" t="n">
        <v>18139908</v>
      </c>
      <c r="H7" s="172" t="n">
        <v>71061517</v>
      </c>
      <c r="I7" s="173" t="n">
        <f aca="false">H7/G7</f>
        <v>3.91741330771909</v>
      </c>
      <c r="J7" s="154" t="n">
        <f aca="false">G7*3.8235866717</f>
        <v>69359510.4546642</v>
      </c>
      <c r="K7" s="172" t="n">
        <v>409117</v>
      </c>
      <c r="L7" s="173" t="n">
        <f aca="false">K7/F7</f>
        <v>2.44611125726449</v>
      </c>
      <c r="M7" s="154" t="n">
        <f aca="false">F7*2.511711692</f>
        <v>420088.803910384</v>
      </c>
      <c r="N7" s="172"/>
      <c r="Q7" s="154"/>
      <c r="R7" s="154"/>
      <c r="S7" s="154"/>
      <c r="V7" s="152"/>
      <c r="W7" s="152"/>
      <c r="X7" s="154"/>
    </row>
    <row r="8" customFormat="false" ht="12.8" hidden="false" customHeight="false" outlineLevel="0" collapsed="false">
      <c r="B8" s="151" t="n">
        <v>2015</v>
      </c>
      <c r="C8" s="152" t="n">
        <v>2</v>
      </c>
      <c r="D8" s="151" t="n">
        <v>50</v>
      </c>
      <c r="E8" s="153" t="n">
        <v>21740969</v>
      </c>
      <c r="F8" s="153" t="n">
        <v>188439</v>
      </c>
      <c r="G8" s="154" t="n">
        <v>21552530</v>
      </c>
      <c r="H8" s="172" t="n">
        <v>85808756</v>
      </c>
      <c r="I8" s="173" t="n">
        <f aca="false">H8/G8</f>
        <v>3.98137740673601</v>
      </c>
      <c r="J8" s="154" t="n">
        <f aca="false">G8*3.8235866717</f>
        <v>82407966.4494144</v>
      </c>
      <c r="K8" s="172" t="n">
        <v>442027</v>
      </c>
      <c r="L8" s="173" t="n">
        <f aca="false">K8/F8</f>
        <v>2.34572991790447</v>
      </c>
      <c r="M8" s="154" t="n">
        <f aca="false">F8*2.511711692</f>
        <v>473304.439528788</v>
      </c>
      <c r="N8" s="172"/>
      <c r="Q8" s="154"/>
      <c r="R8" s="154"/>
      <c r="S8" s="154"/>
      <c r="V8" s="152"/>
      <c r="W8" s="152"/>
      <c r="X8" s="154"/>
    </row>
    <row r="9" customFormat="false" ht="12.8" hidden="false" customHeight="false" outlineLevel="0" collapsed="false">
      <c r="A9" s="7"/>
      <c r="B9" s="174" t="n">
        <v>2015</v>
      </c>
      <c r="C9" s="7" t="n">
        <v>1</v>
      </c>
      <c r="D9" s="174" t="n">
        <v>161</v>
      </c>
      <c r="E9" s="163" t="n">
        <f aca="false">central_SIPA_income!B2</f>
        <v>18043144.0904716</v>
      </c>
      <c r="F9" s="163" t="n">
        <f aca="false">central_SIPA_income!I2</f>
        <v>133045.091777586</v>
      </c>
      <c r="G9" s="67" t="n">
        <f aca="false">E9-F9*0.7</f>
        <v>17950012.5262273</v>
      </c>
      <c r="H9" s="9"/>
      <c r="I9" s="175"/>
      <c r="J9" s="67" t="n">
        <f aca="false">G9*3.8235866717</f>
        <v>68633428.6521307</v>
      </c>
      <c r="K9" s="9"/>
      <c r="L9" s="175"/>
      <c r="M9" s="67" t="n">
        <f aca="false">F9*2.511711692</f>
        <v>334170.912580975</v>
      </c>
      <c r="N9" s="7"/>
      <c r="O9" s="7"/>
      <c r="P9" s="7"/>
      <c r="Q9" s="67"/>
      <c r="R9" s="67"/>
      <c r="S9" s="67"/>
      <c r="T9" s="7"/>
      <c r="U9" s="7"/>
      <c r="V9" s="7"/>
      <c r="W9" s="7"/>
      <c r="X9" s="6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174" t="n">
        <v>2015</v>
      </c>
      <c r="C10" s="7" t="n">
        <v>2</v>
      </c>
      <c r="D10" s="174" t="n">
        <v>162</v>
      </c>
      <c r="E10" s="163" t="n">
        <f aca="false">central_SIPA_income!B3</f>
        <v>22277539.8995703</v>
      </c>
      <c r="F10" s="163" t="n">
        <f aca="false">central_SIPA_income!I3</f>
        <v>139417.771119178</v>
      </c>
      <c r="G10" s="67" t="n">
        <f aca="false">E10-F10*0.7</f>
        <v>22179947.4597869</v>
      </c>
      <c r="H10" s="9" t="s">
        <v>233</v>
      </c>
      <c r="I10" s="175" t="n">
        <f aca="false">AVERAGE(I3:I8)</f>
        <v>3.82358667172555</v>
      </c>
      <c r="J10" s="67" t="n">
        <f aca="false">G10*3.8235866717</f>
        <v>84806951.4862474</v>
      </c>
      <c r="K10" s="9" t="s">
        <v>233</v>
      </c>
      <c r="L10" s="175" t="n">
        <f aca="false">AVERAGE(L3:L8)</f>
        <v>2.51171169199128</v>
      </c>
      <c r="M10" s="67" t="n">
        <f aca="false">F10*2.511711692</f>
        <v>350177.245792619</v>
      </c>
      <c r="N10" s="7"/>
      <c r="O10" s="7"/>
      <c r="P10" s="7"/>
      <c r="Q10" s="67"/>
      <c r="R10" s="67"/>
      <c r="S10" s="67"/>
      <c r="T10" s="7"/>
      <c r="U10" s="7"/>
      <c r="V10" s="7"/>
      <c r="W10" s="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174" t="n">
        <v>2015</v>
      </c>
      <c r="C11" s="7" t="n">
        <v>3</v>
      </c>
      <c r="D11" s="174" t="n">
        <v>163</v>
      </c>
      <c r="E11" s="163" t="n">
        <f aca="false">central_SIPA_income!B4</f>
        <v>20171412.2166204</v>
      </c>
      <c r="F11" s="163" t="n">
        <f aca="false">central_SIPA_income!I4</f>
        <v>144779.140644521</v>
      </c>
      <c r="G11" s="67" t="n">
        <f aca="false">E11-F11*0.7</f>
        <v>20070066.8181692</v>
      </c>
      <c r="H11" s="9" t="n">
        <v>76520057</v>
      </c>
      <c r="I11" s="67"/>
      <c r="J11" s="67" t="n">
        <f aca="false">G11*3.8235866717</f>
        <v>76739639.9860803</v>
      </c>
      <c r="K11" s="9" t="n">
        <v>445064</v>
      </c>
      <c r="L11" s="67"/>
      <c r="M11" s="67" t="n">
        <f aca="false">F11*2.511711692</f>
        <v>363643.460314557</v>
      </c>
      <c r="Q11" s="67"/>
      <c r="R11" s="67"/>
      <c r="S11" s="67"/>
      <c r="X11" s="67"/>
    </row>
    <row r="12" customFormat="false" ht="12.8" hidden="false" customHeight="false" outlineLevel="0" collapsed="false">
      <c r="A12" s="7"/>
      <c r="B12" s="174" t="n">
        <v>2015</v>
      </c>
      <c r="C12" s="7" t="n">
        <v>4</v>
      </c>
      <c r="D12" s="174" t="n">
        <v>164</v>
      </c>
      <c r="E12" s="163" t="n">
        <f aca="false">central_SIPA_income!B5</f>
        <v>23528444.5402758</v>
      </c>
      <c r="F12" s="163" t="n">
        <f aca="false">central_SIPA_income!I5</f>
        <v>144644.835798782</v>
      </c>
      <c r="G12" s="67" t="n">
        <f aca="false">E12-F12*0.7</f>
        <v>23427193.1552167</v>
      </c>
      <c r="H12" s="9" t="n">
        <v>81658874</v>
      </c>
      <c r="I12" s="67"/>
      <c r="J12" s="67" t="n">
        <f aca="false">G12*3.8235866717</f>
        <v>89575903.5036279</v>
      </c>
      <c r="K12" s="9" t="n">
        <v>414371</v>
      </c>
      <c r="L12" s="67"/>
      <c r="M12" s="67" t="n">
        <f aca="false">F12*2.511711692</f>
        <v>363306.12526322</v>
      </c>
      <c r="Q12" s="67"/>
      <c r="R12" s="67"/>
      <c r="S12" s="67"/>
      <c r="X12" s="67"/>
    </row>
    <row r="13" customFormat="false" ht="12.8" hidden="false" customHeight="false" outlineLevel="0" collapsed="false">
      <c r="A13" s="159" t="s">
        <v>234</v>
      </c>
      <c r="B13" s="159" t="n">
        <v>2016</v>
      </c>
      <c r="C13" s="5" t="n">
        <v>1</v>
      </c>
      <c r="D13" s="159" t="n">
        <v>165</v>
      </c>
      <c r="E13" s="161" t="n">
        <f aca="false">central_SIPA_income!B6</f>
        <v>19153281.0629158</v>
      </c>
      <c r="F13" s="161" t="n">
        <f aca="false">central_SIPA_income!I6</f>
        <v>139315.632882832</v>
      </c>
      <c r="G13" s="8" t="n">
        <f aca="false">E13-F13*0.7</f>
        <v>19055760.1198978</v>
      </c>
      <c r="H13" s="8" t="n">
        <v>71384639</v>
      </c>
      <c r="I13" s="8"/>
      <c r="J13" s="8" t="n">
        <f aca="false">G13*3.8235866717</f>
        <v>72861350.4135536</v>
      </c>
      <c r="K13" s="6" t="n">
        <v>399060</v>
      </c>
      <c r="L13" s="8"/>
      <c r="M13" s="8" t="n">
        <f aca="false">F13*2.511711692</f>
        <v>349920.70399019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  <c r="BJ13" s="159"/>
      <c r="BK13" s="159"/>
      <c r="BL13" s="159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3" t="n">
        <f aca="false">central_SIPA_income!B7</f>
        <v>21857213.2641064</v>
      </c>
      <c r="F14" s="163" t="n">
        <f aca="false">central_SIPA_income!I7</f>
        <v>135417.02832844</v>
      </c>
      <c r="G14" s="67" t="n">
        <f aca="false">E14-F14*0.7</f>
        <v>21762421.3442765</v>
      </c>
      <c r="H14" s="67" t="n">
        <v>78650764</v>
      </c>
      <c r="I14" s="67"/>
      <c r="J14" s="67" t="n">
        <f aca="false">G14*3.8235866717</f>
        <v>83210504.1958952</v>
      </c>
      <c r="K14" s="9" t="n">
        <v>377742</v>
      </c>
      <c r="L14" s="67"/>
      <c r="M14" s="67" t="n">
        <f aca="false">F14*2.511711692</f>
        <v>340128.533348437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3" t="n">
        <f aca="false">central_SIPA_income!B8</f>
        <v>19215169.9458099</v>
      </c>
      <c r="F15" s="163" t="n">
        <f aca="false">central_SIPA_income!I8</f>
        <v>143638.968946757</v>
      </c>
      <c r="G15" s="67" t="n">
        <f aca="false">E15-F15*0.7</f>
        <v>19114622.6675472</v>
      </c>
      <c r="H15" s="67" t="n">
        <v>72210474</v>
      </c>
      <c r="I15" s="67"/>
      <c r="J15" s="67" t="n">
        <f aca="false">G15*3.8235866717</f>
        <v>73086416.466208</v>
      </c>
      <c r="K15" s="9" t="n">
        <v>375488</v>
      </c>
      <c r="L15" s="67"/>
      <c r="M15" s="67" t="n">
        <f aca="false">F15*2.511711692</f>
        <v>360779.677730395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3" t="n">
        <f aca="false">central_SIPA_income!B9</f>
        <v>22585007.4703965</v>
      </c>
      <c r="F16" s="163" t="n">
        <f aca="false">central_SIPA_income!I9</f>
        <v>144531.021624542</v>
      </c>
      <c r="G16" s="67" t="n">
        <f aca="false">E16-F16*0.7</f>
        <v>22483835.7552593</v>
      </c>
      <c r="H16" s="67" t="n">
        <v>79983678</v>
      </c>
      <c r="I16" s="67"/>
      <c r="J16" s="67" t="n">
        <f aca="false">G16*3.8235866717</f>
        <v>85968894.7225016</v>
      </c>
      <c r="K16" s="9" t="n">
        <v>355397</v>
      </c>
      <c r="L16" s="67"/>
      <c r="M16" s="67" t="n">
        <f aca="false">F16*2.511711692</f>
        <v>363020.256871067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9"/>
      <c r="B17" s="159" t="n">
        <v>2017</v>
      </c>
      <c r="C17" s="5" t="n">
        <v>1</v>
      </c>
      <c r="D17" s="159" t="n">
        <v>169</v>
      </c>
      <c r="E17" s="161" t="n">
        <f aca="false">central_SIPA_income!B10</f>
        <v>19533783.8584636</v>
      </c>
      <c r="F17" s="161" t="n">
        <f aca="false">central_SIPA_income!I10</f>
        <v>122346.756582245</v>
      </c>
      <c r="G17" s="8" t="n">
        <f aca="false">E17-F17*0.7</f>
        <v>19448141.128856</v>
      </c>
      <c r="H17" s="8" t="n">
        <v>74434596</v>
      </c>
      <c r="I17" s="8"/>
      <c r="J17" s="8" t="n">
        <f aca="false">G17*3.8235866717</f>
        <v>74361653.2096345</v>
      </c>
      <c r="K17" s="6" t="n">
        <v>462191</v>
      </c>
      <c r="L17" s="8"/>
      <c r="M17" s="8" t="n">
        <f aca="false">F17*2.511711692</f>
        <v>307299.778985902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  <c r="BJ17" s="159"/>
      <c r="BK17" s="159"/>
      <c r="BL17" s="159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3" t="n">
        <f aca="false">central_SIPA_income!B11</f>
        <v>23184198.0928763</v>
      </c>
      <c r="F18" s="163" t="n">
        <f aca="false">central_SIPA_income!I11</f>
        <v>129644.505564317</v>
      </c>
      <c r="G18" s="67" t="n">
        <f aca="false">E18-F18*0.7</f>
        <v>23093446.9389812</v>
      </c>
      <c r="H18" s="67" t="n">
        <v>80479757</v>
      </c>
      <c r="I18" s="67"/>
      <c r="J18" s="67" t="n">
        <f aca="false">G18*3.8235866717</f>
        <v>88299795.9194998</v>
      </c>
      <c r="K18" s="9" t="n">
        <v>458270</v>
      </c>
      <c r="L18" s="67"/>
      <c r="M18" s="67" t="n">
        <f aca="false">F18*2.511711692</f>
        <v>325629.620429455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3" t="n">
        <f aca="false">central_SIPA_income!B12</f>
        <v>20542851.5621216</v>
      </c>
      <c r="F19" s="163" t="n">
        <f aca="false">central_SIPA_income!I12</f>
        <v>138597.576903819</v>
      </c>
      <c r="G19" s="67" t="n">
        <f aca="false">E19-F19*0.7</f>
        <v>20445833.258289</v>
      </c>
      <c r="H19" s="67" t="n">
        <v>73976782</v>
      </c>
      <c r="I19" s="67"/>
      <c r="J19" s="67" t="n">
        <f aca="false">G19*3.8235866717</f>
        <v>78176415.5381942</v>
      </c>
      <c r="K19" s="9" t="n">
        <v>489074</v>
      </c>
      <c r="L19" s="67"/>
      <c r="M19" s="67" t="n">
        <f aca="false">F19*2.511711692</f>
        <v>348117.15439219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3" t="n">
        <f aca="false">central_SIPA_income!B13</f>
        <v>24252373.7599014</v>
      </c>
      <c r="F20" s="163" t="n">
        <f aca="false">central_SIPA_income!I13</f>
        <v>140143.065168911</v>
      </c>
      <c r="G20" s="67" t="n">
        <f aca="false">E20-F20*0.7</f>
        <v>24154273.6142832</v>
      </c>
      <c r="H20" s="67" t="n">
        <v>82408987.5633976</v>
      </c>
      <c r="I20" s="67"/>
      <c r="J20" s="67" t="n">
        <f aca="false">G20*3.8235866717</f>
        <v>92355958.6561681</v>
      </c>
      <c r="K20" s="9"/>
      <c r="L20" s="67"/>
      <c r="M20" s="67" t="n">
        <f aca="false">F20*2.511711692</f>
        <v>351998.975337471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9"/>
      <c r="B21" s="159" t="n">
        <v>2018</v>
      </c>
      <c r="C21" s="5" t="n">
        <v>1</v>
      </c>
      <c r="D21" s="159" t="n">
        <v>173</v>
      </c>
      <c r="E21" s="161" t="n">
        <f aca="false">central_SIPA_income!B14</f>
        <v>19363802.8731975</v>
      </c>
      <c r="F21" s="161" t="n">
        <f aca="false">central_SIPA_income!I14</f>
        <v>123938.240955641</v>
      </c>
      <c r="G21" s="8" t="n">
        <f aca="false">E21-F21*0.7</f>
        <v>19277046.1045286</v>
      </c>
      <c r="H21" s="8"/>
      <c r="I21" s="8"/>
      <c r="J21" s="8" t="n">
        <f aca="false">G21*3.8235866717</f>
        <v>73707456.5550218</v>
      </c>
      <c r="K21" s="6"/>
      <c r="L21" s="8"/>
      <c r="M21" s="8" t="n">
        <f aca="false">F21*2.511711692</f>
        <v>311297.128894197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  <c r="BB21" s="159"/>
      <c r="BC21" s="159"/>
      <c r="BD21" s="159"/>
      <c r="BE21" s="159"/>
      <c r="BF21" s="159"/>
      <c r="BG21" s="159"/>
      <c r="BH21" s="159"/>
      <c r="BI21" s="159"/>
      <c r="BJ21" s="159"/>
      <c r="BK21" s="159"/>
      <c r="BL21" s="159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3" t="n">
        <f aca="false">central_SIPA_income!B15</f>
        <v>21991144.8761269</v>
      </c>
      <c r="F22" s="163" t="n">
        <f aca="false">central_SIPA_income!I15</f>
        <v>128194.98488325</v>
      </c>
      <c r="G22" s="67" t="n">
        <f aca="false">E22-F22*0.7</f>
        <v>21901408.3867087</v>
      </c>
      <c r="H22" s="67"/>
      <c r="I22" s="67"/>
      <c r="J22" s="67" t="n">
        <f aca="false">G22*3.8235866717</f>
        <v>83741933.1988778</v>
      </c>
      <c r="K22" s="9"/>
      <c r="L22" s="67"/>
      <c r="M22" s="67" t="n">
        <f aca="false">F22*2.511711692</f>
        <v>321988.842387022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3" t="n">
        <f aca="false">central_SIPA_income!B16</f>
        <v>18235645.224442</v>
      </c>
      <c r="F23" s="163" t="n">
        <f aca="false">central_SIPA_income!I16</f>
        <v>114951.911089814</v>
      </c>
      <c r="G23" s="67" t="n">
        <f aca="false">E23-F23*0.7</f>
        <v>18155178.8866792</v>
      </c>
      <c r="H23" s="67"/>
      <c r="I23" s="67"/>
      <c r="J23" s="67" t="n">
        <f aca="false">G23*3.8235866717</f>
        <v>69417900.0134358</v>
      </c>
      <c r="K23" s="9"/>
      <c r="L23" s="67"/>
      <c r="M23" s="67" t="n">
        <f aca="false">F23*2.511711692</f>
        <v>288726.05910203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3" t="n">
        <f aca="false">central_SIPA_income!B17</f>
        <v>20080887.7929642</v>
      </c>
      <c r="F24" s="163" t="n">
        <f aca="false">central_SIPA_income!I17</f>
        <v>113858.881260517</v>
      </c>
      <c r="G24" s="67" t="n">
        <f aca="false">E24-F24*0.7</f>
        <v>20001186.5760818</v>
      </c>
      <c r="H24" s="67"/>
      <c r="I24" s="67"/>
      <c r="J24" s="67" t="n">
        <f aca="false">G24*3.8235866717</f>
        <v>76476270.4104914</v>
      </c>
      <c r="K24" s="9"/>
      <c r="L24" s="67"/>
      <c r="M24" s="67" t="n">
        <f aca="false">F24*2.511711692</f>
        <v>285980.68330008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9"/>
      <c r="B25" s="159" t="n">
        <v>2019</v>
      </c>
      <c r="C25" s="5" t="n">
        <v>1</v>
      </c>
      <c r="D25" s="159" t="n">
        <v>177</v>
      </c>
      <c r="E25" s="161" t="n">
        <f aca="false">central_SIPA_income!B18</f>
        <v>15939455.3253429</v>
      </c>
      <c r="F25" s="161" t="n">
        <f aca="false">central_SIPA_income!I18</f>
        <v>109595.017329619</v>
      </c>
      <c r="G25" s="8" t="n">
        <f aca="false">E25-F25*0.7</f>
        <v>15862738.8132122</v>
      </c>
      <c r="H25" s="8"/>
      <c r="I25" s="8"/>
      <c r="J25" s="8" t="n">
        <f aca="false">G25*3.8235866717</f>
        <v>60652556.7028565</v>
      </c>
      <c r="K25" s="6"/>
      <c r="L25" s="8"/>
      <c r="M25" s="8" t="n">
        <f aca="false">F25*2.511711692</f>
        <v>275271.086411746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  <c r="BB25" s="159"/>
      <c r="BC25" s="159"/>
      <c r="BD25" s="159"/>
      <c r="BE25" s="159"/>
      <c r="BF25" s="159"/>
      <c r="BG25" s="159"/>
      <c r="BH25" s="159"/>
      <c r="BI25" s="159"/>
      <c r="BJ25" s="159"/>
      <c r="BK25" s="159"/>
      <c r="BL25" s="159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3" t="n">
        <f aca="false">central_SIPA_income!B19</f>
        <v>18843330.2723496</v>
      </c>
      <c r="F26" s="163" t="n">
        <f aca="false">central_SIPA_income!I19</f>
        <v>107810.670661791</v>
      </c>
      <c r="G26" s="67" t="n">
        <f aca="false">E26-F26*0.7</f>
        <v>18767862.8028863</v>
      </c>
      <c r="H26" s="67" t="n">
        <v>1000</v>
      </c>
      <c r="I26" s="67"/>
      <c r="J26" s="67" t="n">
        <f aca="false">G26*3.8235866717</f>
        <v>71760550.0694104</v>
      </c>
      <c r="K26" s="9"/>
      <c r="L26" s="67"/>
      <c r="M26" s="67" t="n">
        <f aca="false">F26*2.511711692</f>
        <v>270789.322023582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3" t="n">
        <f aca="false">central_SIPA_income!B20</f>
        <v>15786819.5136424</v>
      </c>
      <c r="F27" s="163" t="n">
        <f aca="false">central_SIPA_income!I20</f>
        <v>110759.347632462</v>
      </c>
      <c r="G27" s="67" t="n">
        <f aca="false">E27-F27*0.7</f>
        <v>15709287.9702997</v>
      </c>
      <c r="H27" s="67"/>
      <c r="I27" s="67"/>
      <c r="J27" s="67" t="n">
        <f aca="false">G27*3.8235866717</f>
        <v>60065824.1051349</v>
      </c>
      <c r="K27" s="9"/>
      <c r="L27" s="67"/>
      <c r="M27" s="67" t="n">
        <f aca="false">F27*2.511711692</f>
        <v>278195.548446746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3" t="n">
        <f aca="false">central_SIPA_income!B21</f>
        <v>17918399.3318476</v>
      </c>
      <c r="F28" s="163" t="n">
        <f aca="false">central_SIPA_income!I21</f>
        <v>108218.534622524</v>
      </c>
      <c r="G28" s="67" t="n">
        <f aca="false">E28-F28*0.7</f>
        <v>17842646.3576118</v>
      </c>
      <c r="H28" s="67"/>
      <c r="I28" s="67"/>
      <c r="J28" s="67" t="n">
        <f aca="false">G28*3.8235866717</f>
        <v>68222904.8008211</v>
      </c>
      <c r="K28" s="9"/>
      <c r="L28" s="67"/>
      <c r="M28" s="67" t="n">
        <f aca="false">F28*2.511711692</f>
        <v>271813.758702499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9"/>
      <c r="B29" s="159" t="n">
        <v>2020</v>
      </c>
      <c r="C29" s="5" t="n">
        <v>1</v>
      </c>
      <c r="D29" s="159" t="n">
        <v>181</v>
      </c>
      <c r="E29" s="161" t="n">
        <f aca="false">central_SIPA_income!B22</f>
        <v>16434641.4004198</v>
      </c>
      <c r="F29" s="161" t="n">
        <f aca="false">central_SIPA_income!I22</f>
        <v>114223.960654247</v>
      </c>
      <c r="G29" s="8" t="n">
        <f aca="false">E29-F29*0.7</f>
        <v>16354684.6279618</v>
      </c>
      <c r="H29" s="8"/>
      <c r="I29" s="8"/>
      <c r="J29" s="8" t="n">
        <f aca="false">G29*3.8235866717</f>
        <v>62533554.1633317</v>
      </c>
      <c r="K29" s="6"/>
      <c r="L29" s="8"/>
      <c r="M29" s="8" t="n">
        <f aca="false">F29*2.511711692</f>
        <v>286897.65748182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3" t="n">
        <f aca="false">central_SIPA_income!B23</f>
        <v>18373368.2973328</v>
      </c>
      <c r="F30" s="163" t="n">
        <f aca="false">central_SIPA_income!I23</f>
        <v>83215.8664771378</v>
      </c>
      <c r="G30" s="67" t="n">
        <f aca="false">E30-F30*0.7</f>
        <v>18315117.1907988</v>
      </c>
      <c r="H30" s="67"/>
      <c r="I30" s="67"/>
      <c r="J30" s="67" t="n">
        <f aca="false">G30*3.8235866717</f>
        <v>70029437.981362</v>
      </c>
      <c r="K30" s="9"/>
      <c r="L30" s="67"/>
      <c r="M30" s="67" t="n">
        <f aca="false">F30*2.511711692</f>
        <v>209014.264790538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3" t="n">
        <f aca="false">central_SIPA_income!B24</f>
        <v>15655197.28434</v>
      </c>
      <c r="F31" s="163" t="n">
        <f aca="false">central_SIPA_income!I24</f>
        <v>84583.9362415247</v>
      </c>
      <c r="G31" s="67" t="n">
        <f aca="false">E31-F31*0.7</f>
        <v>15595988.528971</v>
      </c>
      <c r="H31" s="67"/>
      <c r="I31" s="67"/>
      <c r="J31" s="67" t="n">
        <f aca="false">G31*3.8235866717</f>
        <v>59632613.8713595</v>
      </c>
      <c r="K31" s="9"/>
      <c r="L31" s="67"/>
      <c r="M31" s="67" t="n">
        <f aca="false">F31*2.511711692</f>
        <v>212450.46161322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3" t="n">
        <f aca="false">central_SIPA_income!B25</f>
        <v>18865848.6248469</v>
      </c>
      <c r="F32" s="163" t="n">
        <f aca="false">central_SIPA_income!I25</f>
        <v>91514.8054824359</v>
      </c>
      <c r="G32" s="67" t="n">
        <f aca="false">E32-F32*0.7</f>
        <v>18801788.2610091</v>
      </c>
      <c r="H32" s="67"/>
      <c r="I32" s="67"/>
      <c r="J32" s="67" t="n">
        <f aca="false">G32*3.8235866717</f>
        <v>71890266.9989201</v>
      </c>
      <c r="K32" s="9"/>
      <c r="L32" s="67"/>
      <c r="M32" s="67" t="n">
        <f aca="false">F32*2.511711692</f>
        <v>229858.80692134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9"/>
      <c r="B33" s="159" t="n">
        <v>2021</v>
      </c>
      <c r="C33" s="5" t="n">
        <v>1</v>
      </c>
      <c r="D33" s="159" t="n">
        <v>185</v>
      </c>
      <c r="E33" s="161" t="n">
        <f aca="false">central_SIPA_income!B26</f>
        <v>16677285.6017938</v>
      </c>
      <c r="F33" s="161" t="n">
        <f aca="false">central_SIPA_income!I26</f>
        <v>99342.303235606</v>
      </c>
      <c r="G33" s="8" t="n">
        <f aca="false">E33-F33*0.7</f>
        <v>16607745.9895288</v>
      </c>
      <c r="H33" s="8"/>
      <c r="I33" s="8"/>
      <c r="J33" s="8" t="n">
        <f aca="false">G33*3.8235866717</f>
        <v>63501156.2125416</v>
      </c>
      <c r="K33" s="6"/>
      <c r="L33" s="8"/>
      <c r="M33" s="8" t="n">
        <f aca="false">F33*2.511711692</f>
        <v>249519.224547081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159"/>
      <c r="BL33" s="159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3" t="n">
        <f aca="false">central_SIPA_income!B27</f>
        <v>19675486.3878427</v>
      </c>
      <c r="F34" s="163" t="n">
        <f aca="false">central_SIPA_income!I27</f>
        <v>97668.1359631533</v>
      </c>
      <c r="G34" s="67" t="n">
        <f aca="false">E34-F34*0.7</f>
        <v>19607118.6926685</v>
      </c>
      <c r="H34" s="67"/>
      <c r="I34" s="67"/>
      <c r="J34" s="67" t="n">
        <f aca="false">G34*3.8235866717</f>
        <v>74969517.7037272</v>
      </c>
      <c r="K34" s="9"/>
      <c r="L34" s="67"/>
      <c r="M34" s="67" t="n">
        <f aca="false">F34*2.511711692</f>
        <v>245314.199034498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3" t="n">
        <f aca="false">central_SIPA_income!B28</f>
        <v>17362252.7634512</v>
      </c>
      <c r="F35" s="163" t="n">
        <f aca="false">central_SIPA_income!I28</f>
        <v>97656.7277253132</v>
      </c>
      <c r="G35" s="67" t="n">
        <f aca="false">E35-F35*0.7</f>
        <v>17293893.0540435</v>
      </c>
      <c r="H35" s="67"/>
      <c r="I35" s="67"/>
      <c r="J35" s="67" t="n">
        <f aca="false">G35*3.8235866717</f>
        <v>66124698.9832458</v>
      </c>
      <c r="K35" s="9"/>
      <c r="L35" s="67"/>
      <c r="M35" s="67" t="n">
        <f aca="false">F35*2.511711692</f>
        <v>245285.54483013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3" t="n">
        <f aca="false">central_SIPA_income!B29</f>
        <v>20475967.7794651</v>
      </c>
      <c r="F36" s="163" t="n">
        <f aca="false">central_SIPA_income!I29</f>
        <v>97762.1122859834</v>
      </c>
      <c r="G36" s="67" t="n">
        <f aca="false">E36-F36*0.7</f>
        <v>20407534.3008649</v>
      </c>
      <c r="H36" s="67"/>
      <c r="I36" s="67"/>
      <c r="J36" s="67" t="n">
        <f aca="false">G36*3.8235866717</f>
        <v>78029976.1550477</v>
      </c>
      <c r="K36" s="9"/>
      <c r="L36" s="67"/>
      <c r="M36" s="67" t="n">
        <f aca="false">F36*2.511711692</f>
        <v>245550.240463321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9"/>
      <c r="B37" s="159" t="n">
        <v>2022</v>
      </c>
      <c r="C37" s="5" t="n">
        <v>1</v>
      </c>
      <c r="D37" s="159" t="n">
        <v>189</v>
      </c>
      <c r="E37" s="161" t="n">
        <f aca="false">central_SIPA_income!B30</f>
        <v>17914267.5614879</v>
      </c>
      <c r="F37" s="161" t="n">
        <f aca="false">central_SIPA_income!I30</f>
        <v>98486.1329116718</v>
      </c>
      <c r="G37" s="8" t="n">
        <f aca="false">E37-F37*0.7</f>
        <v>17845327.2684498</v>
      </c>
      <c r="H37" s="8"/>
      <c r="I37" s="8"/>
      <c r="J37" s="8" t="n">
        <f aca="false">G37*3.8235866717</f>
        <v>68233155.4957691</v>
      </c>
      <c r="K37" s="6"/>
      <c r="L37" s="8"/>
      <c r="M37" s="8" t="n">
        <f aca="false">F37*2.511711692</f>
        <v>247368.771534112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59"/>
      <c r="BG37" s="159"/>
      <c r="BH37" s="159"/>
      <c r="BI37" s="159"/>
      <c r="BJ37" s="159"/>
      <c r="BK37" s="159"/>
      <c r="BL37" s="159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3" t="n">
        <f aca="false">central_SIPA_income!B31</f>
        <v>21080875.3907562</v>
      </c>
      <c r="F38" s="163" t="n">
        <f aca="false">central_SIPA_income!I31</f>
        <v>98404.6077784963</v>
      </c>
      <c r="G38" s="67" t="n">
        <f aca="false">E38-F38*0.7</f>
        <v>21011992.1653113</v>
      </c>
      <c r="H38" s="67"/>
      <c r="I38" s="67"/>
      <c r="J38" s="67" t="n">
        <f aca="false">G38*3.8235866717</f>
        <v>80341173.1891489</v>
      </c>
      <c r="K38" s="9"/>
      <c r="L38" s="67"/>
      <c r="M38" s="67" t="n">
        <f aca="false">F38*2.511711692</f>
        <v>247164.003903923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3" t="n">
        <f aca="false">central_SIPA_income!B32</f>
        <v>18431712.3308891</v>
      </c>
      <c r="F39" s="163" t="n">
        <f aca="false">central_SIPA_income!I32</f>
        <v>98206.6017864316</v>
      </c>
      <c r="G39" s="67" t="n">
        <f aca="false">E39-F39*0.7</f>
        <v>18362967.7096386</v>
      </c>
      <c r="H39" s="67"/>
      <c r="I39" s="67"/>
      <c r="J39" s="67" t="n">
        <f aca="false">G39*3.8235866717</f>
        <v>70212398.5874316</v>
      </c>
      <c r="K39" s="9"/>
      <c r="L39" s="67"/>
      <c r="M39" s="67" t="n">
        <f aca="false">F39*2.511711692</f>
        <v>246666.669938568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3" t="n">
        <f aca="false">central_SIPA_income!B33</f>
        <v>21356355.9447437</v>
      </c>
      <c r="F40" s="163" t="n">
        <f aca="false">central_SIPA_income!I33</f>
        <v>100011.304301224</v>
      </c>
      <c r="G40" s="67" t="n">
        <f aca="false">E40-F40*0.7</f>
        <v>21286348.0317328</v>
      </c>
      <c r="H40" s="67"/>
      <c r="I40" s="67"/>
      <c r="J40" s="67" t="n">
        <f aca="false">G40*3.8235866717</f>
        <v>81390196.6233011</v>
      </c>
      <c r="K40" s="9"/>
      <c r="L40" s="67"/>
      <c r="M40" s="67" t="n">
        <f aca="false">F40*2.511711692</f>
        <v>251199.562345554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9"/>
      <c r="B41" s="159" t="n">
        <v>2023</v>
      </c>
      <c r="C41" s="5" t="n">
        <v>1</v>
      </c>
      <c r="D41" s="159" t="n">
        <v>193</v>
      </c>
      <c r="E41" s="161" t="n">
        <f aca="false">central_SIPA_income!B34</f>
        <v>18819481.3499189</v>
      </c>
      <c r="F41" s="161" t="n">
        <f aca="false">central_SIPA_income!I34</f>
        <v>101023.290075315</v>
      </c>
      <c r="G41" s="8" t="n">
        <f aca="false">E41-F41*0.7</f>
        <v>18748765.0468662</v>
      </c>
      <c r="H41" s="8"/>
      <c r="I41" s="8"/>
      <c r="J41" s="8" t="n">
        <f aca="false">G41*3.8235866717</f>
        <v>71687528.1440325</v>
      </c>
      <c r="K41" s="6"/>
      <c r="L41" s="8"/>
      <c r="M41" s="8" t="n">
        <f aca="false">F41*2.511711692</f>
        <v>253741.378846476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59"/>
      <c r="BD41" s="159"/>
      <c r="BE41" s="159"/>
      <c r="BF41" s="159"/>
      <c r="BG41" s="159"/>
      <c r="BH41" s="159"/>
      <c r="BI41" s="159"/>
      <c r="BJ41" s="159"/>
      <c r="BK41" s="159"/>
      <c r="BL41" s="159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3" t="n">
        <f aca="false">central_SIPA_income!B35</f>
        <v>21873415.3039475</v>
      </c>
      <c r="F42" s="163" t="n">
        <f aca="false">central_SIPA_income!I35</f>
        <v>105159.678899429</v>
      </c>
      <c r="G42" s="67" t="n">
        <f aca="false">E42-F42*0.7</f>
        <v>21799803.5287179</v>
      </c>
      <c r="H42" s="67"/>
      <c r="I42" s="67"/>
      <c r="J42" s="67" t="n">
        <f aca="false">G42*3.8235866717</f>
        <v>83353438.2180844</v>
      </c>
      <c r="K42" s="9"/>
      <c r="L42" s="67"/>
      <c r="M42" s="67" t="n">
        <f aca="false">F42*2.511711692</f>
        <v>264130.79501866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3" t="n">
        <f aca="false">central_SIPA_income!B36</f>
        <v>19306309.5038344</v>
      </c>
      <c r="F43" s="163" t="n">
        <f aca="false">central_SIPA_income!I36</f>
        <v>102862.769543353</v>
      </c>
      <c r="G43" s="67" t="n">
        <f aca="false">E43-F43*0.7</f>
        <v>19234305.5651541</v>
      </c>
      <c r="H43" s="67"/>
      <c r="I43" s="67"/>
      <c r="J43" s="67" t="n">
        <f aca="false">G43*3.8235866717</f>
        <v>73544034.3983283</v>
      </c>
      <c r="K43" s="9"/>
      <c r="L43" s="67"/>
      <c r="M43" s="67" t="n">
        <f aca="false">F43*2.511711692</f>
        <v>258361.620933541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3" t="n">
        <f aca="false">central_SIPA_income!B37</f>
        <v>22609863.125322</v>
      </c>
      <c r="F44" s="163" t="n">
        <f aca="false">central_SIPA_income!I37</f>
        <v>103175.615873574</v>
      </c>
      <c r="G44" s="67" t="n">
        <f aca="false">E44-F44*0.7</f>
        <v>22537640.1942105</v>
      </c>
      <c r="H44" s="67"/>
      <c r="I44" s="67"/>
      <c r="J44" s="67" t="n">
        <f aca="false">G44*3.8235866717</f>
        <v>86174620.6581534</v>
      </c>
      <c r="K44" s="9"/>
      <c r="L44" s="67"/>
      <c r="M44" s="67" t="n">
        <f aca="false">F44*2.511711692</f>
        <v>259147.400718956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9"/>
      <c r="B45" s="159" t="n">
        <v>2024</v>
      </c>
      <c r="C45" s="5" t="n">
        <v>1</v>
      </c>
      <c r="D45" s="159" t="n">
        <v>197</v>
      </c>
      <c r="E45" s="161" t="n">
        <f aca="false">central_SIPA_income!B38</f>
        <v>19871320.7984165</v>
      </c>
      <c r="F45" s="161" t="n">
        <f aca="false">central_SIPA_income!I38</f>
        <v>102285.407652569</v>
      </c>
      <c r="G45" s="8" t="n">
        <f aca="false">E45-F45*0.7</f>
        <v>19799721.0130597</v>
      </c>
      <c r="H45" s="8"/>
      <c r="I45" s="8"/>
      <c r="J45" s="8" t="n">
        <f aca="false">G45*3.8235866717</f>
        <v>75705949.3689135</v>
      </c>
      <c r="K45" s="6"/>
      <c r="L45" s="8"/>
      <c r="M45" s="8" t="n">
        <f aca="false">F45*2.511711692</f>
        <v>256911.454321943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9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59"/>
      <c r="BD45" s="159"/>
      <c r="BE45" s="159"/>
      <c r="BF45" s="159"/>
      <c r="BG45" s="159"/>
      <c r="BH45" s="159"/>
      <c r="BI45" s="159"/>
      <c r="BJ45" s="159"/>
      <c r="BK45" s="159"/>
      <c r="BL45" s="159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3" t="n">
        <f aca="false">central_SIPA_income!B39</f>
        <v>23135715.0198272</v>
      </c>
      <c r="F46" s="163" t="n">
        <f aca="false">central_SIPA_income!I39</f>
        <v>103513.193391711</v>
      </c>
      <c r="G46" s="67" t="n">
        <f aca="false">E46-F46*0.7</f>
        <v>23063255.784453</v>
      </c>
      <c r="H46" s="67"/>
      <c r="I46" s="67"/>
      <c r="J46" s="67" t="n">
        <f aca="false">G46*3.8235866717</f>
        <v>88184357.4234424</v>
      </c>
      <c r="K46" s="9"/>
      <c r="L46" s="67"/>
      <c r="M46" s="67" t="n">
        <f aca="false">F46*2.511711692</f>
        <v>259995.298118217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3" t="n">
        <f aca="false">central_SIPA_income!B40</f>
        <v>20469639.2356709</v>
      </c>
      <c r="F47" s="163" t="n">
        <f aca="false">central_SIPA_income!I40</f>
        <v>101627.964026157</v>
      </c>
      <c r="G47" s="67" t="n">
        <f aca="false">E47-F47*0.7</f>
        <v>20398499.6608526</v>
      </c>
      <c r="H47" s="67"/>
      <c r="I47" s="67"/>
      <c r="J47" s="67" t="n">
        <f aca="false">G47*3.8235866717</f>
        <v>77995431.4259128</v>
      </c>
      <c r="K47" s="9"/>
      <c r="L47" s="67"/>
      <c r="M47" s="67" t="n">
        <f aca="false">F47*2.511711692</f>
        <v>255260.145478654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3" t="n">
        <f aca="false">central_SIPA_income!B41</f>
        <v>23903190.7644749</v>
      </c>
      <c r="F48" s="163" t="n">
        <f aca="false">central_SIPA_income!I41</f>
        <v>101176.834499342</v>
      </c>
      <c r="G48" s="67" t="n">
        <f aca="false">E48-F48*0.7</f>
        <v>23832366.9803253</v>
      </c>
      <c r="H48" s="67"/>
      <c r="I48" s="67"/>
      <c r="J48" s="67" t="n">
        <f aca="false">G48*3.8235866717</f>
        <v>91125120.7410351</v>
      </c>
      <c r="K48" s="9"/>
      <c r="L48" s="67"/>
      <c r="M48" s="67" t="n">
        <f aca="false">F48*2.511711692</f>
        <v>254127.038171546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9"/>
      <c r="B49" s="159" t="n">
        <v>2025</v>
      </c>
      <c r="C49" s="5" t="n">
        <v>1</v>
      </c>
      <c r="D49" s="159" t="n">
        <v>201</v>
      </c>
      <c r="E49" s="161" t="n">
        <f aca="false">central_SIPA_income!B42</f>
        <v>21030597.2086848</v>
      </c>
      <c r="F49" s="161" t="n">
        <f aca="false">central_SIPA_income!I42</f>
        <v>105265.607838491</v>
      </c>
      <c r="G49" s="8" t="n">
        <f aca="false">E49-F49*0.7</f>
        <v>20956911.2831979</v>
      </c>
      <c r="H49" s="8"/>
      <c r="I49" s="8"/>
      <c r="J49" s="8" t="n">
        <f aca="false">G49*3.8235866717</f>
        <v>80130566.6624347</v>
      </c>
      <c r="K49" s="6"/>
      <c r="L49" s="8"/>
      <c r="M49" s="8" t="n">
        <f aca="false">F49*2.511711692</f>
        <v>264396.857973426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9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59"/>
      <c r="BG49" s="159"/>
      <c r="BH49" s="159"/>
      <c r="BI49" s="159"/>
      <c r="BJ49" s="159"/>
      <c r="BK49" s="159"/>
      <c r="BL49" s="159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3" t="n">
        <f aca="false">central_SIPA_income!B43</f>
        <v>24590467.2169828</v>
      </c>
      <c r="F50" s="163" t="n">
        <f aca="false">central_SIPA_income!I43</f>
        <v>102358.720616696</v>
      </c>
      <c r="G50" s="67" t="n">
        <f aca="false">E50-F50*0.7</f>
        <v>24518816.1125511</v>
      </c>
      <c r="H50" s="67"/>
      <c r="I50" s="67"/>
      <c r="J50" s="67" t="n">
        <f aca="false">G50*3.8235866717</f>
        <v>93749818.4938135</v>
      </c>
      <c r="K50" s="9"/>
      <c r="L50" s="67"/>
      <c r="M50" s="67" t="n">
        <f aca="false">F50*2.511711692</f>
        <v>257095.595351117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3" t="n">
        <f aca="false">central_SIPA_income!B44</f>
        <v>21460593.9080172</v>
      </c>
      <c r="F51" s="163" t="n">
        <f aca="false">central_SIPA_income!I44</f>
        <v>105026.986919491</v>
      </c>
      <c r="G51" s="67" t="n">
        <f aca="false">E51-F51*0.7</f>
        <v>21387075.0171736</v>
      </c>
      <c r="H51" s="67"/>
      <c r="I51" s="67"/>
      <c r="J51" s="67" t="n">
        <f aca="false">G51*3.8235866717</f>
        <v>81775334.982313</v>
      </c>
      <c r="K51" s="9"/>
      <c r="L51" s="67"/>
      <c r="M51" s="67" t="n">
        <f aca="false">F51*2.511711692</f>
        <v>263797.511021217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3" t="n">
        <f aca="false">central_SIPA_income!B45</f>
        <v>25063878.6528403</v>
      </c>
      <c r="F52" s="163" t="n">
        <f aca="false">central_SIPA_income!I45</f>
        <v>109167.237837784</v>
      </c>
      <c r="G52" s="67" t="n">
        <f aca="false">E52-F52*0.7</f>
        <v>24987461.5863539</v>
      </c>
      <c r="H52" s="67"/>
      <c r="I52" s="67"/>
      <c r="J52" s="67" t="n">
        <f aca="false">G52*3.8235866717</f>
        <v>95541725.0811985</v>
      </c>
      <c r="K52" s="9"/>
      <c r="L52" s="67"/>
      <c r="M52" s="67" t="n">
        <f aca="false">F52*2.511711692</f>
        <v>274196.627660508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9"/>
      <c r="B53" s="159" t="n">
        <v>2026</v>
      </c>
      <c r="C53" s="5" t="n">
        <v>1</v>
      </c>
      <c r="D53" s="159" t="n">
        <v>205</v>
      </c>
      <c r="E53" s="161" t="n">
        <f aca="false">central_SIPA_income!B46</f>
        <v>22076931.8195937</v>
      </c>
      <c r="F53" s="161" t="n">
        <f aca="false">central_SIPA_income!I46</f>
        <v>108831.5647028</v>
      </c>
      <c r="G53" s="8" t="n">
        <f aca="false">E53-F53*0.7</f>
        <v>22000749.7243017</v>
      </c>
      <c r="H53" s="8"/>
      <c r="I53" s="8"/>
      <c r="J53" s="8" t="n">
        <f aca="false">G53*3.8235866717</f>
        <v>84121773.4132475</v>
      </c>
      <c r="K53" s="6"/>
      <c r="L53" s="8"/>
      <c r="M53" s="8" t="n">
        <f aca="false">F53*2.511711692</f>
        <v>273353.513522677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9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  <c r="AM53" s="159"/>
      <c r="AN53" s="159"/>
      <c r="AO53" s="159"/>
      <c r="AP53" s="159"/>
      <c r="AQ53" s="159"/>
      <c r="AR53" s="159"/>
      <c r="AS53" s="159"/>
      <c r="AT53" s="159"/>
      <c r="AU53" s="159"/>
      <c r="AV53" s="159"/>
      <c r="AW53" s="159"/>
      <c r="AX53" s="159"/>
      <c r="AY53" s="159"/>
      <c r="AZ53" s="159"/>
      <c r="BA53" s="159"/>
      <c r="BB53" s="159"/>
      <c r="BC53" s="159"/>
      <c r="BD53" s="159"/>
      <c r="BE53" s="159"/>
      <c r="BF53" s="159"/>
      <c r="BG53" s="159"/>
      <c r="BH53" s="159"/>
      <c r="BI53" s="159"/>
      <c r="BJ53" s="159"/>
      <c r="BK53" s="159"/>
      <c r="BL53" s="159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3" t="n">
        <f aca="false">central_SIPA_income!B47</f>
        <v>25605582.990816</v>
      </c>
      <c r="F54" s="163" t="n">
        <f aca="false">central_SIPA_income!I47</f>
        <v>109902.660620808</v>
      </c>
      <c r="G54" s="67" t="n">
        <f aca="false">E54-F54*0.7</f>
        <v>25528651.1283814</v>
      </c>
      <c r="H54" s="67"/>
      <c r="I54" s="67"/>
      <c r="J54" s="67" t="n">
        <f aca="false">G54*3.8235866717</f>
        <v>97611010.2009584</v>
      </c>
      <c r="K54" s="9"/>
      <c r="L54" s="67"/>
      <c r="M54" s="67" t="n">
        <f aca="false">F54*2.511711692</f>
        <v>276043.797663192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3" t="n">
        <f aca="false">central_SIPA_income!B48</f>
        <v>22499247.0888476</v>
      </c>
      <c r="F55" s="163" t="n">
        <f aca="false">central_SIPA_income!I48</f>
        <v>108055.892459346</v>
      </c>
      <c r="G55" s="67" t="n">
        <f aca="false">E55-F55*0.7</f>
        <v>22423607.964126</v>
      </c>
      <c r="H55" s="67"/>
      <c r="I55" s="67"/>
      <c r="J55" s="67" t="n">
        <f aca="false">G55*3.8235866717</f>
        <v>85738608.5430583</v>
      </c>
      <c r="K55" s="9"/>
      <c r="L55" s="67"/>
      <c r="M55" s="67" t="n">
        <f aca="false">F55*2.511711692</f>
        <v>271405.248479635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3" t="n">
        <f aca="false">central_SIPA_income!B49</f>
        <v>26031543.3572351</v>
      </c>
      <c r="F56" s="163" t="n">
        <f aca="false">central_SIPA_income!I49</f>
        <v>109624.53438806</v>
      </c>
      <c r="G56" s="67" t="n">
        <f aca="false">E56-F56*0.7</f>
        <v>25954806.1831635</v>
      </c>
      <c r="H56" s="67"/>
      <c r="I56" s="67"/>
      <c r="J56" s="67" t="n">
        <f aca="false">G56*3.8235866717</f>
        <v>99240450.9885007</v>
      </c>
      <c r="K56" s="9"/>
      <c r="L56" s="67"/>
      <c r="M56" s="67" t="n">
        <f aca="false">F56*2.511711692</f>
        <v>275345.224752547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9"/>
      <c r="B57" s="159" t="n">
        <v>2027</v>
      </c>
      <c r="C57" s="5" t="n">
        <v>1</v>
      </c>
      <c r="D57" s="159" t="n">
        <v>209</v>
      </c>
      <c r="E57" s="161" t="n">
        <f aca="false">central_SIPA_income!B50</f>
        <v>22778548.4453791</v>
      </c>
      <c r="F57" s="161" t="n">
        <f aca="false">central_SIPA_income!I50</f>
        <v>111747.343730266</v>
      </c>
      <c r="G57" s="8" t="n">
        <f aca="false">E57-F57*0.7</f>
        <v>22700325.3047679</v>
      </c>
      <c r="H57" s="8"/>
      <c r="I57" s="8"/>
      <c r="J57" s="8" t="n">
        <f aca="false">G57*3.8235866717</f>
        <v>86796661.2785648</v>
      </c>
      <c r="K57" s="6"/>
      <c r="L57" s="8"/>
      <c r="M57" s="8" t="n">
        <f aca="false">F57*2.511711692</f>
        <v>280677.109797252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9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59"/>
      <c r="AT57" s="159"/>
      <c r="AU57" s="159"/>
      <c r="AV57" s="159"/>
      <c r="AW57" s="159"/>
      <c r="AX57" s="159"/>
      <c r="AY57" s="159"/>
      <c r="AZ57" s="159"/>
      <c r="BA57" s="159"/>
      <c r="BB57" s="159"/>
      <c r="BC57" s="159"/>
      <c r="BD57" s="159"/>
      <c r="BE57" s="159"/>
      <c r="BF57" s="159"/>
      <c r="BG57" s="159"/>
      <c r="BH57" s="159"/>
      <c r="BI57" s="159"/>
      <c r="BJ57" s="159"/>
      <c r="BK57" s="159"/>
      <c r="BL57" s="159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3" t="n">
        <f aca="false">central_SIPA_income!B51</f>
        <v>26365014.4234273</v>
      </c>
      <c r="F58" s="163" t="n">
        <f aca="false">central_SIPA_income!I51</f>
        <v>115248.806534152</v>
      </c>
      <c r="G58" s="67" t="n">
        <f aca="false">E58-F58*0.7</f>
        <v>26284340.2588534</v>
      </c>
      <c r="H58" s="67"/>
      <c r="I58" s="67"/>
      <c r="J58" s="67" t="n">
        <f aca="false">G58*3.8235866717</f>
        <v>100500453.08818</v>
      </c>
      <c r="K58" s="9"/>
      <c r="L58" s="67"/>
      <c r="M58" s="67" t="n">
        <f aca="false">F58*2.511711692</f>
        <v>289471.774860877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3" t="n">
        <f aca="false">central_SIPA_income!B52</f>
        <v>23300667.4059461</v>
      </c>
      <c r="F59" s="163" t="n">
        <f aca="false">central_SIPA_income!I52</f>
        <v>112023.758394909</v>
      </c>
      <c r="G59" s="67" t="n">
        <f aca="false">E59-F59*0.7</f>
        <v>23222250.7750697</v>
      </c>
      <c r="H59" s="67"/>
      <c r="I59" s="67"/>
      <c r="J59" s="67" t="n">
        <f aca="false">G59*3.8235866717</f>
        <v>88792288.5504314</v>
      </c>
      <c r="K59" s="9"/>
      <c r="L59" s="67"/>
      <c r="M59" s="67" t="n">
        <f aca="false">F59*2.511711692</f>
        <v>281371.383742275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3" t="n">
        <f aca="false">central_SIPA_income!B53</f>
        <v>26965703.661792</v>
      </c>
      <c r="F60" s="163" t="n">
        <f aca="false">central_SIPA_income!I53</f>
        <v>110536.154771424</v>
      </c>
      <c r="G60" s="67" t="n">
        <f aca="false">E60-F60*0.7</f>
        <v>26888328.353452</v>
      </c>
      <c r="H60" s="67"/>
      <c r="I60" s="67"/>
      <c r="J60" s="67" t="n">
        <f aca="false">G60*3.8235866717</f>
        <v>102809853.916552</v>
      </c>
      <c r="K60" s="9"/>
      <c r="L60" s="67"/>
      <c r="M60" s="67" t="n">
        <f aca="false">F60*2.511711692</f>
        <v>277634.952328107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9"/>
      <c r="B61" s="159" t="n">
        <v>2028</v>
      </c>
      <c r="C61" s="5" t="n">
        <v>1</v>
      </c>
      <c r="D61" s="159" t="n">
        <v>213</v>
      </c>
      <c r="E61" s="161" t="n">
        <f aca="false">central_SIPA_income!B54</f>
        <v>23755014.1912717</v>
      </c>
      <c r="F61" s="161" t="n">
        <f aca="false">central_SIPA_income!I54</f>
        <v>114313.488340403</v>
      </c>
      <c r="G61" s="8" t="n">
        <f aca="false">E61-F61*0.7</f>
        <v>23674994.7494335</v>
      </c>
      <c r="H61" s="8"/>
      <c r="I61" s="8"/>
      <c r="J61" s="8" t="n">
        <f aca="false">G61*3.8235866717</f>
        <v>90523394.3765012</v>
      </c>
      <c r="K61" s="6"/>
      <c r="L61" s="8"/>
      <c r="M61" s="8" t="n">
        <f aca="false">F61*2.511711692</f>
        <v>287122.525217896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9"/>
      <c r="Z61" s="159"/>
      <c r="AA61" s="159"/>
      <c r="AB61" s="159"/>
      <c r="AC61" s="159"/>
      <c r="AD61" s="159"/>
      <c r="AE61" s="159"/>
      <c r="AF61" s="159"/>
      <c r="AG61" s="159"/>
      <c r="AH61" s="159"/>
      <c r="AI61" s="159"/>
      <c r="AJ61" s="159"/>
      <c r="AK61" s="159"/>
      <c r="AL61" s="159"/>
      <c r="AM61" s="159"/>
      <c r="AN61" s="159"/>
      <c r="AO61" s="159"/>
      <c r="AP61" s="159"/>
      <c r="AQ61" s="159"/>
      <c r="AR61" s="159"/>
      <c r="AS61" s="159"/>
      <c r="AT61" s="159"/>
      <c r="AU61" s="159"/>
      <c r="AV61" s="159"/>
      <c r="AW61" s="159"/>
      <c r="AX61" s="159"/>
      <c r="AY61" s="159"/>
      <c r="AZ61" s="159"/>
      <c r="BA61" s="159"/>
      <c r="BB61" s="159"/>
      <c r="BC61" s="159"/>
      <c r="BD61" s="159"/>
      <c r="BE61" s="159"/>
      <c r="BF61" s="159"/>
      <c r="BG61" s="159"/>
      <c r="BH61" s="159"/>
      <c r="BI61" s="159"/>
      <c r="BJ61" s="159"/>
      <c r="BK61" s="159"/>
      <c r="BL61" s="159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3" t="n">
        <f aca="false">central_SIPA_income!B55</f>
        <v>27418452.407522</v>
      </c>
      <c r="F62" s="163" t="n">
        <f aca="false">central_SIPA_income!I55</f>
        <v>116640.57575733</v>
      </c>
      <c r="G62" s="67" t="n">
        <f aca="false">E62-F62*0.7</f>
        <v>27336804.0044919</v>
      </c>
      <c r="H62" s="67"/>
      <c r="I62" s="67"/>
      <c r="J62" s="67" t="n">
        <f aca="false">G62*3.8235866717</f>
        <v>104524639.43845</v>
      </c>
      <c r="K62" s="9"/>
      <c r="L62" s="67"/>
      <c r="M62" s="67" t="n">
        <f aca="false">F62*2.511711692</f>
        <v>292967.497891298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3" t="n">
        <f aca="false">central_SIPA_income!B56</f>
        <v>24170861.9832689</v>
      </c>
      <c r="F63" s="163" t="n">
        <f aca="false">central_SIPA_income!I56</f>
        <v>117570.480581127</v>
      </c>
      <c r="G63" s="67" t="n">
        <f aca="false">E63-F63*0.7</f>
        <v>24088562.6468621</v>
      </c>
      <c r="H63" s="67"/>
      <c r="I63" s="67"/>
      <c r="J63" s="67" t="n">
        <f aca="false">G63*3.8235866717</f>
        <v>92104707.0769526</v>
      </c>
      <c r="K63" s="9"/>
      <c r="L63" s="67"/>
      <c r="M63" s="67" t="n">
        <f aca="false">F63*2.511711692</f>
        <v>295303.150709674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3" t="n">
        <f aca="false">central_SIPA_income!B57</f>
        <v>27958476.1856688</v>
      </c>
      <c r="F64" s="163" t="n">
        <f aca="false">central_SIPA_income!I57</f>
        <v>116984.506051064</v>
      </c>
      <c r="G64" s="67" t="n">
        <f aca="false">E64-F64*0.7</f>
        <v>27876587.031433</v>
      </c>
      <c r="H64" s="67"/>
      <c r="I64" s="67"/>
      <c r="J64" s="67" t="n">
        <f aca="false">G64*3.8235866717</f>
        <v>106588546.625872</v>
      </c>
      <c r="K64" s="9"/>
      <c r="L64" s="67"/>
      <c r="M64" s="67" t="n">
        <f aca="false">F64*2.511711692</f>
        <v>293831.351631301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9"/>
      <c r="B65" s="159" t="n">
        <v>2029</v>
      </c>
      <c r="C65" s="5" t="n">
        <v>1</v>
      </c>
      <c r="D65" s="159" t="n">
        <v>217</v>
      </c>
      <c r="E65" s="161" t="n">
        <f aca="false">central_SIPA_income!B58</f>
        <v>24492478.8009287</v>
      </c>
      <c r="F65" s="161" t="n">
        <f aca="false">central_SIPA_income!I58</f>
        <v>114493.154083482</v>
      </c>
      <c r="G65" s="8" t="n">
        <f aca="false">E65-F65*0.7</f>
        <v>24412333.5930702</v>
      </c>
      <c r="H65" s="8"/>
      <c r="I65" s="8"/>
      <c r="J65" s="8" t="n">
        <f aca="false">G65*3.8235866717</f>
        <v>93342673.3515576</v>
      </c>
      <c r="K65" s="6"/>
      <c r="L65" s="8"/>
      <c r="M65" s="8" t="n">
        <f aca="false">F65*2.511711692</f>
        <v>287573.793765439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9"/>
      <c r="Z65" s="159"/>
      <c r="AA65" s="159"/>
      <c r="AB65" s="159"/>
      <c r="AC65" s="159"/>
      <c r="AD65" s="159"/>
      <c r="AE65" s="159"/>
      <c r="AF65" s="159"/>
      <c r="AG65" s="159"/>
      <c r="AH65" s="159"/>
      <c r="AI65" s="159"/>
      <c r="AJ65" s="159"/>
      <c r="AK65" s="159"/>
      <c r="AL65" s="159"/>
      <c r="AM65" s="159"/>
      <c r="AN65" s="159"/>
      <c r="AO65" s="159"/>
      <c r="AP65" s="159"/>
      <c r="AQ65" s="159"/>
      <c r="AR65" s="159"/>
      <c r="AS65" s="159"/>
      <c r="AT65" s="159"/>
      <c r="AU65" s="159"/>
      <c r="AV65" s="159"/>
      <c r="AW65" s="159"/>
      <c r="AX65" s="159"/>
      <c r="AY65" s="159"/>
      <c r="AZ65" s="159"/>
      <c r="BA65" s="159"/>
      <c r="BB65" s="159"/>
      <c r="BC65" s="159"/>
      <c r="BD65" s="159"/>
      <c r="BE65" s="159"/>
      <c r="BF65" s="159"/>
      <c r="BG65" s="159"/>
      <c r="BH65" s="159"/>
      <c r="BI65" s="159"/>
      <c r="BJ65" s="159"/>
      <c r="BK65" s="159"/>
      <c r="BL65" s="159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3" t="n">
        <f aca="false">central_SIPA_income!B59</f>
        <v>28377331.3608905</v>
      </c>
      <c r="F66" s="163" t="n">
        <f aca="false">central_SIPA_income!I59</f>
        <v>115737.430470853</v>
      </c>
      <c r="G66" s="67" t="n">
        <f aca="false">E66-F66*0.7</f>
        <v>28296315.1595609</v>
      </c>
      <c r="H66" s="67"/>
      <c r="I66" s="67"/>
      <c r="J66" s="67" t="n">
        <f aca="false">G66*3.8235866717</f>
        <v>108193413.50232</v>
      </c>
      <c r="K66" s="9"/>
      <c r="L66" s="67"/>
      <c r="M66" s="67" t="n">
        <f aca="false">F66*2.511711692</f>
        <v>290699.05731568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3" t="n">
        <f aca="false">central_SIPA_income!B60</f>
        <v>24798773.2391237</v>
      </c>
      <c r="F67" s="163" t="n">
        <f aca="false">central_SIPA_income!I60</f>
        <v>117892.564024343</v>
      </c>
      <c r="G67" s="67" t="n">
        <f aca="false">E67-F67*0.7</f>
        <v>24716248.4443066</v>
      </c>
      <c r="H67" s="67"/>
      <c r="I67" s="67"/>
      <c r="J67" s="67" t="n">
        <f aca="false">G67*3.8235866717</f>
        <v>94504718.1260768</v>
      </c>
      <c r="K67" s="9"/>
      <c r="L67" s="67"/>
      <c r="M67" s="67" t="n">
        <f aca="false">F67*2.511711692</f>
        <v>296112.1314598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3" t="n">
        <f aca="false">central_SIPA_income!B61</f>
        <v>28978019.3274735</v>
      </c>
      <c r="F68" s="163" t="n">
        <f aca="false">central_SIPA_income!I61</f>
        <v>112890.957047885</v>
      </c>
      <c r="G68" s="67" t="n">
        <f aca="false">E68-F68*0.7</f>
        <v>28898995.65754</v>
      </c>
      <c r="H68" s="67"/>
      <c r="I68" s="67"/>
      <c r="J68" s="67" t="n">
        <f aca="false">G68*3.8235866717</f>
        <v>110497814.621686</v>
      </c>
      <c r="K68" s="9"/>
      <c r="L68" s="67"/>
      <c r="M68" s="67" t="n">
        <f aca="false">F68*2.511711692</f>
        <v>283549.536738243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9"/>
      <c r="B69" s="159" t="n">
        <v>2030</v>
      </c>
      <c r="C69" s="5" t="n">
        <v>1</v>
      </c>
      <c r="D69" s="159" t="n">
        <v>221</v>
      </c>
      <c r="E69" s="161" t="n">
        <f aca="false">central_SIPA_income!B62</f>
        <v>25394644.7910907</v>
      </c>
      <c r="F69" s="161" t="n">
        <f aca="false">central_SIPA_income!I62</f>
        <v>113633.076626234</v>
      </c>
      <c r="G69" s="8" t="n">
        <f aca="false">E69-F69*0.7</f>
        <v>25315101.6374524</v>
      </c>
      <c r="H69" s="8"/>
      <c r="I69" s="8"/>
      <c r="J69" s="8" t="n">
        <f aca="false">G69*3.8235866717</f>
        <v>96794485.2136938</v>
      </c>
      <c r="K69" s="6"/>
      <c r="L69" s="8"/>
      <c r="M69" s="8" t="n">
        <f aca="false">F69*2.511711692</f>
        <v>285413.527160044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9"/>
      <c r="Z69" s="159"/>
      <c r="AA69" s="159"/>
      <c r="AB69" s="159"/>
      <c r="AC69" s="159"/>
      <c r="AD69" s="159"/>
      <c r="AE69" s="159"/>
      <c r="AF69" s="159"/>
      <c r="AG69" s="159"/>
      <c r="AH69" s="159"/>
      <c r="AI69" s="159"/>
      <c r="AJ69" s="159"/>
      <c r="AK69" s="159"/>
      <c r="AL69" s="159"/>
      <c r="AM69" s="159"/>
      <c r="AN69" s="159"/>
      <c r="AO69" s="159"/>
      <c r="AP69" s="159"/>
      <c r="AQ69" s="159"/>
      <c r="AR69" s="159"/>
      <c r="AS69" s="159"/>
      <c r="AT69" s="159"/>
      <c r="AU69" s="159"/>
      <c r="AV69" s="159"/>
      <c r="AW69" s="159"/>
      <c r="AX69" s="159"/>
      <c r="AY69" s="159"/>
      <c r="AZ69" s="159"/>
      <c r="BA69" s="159"/>
      <c r="BB69" s="159"/>
      <c r="BC69" s="159"/>
      <c r="BD69" s="159"/>
      <c r="BE69" s="159"/>
      <c r="BF69" s="159"/>
      <c r="BG69" s="159"/>
      <c r="BH69" s="159"/>
      <c r="BI69" s="159"/>
      <c r="BJ69" s="159"/>
      <c r="BK69" s="159"/>
      <c r="BL69" s="159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3" t="n">
        <f aca="false">central_SIPA_income!B63</f>
        <v>29374448.8099634</v>
      </c>
      <c r="F70" s="163" t="n">
        <f aca="false">central_SIPA_income!I63</f>
        <v>112458.815067013</v>
      </c>
      <c r="G70" s="67" t="n">
        <f aca="false">E70-F70*0.7</f>
        <v>29295727.6394165</v>
      </c>
      <c r="H70" s="67"/>
      <c r="I70" s="67"/>
      <c r="J70" s="67" t="n">
        <f aca="false">G70*3.8235866717</f>
        <v>112014753.739826</v>
      </c>
      <c r="K70" s="9"/>
      <c r="L70" s="67"/>
      <c r="M70" s="67" t="n">
        <f aca="false">F70*2.511711692</f>
        <v>282464.120672282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3" t="n">
        <f aca="false">central_SIPA_income!B64</f>
        <v>25697563.6371075</v>
      </c>
      <c r="F71" s="163" t="n">
        <f aca="false">central_SIPA_income!I64</f>
        <v>114092.423742772</v>
      </c>
      <c r="G71" s="67" t="n">
        <f aca="false">E71-F71*0.7</f>
        <v>25617698.9404876</v>
      </c>
      <c r="H71" s="67"/>
      <c r="I71" s="67"/>
      <c r="J71" s="67" t="n">
        <f aca="false">G71*3.8235866717</f>
        <v>97951492.2284715</v>
      </c>
      <c r="K71" s="9"/>
      <c r="L71" s="67"/>
      <c r="M71" s="67" t="n">
        <f aca="false">F71*2.511711692</f>
        <v>286567.274683339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3" t="n">
        <f aca="false">central_SIPA_income!B65</f>
        <v>29738416.5543306</v>
      </c>
      <c r="F72" s="163" t="n">
        <f aca="false">central_SIPA_income!I65</f>
        <v>112665.876082271</v>
      </c>
      <c r="G72" s="67" t="n">
        <f aca="false">E72-F72*0.7</f>
        <v>29659550.441073</v>
      </c>
      <c r="H72" s="67"/>
      <c r="I72" s="67"/>
      <c r="J72" s="67" t="n">
        <f aca="false">G72*3.8235866717</f>
        <v>113405861.755101</v>
      </c>
      <c r="K72" s="9"/>
      <c r="L72" s="67"/>
      <c r="M72" s="67" t="n">
        <f aca="false">F72*2.511711692</f>
        <v>282984.198245264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9"/>
      <c r="B73" s="159" t="n">
        <v>2031</v>
      </c>
      <c r="C73" s="5" t="n">
        <v>1</v>
      </c>
      <c r="D73" s="159" t="n">
        <v>225</v>
      </c>
      <c r="E73" s="161" t="n">
        <f aca="false">central_SIPA_income!B66</f>
        <v>26052287.2657334</v>
      </c>
      <c r="F73" s="161" t="n">
        <f aca="false">central_SIPA_income!I66</f>
        <v>111864.156690978</v>
      </c>
      <c r="G73" s="8" t="n">
        <f aca="false">E73-F73*0.7</f>
        <v>25973982.3560497</v>
      </c>
      <c r="H73" s="8"/>
      <c r="I73" s="8"/>
      <c r="J73" s="8" t="n">
        <f aca="false">G73*3.8235866717</f>
        <v>99313772.7475626</v>
      </c>
      <c r="K73" s="6"/>
      <c r="L73" s="8"/>
      <c r="M73" s="8" t="n">
        <f aca="false">F73*2.511711692</f>
        <v>280970.51027645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9"/>
      <c r="Z73" s="159"/>
      <c r="AA73" s="159"/>
      <c r="AB73" s="159"/>
      <c r="AC73" s="159"/>
      <c r="AD73" s="159"/>
      <c r="AE73" s="159"/>
      <c r="AF73" s="159"/>
      <c r="AG73" s="159"/>
      <c r="AH73" s="159"/>
      <c r="AI73" s="159"/>
      <c r="AJ73" s="159"/>
      <c r="AK73" s="159"/>
      <c r="AL73" s="159"/>
      <c r="AM73" s="159"/>
      <c r="AN73" s="159"/>
      <c r="AO73" s="159"/>
      <c r="AP73" s="159"/>
      <c r="AQ73" s="159"/>
      <c r="AR73" s="159"/>
      <c r="AS73" s="159"/>
      <c r="AT73" s="159"/>
      <c r="AU73" s="159"/>
      <c r="AV73" s="159"/>
      <c r="AW73" s="159"/>
      <c r="AX73" s="159"/>
      <c r="AY73" s="159"/>
      <c r="AZ73" s="159"/>
      <c r="BA73" s="159"/>
      <c r="BB73" s="159"/>
      <c r="BC73" s="159"/>
      <c r="BD73" s="159"/>
      <c r="BE73" s="159"/>
      <c r="BF73" s="159"/>
      <c r="BG73" s="159"/>
      <c r="BH73" s="159"/>
      <c r="BI73" s="159"/>
      <c r="BJ73" s="159"/>
      <c r="BK73" s="159"/>
      <c r="BL73" s="159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3" t="n">
        <f aca="false">central_SIPA_income!B67</f>
        <v>30141203.2237541</v>
      </c>
      <c r="F74" s="163" t="n">
        <f aca="false">central_SIPA_income!I67</f>
        <v>114080.471709994</v>
      </c>
      <c r="G74" s="67" t="n">
        <f aca="false">E74-F74*0.7</f>
        <v>30061346.8935571</v>
      </c>
      <c r="H74" s="67"/>
      <c r="I74" s="67"/>
      <c r="J74" s="67" t="n">
        <f aca="false">G74*3.8235866717</f>
        <v>114942165.315555</v>
      </c>
      <c r="K74" s="9"/>
      <c r="L74" s="67"/>
      <c r="M74" s="67" t="n">
        <f aca="false">F74*2.511711692</f>
        <v>286537.254622866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3" t="n">
        <f aca="false">central_SIPA_income!B68</f>
        <v>26344314.4511329</v>
      </c>
      <c r="F75" s="163" t="n">
        <f aca="false">central_SIPA_income!I68</f>
        <v>115275.496457599</v>
      </c>
      <c r="G75" s="67" t="n">
        <f aca="false">E75-F75*0.7</f>
        <v>26263621.6036126</v>
      </c>
      <c r="H75" s="67"/>
      <c r="I75" s="67"/>
      <c r="J75" s="67" t="n">
        <f aca="false">G75*3.8235866717</f>
        <v>100421233.514145</v>
      </c>
      <c r="K75" s="9"/>
      <c r="L75" s="67"/>
      <c r="M75" s="67" t="n">
        <f aca="false">F75*2.511711692</f>
        <v>289538.812253657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3" t="n">
        <f aca="false">central_SIPA_income!B69</f>
        <v>30542178.2481277</v>
      </c>
      <c r="F76" s="163" t="n">
        <f aca="false">central_SIPA_income!I69</f>
        <v>117649.230248181</v>
      </c>
      <c r="G76" s="67" t="n">
        <f aca="false">E76-F76*0.7</f>
        <v>30459823.7869539</v>
      </c>
      <c r="H76" s="67"/>
      <c r="I76" s="67"/>
      <c r="J76" s="67" t="n">
        <f aca="false">G76*3.8235866717</f>
        <v>116465776.254128</v>
      </c>
      <c r="K76" s="9"/>
      <c r="L76" s="67"/>
      <c r="M76" s="67" t="n">
        <f aca="false">F76*2.511711692</f>
        <v>295500.947169158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9"/>
      <c r="B77" s="159" t="n">
        <v>2032</v>
      </c>
      <c r="C77" s="5" t="n">
        <v>1</v>
      </c>
      <c r="D77" s="159" t="n">
        <v>229</v>
      </c>
      <c r="E77" s="161" t="n">
        <f aca="false">central_SIPA_income!B70</f>
        <v>26614589.2162567</v>
      </c>
      <c r="F77" s="161" t="n">
        <f aca="false">central_SIPA_income!I70</f>
        <v>120853.397588223</v>
      </c>
      <c r="G77" s="8" t="n">
        <f aca="false">E77-F77*0.7</f>
        <v>26529991.8379449</v>
      </c>
      <c r="H77" s="8"/>
      <c r="I77" s="8"/>
      <c r="J77" s="8" t="n">
        <f aca="false">G77*3.8235866717</f>
        <v>101439723.191876</v>
      </c>
      <c r="K77" s="6"/>
      <c r="L77" s="8"/>
      <c r="M77" s="8" t="n">
        <f aca="false">F77*2.511711692</f>
        <v>303548.891740264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3" t="n">
        <f aca="false">central_SIPA_income!B71</f>
        <v>30811972.7941044</v>
      </c>
      <c r="F78" s="163" t="n">
        <f aca="false">central_SIPA_income!I71</f>
        <v>123262.516198784</v>
      </c>
      <c r="G78" s="67" t="n">
        <f aca="false">E78-F78*0.7</f>
        <v>30725689.0327652</v>
      </c>
      <c r="H78" s="67"/>
      <c r="I78" s="67"/>
      <c r="J78" s="67" t="n">
        <f aca="false">G78*3.8235866717</f>
        <v>117482335.06448</v>
      </c>
      <c r="K78" s="9"/>
      <c r="L78" s="67"/>
      <c r="M78" s="67" t="n">
        <f aca="false">F78*2.511711692</f>
        <v>309599.903121825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3" t="n">
        <f aca="false">central_SIPA_income!B72</f>
        <v>26924665.0053841</v>
      </c>
      <c r="F79" s="163" t="n">
        <f aca="false">central_SIPA_income!I72</f>
        <v>121107.242635605</v>
      </c>
      <c r="G79" s="67" t="n">
        <f aca="false">E79-F79*0.7</f>
        <v>26839889.9355392</v>
      </c>
      <c r="H79" s="67"/>
      <c r="I79" s="67"/>
      <c r="J79" s="67" t="n">
        <f aca="false">G79*3.8235866717</f>
        <v>102624645.427423</v>
      </c>
      <c r="K79" s="9"/>
      <c r="L79" s="67"/>
      <c r="M79" s="67" t="n">
        <f aca="false">F79*2.511711692</f>
        <v>304186.477313729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3" t="n">
        <f aca="false">central_SIPA_income!B73</f>
        <v>31241049.7236406</v>
      </c>
      <c r="F80" s="163" t="n">
        <f aca="false">central_SIPA_income!I73</f>
        <v>124091.374788458</v>
      </c>
      <c r="G80" s="67" t="n">
        <f aca="false">E80-F80*0.7</f>
        <v>31154185.7612887</v>
      </c>
      <c r="H80" s="67"/>
      <c r="I80" s="67"/>
      <c r="J80" s="67" t="n">
        <f aca="false">G80*3.8235866717</f>
        <v>119120729.444529</v>
      </c>
      <c r="K80" s="9"/>
      <c r="L80" s="67"/>
      <c r="M80" s="67" t="n">
        <f aca="false">F80*2.511711692</f>
        <v>311681.756932523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9"/>
      <c r="B81" s="159" t="n">
        <v>2033</v>
      </c>
      <c r="C81" s="5" t="n">
        <v>1</v>
      </c>
      <c r="D81" s="159" t="n">
        <v>233</v>
      </c>
      <c r="E81" s="161" t="n">
        <f aca="false">central_SIPA_income!B74</f>
        <v>27297804.8235167</v>
      </c>
      <c r="F81" s="161" t="n">
        <f aca="false">central_SIPA_income!I74</f>
        <v>123092.822911374</v>
      </c>
      <c r="G81" s="8" t="n">
        <f aca="false">E81-F81*0.7</f>
        <v>27211639.8474788</v>
      </c>
      <c r="H81" s="8"/>
      <c r="I81" s="8"/>
      <c r="J81" s="8" t="n">
        <f aca="false">G81*3.8235866717</f>
        <v>104046063.43592</v>
      </c>
      <c r="K81" s="6"/>
      <c r="L81" s="8"/>
      <c r="M81" s="8" t="n">
        <f aca="false">F81*2.511711692</f>
        <v>309173.682507783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59"/>
      <c r="BD81" s="159"/>
      <c r="BE81" s="159"/>
      <c r="BF81" s="159"/>
      <c r="BG81" s="159"/>
      <c r="BH81" s="159"/>
      <c r="BI81" s="159"/>
      <c r="BJ81" s="159"/>
      <c r="BK81" s="159"/>
      <c r="BL81" s="159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3" t="n">
        <f aca="false">central_SIPA_income!B75</f>
        <v>31519670.0816595</v>
      </c>
      <c r="F82" s="163" t="n">
        <f aca="false">central_SIPA_income!I75</f>
        <v>119037.445196403</v>
      </c>
      <c r="G82" s="67" t="n">
        <f aca="false">E82-F82*0.7</f>
        <v>31436343.870022</v>
      </c>
      <c r="H82" s="67"/>
      <c r="I82" s="67"/>
      <c r="J82" s="67" t="n">
        <f aca="false">G82*3.8235866717</f>
        <v>120199585.428394</v>
      </c>
      <c r="K82" s="9"/>
      <c r="L82" s="67"/>
      <c r="M82" s="67" t="n">
        <f aca="false">F82*2.511711692</f>
        <v>298987.742885614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3" t="n">
        <f aca="false">central_SIPA_income!B76</f>
        <v>27510456.7464347</v>
      </c>
      <c r="F83" s="163" t="n">
        <f aca="false">central_SIPA_income!I76</f>
        <v>121088.312682462</v>
      </c>
      <c r="G83" s="67" t="n">
        <f aca="false">E83-F83*0.7</f>
        <v>27425694.9275569</v>
      </c>
      <c r="H83" s="67"/>
      <c r="I83" s="67"/>
      <c r="J83" s="67" t="n">
        <f aca="false">G83*3.8235866717</f>
        <v>104864521.587117</v>
      </c>
      <c r="K83" s="9"/>
      <c r="L83" s="67"/>
      <c r="M83" s="67" t="n">
        <f aca="false">F83*2.511711692</f>
        <v>304138.930729091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3" t="n">
        <f aca="false">central_SIPA_income!B77</f>
        <v>31655404.0847362</v>
      </c>
      <c r="F84" s="163" t="n">
        <f aca="false">central_SIPA_income!I77</f>
        <v>124705.395551614</v>
      </c>
      <c r="G84" s="67" t="n">
        <f aca="false">E84-F84*0.7</f>
        <v>31568110.3078501</v>
      </c>
      <c r="H84" s="67"/>
      <c r="I84" s="67"/>
      <c r="J84" s="67" t="n">
        <f aca="false">G84*3.8235866717</f>
        <v>120703405.823851</v>
      </c>
      <c r="K84" s="9"/>
      <c r="L84" s="67"/>
      <c r="M84" s="67" t="n">
        <f aca="false">F84*2.511711692</f>
        <v>313224.000062473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9"/>
      <c r="B85" s="159" t="n">
        <v>2034</v>
      </c>
      <c r="C85" s="5" t="n">
        <v>1</v>
      </c>
      <c r="D85" s="159" t="n">
        <v>237</v>
      </c>
      <c r="E85" s="161" t="n">
        <f aca="false">central_SIPA_income!B78</f>
        <v>27741598.4660733</v>
      </c>
      <c r="F85" s="161" t="n">
        <f aca="false">central_SIPA_income!I78</f>
        <v>124937.872944412</v>
      </c>
      <c r="G85" s="8" t="n">
        <f aca="false">E85-F85*0.7</f>
        <v>27654141.9550122</v>
      </c>
      <c r="H85" s="8"/>
      <c r="I85" s="8"/>
      <c r="J85" s="8" t="n">
        <f aca="false">G85*3.8235866717</f>
        <v>105738008.596484</v>
      </c>
      <c r="K85" s="6"/>
      <c r="L85" s="8"/>
      <c r="M85" s="8" t="n">
        <f aca="false">F85*2.511711692</f>
        <v>313807.916248089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9"/>
      <c r="Z85" s="159"/>
      <c r="AA85" s="159"/>
      <c r="AB85" s="159"/>
      <c r="AC85" s="159"/>
      <c r="AD85" s="159"/>
      <c r="AE85" s="159"/>
      <c r="AF85" s="159"/>
      <c r="AG85" s="159"/>
      <c r="AH85" s="159"/>
      <c r="AI85" s="159"/>
      <c r="AJ85" s="159"/>
      <c r="AK85" s="159"/>
      <c r="AL85" s="159"/>
      <c r="AM85" s="159"/>
      <c r="AN85" s="159"/>
      <c r="AO85" s="159"/>
      <c r="AP85" s="159"/>
      <c r="AQ85" s="159"/>
      <c r="AR85" s="159"/>
      <c r="AS85" s="159"/>
      <c r="AT85" s="159"/>
      <c r="AU85" s="159"/>
      <c r="AV85" s="159"/>
      <c r="AW85" s="159"/>
      <c r="AX85" s="159"/>
      <c r="AY85" s="159"/>
      <c r="AZ85" s="159"/>
      <c r="BA85" s="159"/>
      <c r="BB85" s="159"/>
      <c r="BC85" s="159"/>
      <c r="BD85" s="159"/>
      <c r="BE85" s="159"/>
      <c r="BF85" s="159"/>
      <c r="BG85" s="159"/>
      <c r="BH85" s="159"/>
      <c r="BI85" s="159"/>
      <c r="BJ85" s="159"/>
      <c r="BK85" s="159"/>
      <c r="BL85" s="159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3" t="n">
        <f aca="false">central_SIPA_income!B79</f>
        <v>32482041.9302994</v>
      </c>
      <c r="F86" s="163" t="n">
        <f aca="false">central_SIPA_income!I79</f>
        <v>123139.812391396</v>
      </c>
      <c r="G86" s="67" t="n">
        <f aca="false">E86-F86*0.7</f>
        <v>32395844.0616254</v>
      </c>
      <c r="H86" s="67"/>
      <c r="I86" s="67"/>
      <c r="J86" s="67" t="n">
        <f aca="false">G86*3.8235866717</f>
        <v>123868317.572503</v>
      </c>
      <c r="K86" s="9"/>
      <c r="L86" s="67"/>
      <c r="M86" s="67" t="n">
        <f aca="false">F86*2.511711692</f>
        <v>309291.706534156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3" t="n">
        <f aca="false">central_SIPA_income!B80</f>
        <v>28407392.3491902</v>
      </c>
      <c r="F87" s="163" t="n">
        <f aca="false">central_SIPA_income!I80</f>
        <v>120165.59378426</v>
      </c>
      <c r="G87" s="67" t="n">
        <f aca="false">E87-F87*0.7</f>
        <v>28323276.4335412</v>
      </c>
      <c r="H87" s="67"/>
      <c r="I87" s="67"/>
      <c r="J87" s="67" t="n">
        <f aca="false">G87*3.8235866717</f>
        <v>108296502.270163</v>
      </c>
      <c r="K87" s="9"/>
      <c r="L87" s="67"/>
      <c r="M87" s="67" t="n">
        <f aca="false">F87*2.511711692</f>
        <v>301821.326884049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3" t="n">
        <f aca="false">central_SIPA_income!B81</f>
        <v>32584925.1197076</v>
      </c>
      <c r="F88" s="163" t="n">
        <f aca="false">central_SIPA_income!I81</f>
        <v>122143.312152911</v>
      </c>
      <c r="G88" s="67" t="n">
        <f aca="false">E88-F88*0.7</f>
        <v>32499424.8012006</v>
      </c>
      <c r="H88" s="67"/>
      <c r="I88" s="67"/>
      <c r="J88" s="67" t="n">
        <f aca="false">G88*3.8235866717</f>
        <v>124264367.507787</v>
      </c>
      <c r="K88" s="9"/>
      <c r="L88" s="67"/>
      <c r="M88" s="67" t="n">
        <f aca="false">F88*2.511711692</f>
        <v>306788.785234072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9"/>
      <c r="B89" s="159" t="n">
        <v>2035</v>
      </c>
      <c r="C89" s="5" t="n">
        <v>1</v>
      </c>
      <c r="D89" s="159" t="n">
        <v>241</v>
      </c>
      <c r="E89" s="161" t="n">
        <f aca="false">central_SIPA_income!B82</f>
        <v>28640895.1699029</v>
      </c>
      <c r="F89" s="161" t="n">
        <f aca="false">central_SIPA_income!I82</f>
        <v>123991.574608478</v>
      </c>
      <c r="G89" s="8" t="n">
        <f aca="false">E89-F89*0.7</f>
        <v>28554101.067677</v>
      </c>
      <c r="H89" s="8"/>
      <c r="I89" s="8"/>
      <c r="J89" s="8" t="n">
        <f aca="false">G89*3.8235866717</f>
        <v>109179080.264744</v>
      </c>
      <c r="K89" s="6"/>
      <c r="L89" s="8"/>
      <c r="M89" s="8" t="n">
        <f aca="false">F89*2.511711692</f>
        <v>311431.087653603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159"/>
      <c r="AK89" s="159"/>
      <c r="AL89" s="159"/>
      <c r="AM89" s="159"/>
      <c r="AN89" s="159"/>
      <c r="AO89" s="159"/>
      <c r="AP89" s="159"/>
      <c r="AQ89" s="159"/>
      <c r="AR89" s="159"/>
      <c r="AS89" s="159"/>
      <c r="AT89" s="159"/>
      <c r="AU89" s="159"/>
      <c r="AV89" s="159"/>
      <c r="AW89" s="159"/>
      <c r="AX89" s="159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  <c r="BJ89" s="159"/>
      <c r="BK89" s="159"/>
      <c r="BL89" s="159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3" t="n">
        <f aca="false">central_SIPA_income!B83</f>
        <v>32981651.1089682</v>
      </c>
      <c r="F90" s="163" t="n">
        <f aca="false">central_SIPA_income!I83</f>
        <v>125030.696369941</v>
      </c>
      <c r="G90" s="67" t="n">
        <f aca="false">E90-F90*0.7</f>
        <v>32894129.6215093</v>
      </c>
      <c r="H90" s="67"/>
      <c r="I90" s="67"/>
      <c r="J90" s="67" t="n">
        <f aca="false">G90*3.8235866717</f>
        <v>125773555.597975</v>
      </c>
      <c r="K90" s="9"/>
      <c r="L90" s="67"/>
      <c r="M90" s="67" t="n">
        <f aca="false">F90*2.511711692</f>
        <v>314041.061931282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3" t="n">
        <f aca="false">central_SIPA_income!B84</f>
        <v>28838060.0994315</v>
      </c>
      <c r="F91" s="163" t="n">
        <f aca="false">central_SIPA_income!I84</f>
        <v>124569.801446403</v>
      </c>
      <c r="G91" s="67" t="n">
        <f aca="false">E91-F91*0.7</f>
        <v>28750861.238419</v>
      </c>
      <c r="H91" s="67"/>
      <c r="I91" s="67"/>
      <c r="J91" s="67" t="n">
        <f aca="false">G91*3.8235866717</f>
        <v>109931409.831115</v>
      </c>
      <c r="K91" s="9"/>
      <c r="L91" s="67"/>
      <c r="M91" s="67" t="n">
        <f aca="false">F91*2.511711692</f>
        <v>312883.426763048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3" t="n">
        <f aca="false">central_SIPA_income!B85</f>
        <v>33342737.6905596</v>
      </c>
      <c r="F92" s="163" t="n">
        <f aca="false">central_SIPA_income!I85</f>
        <v>122187.285744337</v>
      </c>
      <c r="G92" s="67" t="n">
        <f aca="false">E92-F92*0.7</f>
        <v>33257206.5905386</v>
      </c>
      <c r="H92" s="67"/>
      <c r="I92" s="67"/>
      <c r="J92" s="67" t="n">
        <f aca="false">G92*3.8235866717</f>
        <v>127161811.857557</v>
      </c>
      <c r="K92" s="9"/>
      <c r="L92" s="67"/>
      <c r="M92" s="67" t="n">
        <f aca="false">F92*2.511711692</f>
        <v>306899.234217795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9"/>
      <c r="B93" s="159" t="n">
        <v>2036</v>
      </c>
      <c r="C93" s="5" t="n">
        <v>1</v>
      </c>
      <c r="D93" s="159" t="n">
        <v>245</v>
      </c>
      <c r="E93" s="161" t="n">
        <f aca="false">central_SIPA_income!B86</f>
        <v>29289953.1496903</v>
      </c>
      <c r="F93" s="161" t="n">
        <f aca="false">central_SIPA_income!I86</f>
        <v>124770.587141169</v>
      </c>
      <c r="G93" s="8" t="n">
        <f aca="false">E93-F93*0.7</f>
        <v>29202613.7386915</v>
      </c>
      <c r="H93" s="8"/>
      <c r="I93" s="8"/>
      <c r="J93" s="8" t="n">
        <f aca="false">G93*3.8235866717</f>
        <v>111658724.670064</v>
      </c>
      <c r="K93" s="6"/>
      <c r="L93" s="8"/>
      <c r="M93" s="8" t="n">
        <f aca="false">F93*2.511711692</f>
        <v>313387.742540178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59"/>
      <c r="AT93" s="159"/>
      <c r="AU93" s="159"/>
      <c r="AV93" s="159"/>
      <c r="AW93" s="159"/>
      <c r="AX93" s="159"/>
      <c r="AY93" s="159"/>
      <c r="AZ93" s="159"/>
      <c r="BA93" s="159"/>
      <c r="BB93" s="159"/>
      <c r="BC93" s="159"/>
      <c r="BD93" s="159"/>
      <c r="BE93" s="159"/>
      <c r="BF93" s="159"/>
      <c r="BG93" s="159"/>
      <c r="BH93" s="159"/>
      <c r="BI93" s="159"/>
      <c r="BJ93" s="159"/>
      <c r="BK93" s="159"/>
      <c r="BL93" s="159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3" t="n">
        <f aca="false">central_SIPA_income!B87</f>
        <v>33835768.8517722</v>
      </c>
      <c r="F94" s="163" t="n">
        <f aca="false">central_SIPA_income!I87</f>
        <v>126048.090770516</v>
      </c>
      <c r="G94" s="67" t="n">
        <f aca="false">E94-F94*0.7</f>
        <v>33747535.1882329</v>
      </c>
      <c r="H94" s="67"/>
      <c r="I94" s="67"/>
      <c r="J94" s="67" t="n">
        <f aca="false">G94*3.8235866717</f>
        <v>129036625.748454</v>
      </c>
      <c r="K94" s="9"/>
      <c r="L94" s="67"/>
      <c r="M94" s="67" t="n">
        <f aca="false">F94*2.511711692</f>
        <v>316596.463342583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3" t="n">
        <f aca="false">central_SIPA_income!B88</f>
        <v>29633807.6659959</v>
      </c>
      <c r="F95" s="163" t="n">
        <f aca="false">central_SIPA_income!I88</f>
        <v>124541.435288725</v>
      </c>
      <c r="G95" s="67" t="n">
        <f aca="false">E95-F95*0.7</f>
        <v>29546628.6612938</v>
      </c>
      <c r="H95" s="67"/>
      <c r="I95" s="67"/>
      <c r="J95" s="67" t="n">
        <f aca="false">G95*3.8235866717</f>
        <v>112974095.542992</v>
      </c>
      <c r="K95" s="9"/>
      <c r="L95" s="67"/>
      <c r="M95" s="67" t="n">
        <f aca="false">F95*2.511711692</f>
        <v>312812.179153151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3" t="n">
        <f aca="false">central_SIPA_income!B89</f>
        <v>33919920.2121463</v>
      </c>
      <c r="F96" s="163" t="n">
        <f aca="false">central_SIPA_income!I89</f>
        <v>128009.192939881</v>
      </c>
      <c r="G96" s="67" t="n">
        <f aca="false">E96-F96*0.7</f>
        <v>33830313.7770884</v>
      </c>
      <c r="H96" s="67"/>
      <c r="I96" s="67"/>
      <c r="J96" s="67" t="n">
        <f aca="false">G96*3.8235866717</f>
        <v>129353136.857504</v>
      </c>
      <c r="K96" s="9"/>
      <c r="L96" s="67"/>
      <c r="M96" s="67" t="n">
        <f aca="false">F96*2.511711692</f>
        <v>321522.186590583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9"/>
      <c r="B97" s="159" t="n">
        <v>2037</v>
      </c>
      <c r="C97" s="5" t="n">
        <v>1</v>
      </c>
      <c r="D97" s="159" t="n">
        <v>249</v>
      </c>
      <c r="E97" s="161" t="n">
        <f aca="false">central_SIPA_income!B90</f>
        <v>29656849.4698486</v>
      </c>
      <c r="F97" s="161" t="n">
        <f aca="false">central_SIPA_income!I90</f>
        <v>126678.128814763</v>
      </c>
      <c r="G97" s="8" t="n">
        <f aca="false">E97-F97*0.7</f>
        <v>29568174.7796782</v>
      </c>
      <c r="H97" s="8"/>
      <c r="I97" s="8"/>
      <c r="J97" s="8" t="n">
        <f aca="false">G97*3.8235866717</f>
        <v>113056478.994074</v>
      </c>
      <c r="K97" s="6"/>
      <c r="L97" s="8"/>
      <c r="M97" s="8" t="n">
        <f aca="false">F97*2.511711692</f>
        <v>318178.937264723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9"/>
      <c r="Z97" s="159"/>
      <c r="AA97" s="159"/>
      <c r="AB97" s="159"/>
      <c r="AC97" s="159"/>
      <c r="AD97" s="159"/>
      <c r="AE97" s="159"/>
      <c r="AF97" s="159"/>
      <c r="AG97" s="159"/>
      <c r="AH97" s="159"/>
      <c r="AI97" s="159"/>
      <c r="AJ97" s="159"/>
      <c r="AK97" s="159"/>
      <c r="AL97" s="159"/>
      <c r="AM97" s="159"/>
      <c r="AN97" s="159"/>
      <c r="AO97" s="159"/>
      <c r="AP97" s="159"/>
      <c r="AQ97" s="159"/>
      <c r="AR97" s="159"/>
      <c r="AS97" s="159"/>
      <c r="AT97" s="159"/>
      <c r="AU97" s="159"/>
      <c r="AV97" s="159"/>
      <c r="AW97" s="159"/>
      <c r="AX97" s="159"/>
      <c r="AY97" s="159"/>
      <c r="AZ97" s="159"/>
      <c r="BA97" s="159"/>
      <c r="BB97" s="159"/>
      <c r="BC97" s="159"/>
      <c r="BD97" s="159"/>
      <c r="BE97" s="159"/>
      <c r="BF97" s="159"/>
      <c r="BG97" s="159"/>
      <c r="BH97" s="159"/>
      <c r="BI97" s="159"/>
      <c r="BJ97" s="159"/>
      <c r="BK97" s="159"/>
      <c r="BL97" s="159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3" t="n">
        <f aca="false">central_SIPA_income!B91</f>
        <v>34343186.4664248</v>
      </c>
      <c r="F98" s="163" t="n">
        <f aca="false">central_SIPA_income!I91</f>
        <v>129224.652073692</v>
      </c>
      <c r="G98" s="67" t="n">
        <f aca="false">E98-F98*0.7</f>
        <v>34252729.2099732</v>
      </c>
      <c r="H98" s="67"/>
      <c r="I98" s="67"/>
      <c r="J98" s="67" t="n">
        <f aca="false">G98*3.8235866717</f>
        <v>130968278.876603</v>
      </c>
      <c r="K98" s="9"/>
      <c r="L98" s="67"/>
      <c r="M98" s="67" t="n">
        <f aca="false">F98*2.511711692</f>
        <v>324575.069508125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3" t="n">
        <f aca="false">central_SIPA_income!B92</f>
        <v>30153813.0657334</v>
      </c>
      <c r="F99" s="163" t="n">
        <f aca="false">central_SIPA_income!I92</f>
        <v>127647.023506934</v>
      </c>
      <c r="G99" s="67" t="n">
        <f aca="false">E99-F99*0.7</f>
        <v>30064460.1492786</v>
      </c>
      <c r="H99" s="67"/>
      <c r="I99" s="67"/>
      <c r="J99" s="67" t="n">
        <f aca="false">G99*3.8235866717</f>
        <v>114954069.118637</v>
      </c>
      <c r="K99" s="9"/>
      <c r="L99" s="67"/>
      <c r="M99" s="67" t="n">
        <f aca="false">F99*2.511711692</f>
        <v>320612.521391365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3" t="n">
        <f aca="false">central_SIPA_income!B93</f>
        <v>34879634.0511438</v>
      </c>
      <c r="F100" s="163" t="n">
        <f aca="false">central_SIPA_income!I93</f>
        <v>124506.788768524</v>
      </c>
      <c r="G100" s="67" t="n">
        <f aca="false">E100-F100*0.7</f>
        <v>34792479.2990059</v>
      </c>
      <c r="H100" s="67"/>
      <c r="I100" s="67"/>
      <c r="J100" s="67" t="n">
        <f aca="false">G100*3.8235866717</f>
        <v>133032060.123077</v>
      </c>
      <c r="K100" s="9"/>
      <c r="L100" s="67"/>
      <c r="M100" s="67" t="n">
        <f aca="false">F100*2.511711692</f>
        <v>312725.157083275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9"/>
      <c r="B101" s="159" t="n">
        <v>2038</v>
      </c>
      <c r="C101" s="5" t="n">
        <v>1</v>
      </c>
      <c r="D101" s="159" t="n">
        <v>253</v>
      </c>
      <c r="E101" s="161" t="n">
        <f aca="false">central_SIPA_income!B94</f>
        <v>30693732.8524958</v>
      </c>
      <c r="F101" s="161" t="n">
        <f aca="false">central_SIPA_income!I94</f>
        <v>125507.312376745</v>
      </c>
      <c r="G101" s="8" t="n">
        <f aca="false">E101-F101*0.7</f>
        <v>30605877.733832</v>
      </c>
      <c r="H101" s="8"/>
      <c r="I101" s="8"/>
      <c r="J101" s="8" t="n">
        <f aca="false">G101*3.8235866717</f>
        <v>117024226.17876</v>
      </c>
      <c r="K101" s="6"/>
      <c r="L101" s="8"/>
      <c r="M101" s="8" t="n">
        <f aca="false">F101*2.511711692</f>
        <v>315238.183928167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9"/>
      <c r="Z101" s="159"/>
      <c r="AA101" s="159"/>
      <c r="AB101" s="159"/>
      <c r="AC101" s="159"/>
      <c r="AD101" s="159"/>
      <c r="AE101" s="159"/>
      <c r="AF101" s="159"/>
      <c r="AG101" s="159"/>
      <c r="AH101" s="159"/>
      <c r="AI101" s="159"/>
      <c r="AJ101" s="159"/>
      <c r="AK101" s="159"/>
      <c r="AL101" s="159"/>
      <c r="AM101" s="159"/>
      <c r="AN101" s="159"/>
      <c r="AO101" s="159"/>
      <c r="AP101" s="159"/>
      <c r="AQ101" s="159"/>
      <c r="AR101" s="159"/>
      <c r="AS101" s="159"/>
      <c r="AT101" s="159"/>
      <c r="AU101" s="159"/>
      <c r="AV101" s="159"/>
      <c r="AW101" s="159"/>
      <c r="AX101" s="159"/>
      <c r="AY101" s="159"/>
      <c r="AZ101" s="159"/>
      <c r="BA101" s="159"/>
      <c r="BB101" s="159"/>
      <c r="BC101" s="159"/>
      <c r="BD101" s="159"/>
      <c r="BE101" s="159"/>
      <c r="BF101" s="159"/>
      <c r="BG101" s="159"/>
      <c r="BH101" s="159"/>
      <c r="BI101" s="159"/>
      <c r="BJ101" s="159"/>
      <c r="BK101" s="159"/>
      <c r="BL101" s="159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3" t="n">
        <f aca="false">central_SIPA_income!B95</f>
        <v>35349265.8532404</v>
      </c>
      <c r="F102" s="163" t="n">
        <f aca="false">central_SIPA_income!I95</f>
        <v>125656.527804453</v>
      </c>
      <c r="G102" s="67" t="n">
        <f aca="false">E102-F102*0.7</f>
        <v>35261306.2837773</v>
      </c>
      <c r="H102" s="67"/>
      <c r="I102" s="67"/>
      <c r="J102" s="67" t="n">
        <f aca="false">G102*3.8235866717</f>
        <v>134824660.733382</v>
      </c>
      <c r="K102" s="9"/>
      <c r="L102" s="67"/>
      <c r="M102" s="67" t="n">
        <f aca="false">F102*2.511711692</f>
        <v>315612.970062568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3" t="n">
        <f aca="false">central_SIPA_income!B96</f>
        <v>30871358.3299329</v>
      </c>
      <c r="F103" s="163" t="n">
        <f aca="false">central_SIPA_income!I96</f>
        <v>121898.453513472</v>
      </c>
      <c r="G103" s="67" t="n">
        <f aca="false">E103-F103*0.7</f>
        <v>30786029.4124734</v>
      </c>
      <c r="H103" s="67"/>
      <c r="I103" s="67"/>
      <c r="J103" s="67" t="n">
        <f aca="false">G103*3.8235866717</f>
        <v>117713051.736098</v>
      </c>
      <c r="K103" s="9"/>
      <c r="L103" s="67"/>
      <c r="M103" s="67" t="n">
        <f aca="false">F103*2.511711692</f>
        <v>306173.770926507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3" t="n">
        <f aca="false">central_SIPA_income!B97</f>
        <v>35525176.083656</v>
      </c>
      <c r="F104" s="163" t="n">
        <f aca="false">central_SIPA_income!I97</f>
        <v>125597.563764408</v>
      </c>
      <c r="G104" s="67" t="n">
        <f aca="false">E104-F104*0.7</f>
        <v>35437257.7890209</v>
      </c>
      <c r="H104" s="67"/>
      <c r="I104" s="67"/>
      <c r="J104" s="67" t="n">
        <f aca="false">G104*3.8235866717</f>
        <v>135497426.563697</v>
      </c>
      <c r="K104" s="9"/>
      <c r="L104" s="67"/>
      <c r="M104" s="67" t="n">
        <f aca="false">F104*2.511711692</f>
        <v>315464.86939378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9"/>
      <c r="B105" s="159" t="n">
        <v>2039</v>
      </c>
      <c r="C105" s="5" t="n">
        <v>1</v>
      </c>
      <c r="D105" s="159" t="n">
        <v>257</v>
      </c>
      <c r="E105" s="161" t="n">
        <f aca="false">central_SIPA_income!B98</f>
        <v>31247287.0210707</v>
      </c>
      <c r="F105" s="161" t="n">
        <f aca="false">central_SIPA_income!I98</f>
        <v>128907.55056839</v>
      </c>
      <c r="G105" s="8" t="n">
        <f aca="false">E105-F105*0.7</f>
        <v>31157051.7356728</v>
      </c>
      <c r="H105" s="8"/>
      <c r="I105" s="8"/>
      <c r="J105" s="8" t="n">
        <f aca="false">G105*3.8235866717</f>
        <v>119131687.745986</v>
      </c>
      <c r="K105" s="6"/>
      <c r="L105" s="8"/>
      <c r="M105" s="8" t="n">
        <f aca="false">F105*2.511711692</f>
        <v>323778.601949707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9"/>
      <c r="Z105" s="159"/>
      <c r="AA105" s="159"/>
      <c r="AB105" s="159"/>
      <c r="AC105" s="159"/>
      <c r="AD105" s="159"/>
      <c r="AE105" s="159"/>
      <c r="AF105" s="159"/>
      <c r="AG105" s="159"/>
      <c r="AH105" s="159"/>
      <c r="AI105" s="159"/>
      <c r="AJ105" s="159"/>
      <c r="AK105" s="159"/>
      <c r="AL105" s="159"/>
      <c r="AM105" s="159"/>
      <c r="AN105" s="159"/>
      <c r="AO105" s="159"/>
      <c r="AP105" s="159"/>
      <c r="AQ105" s="159"/>
      <c r="AR105" s="159"/>
      <c r="AS105" s="159"/>
      <c r="AT105" s="159"/>
      <c r="AU105" s="159"/>
      <c r="AV105" s="159"/>
      <c r="AW105" s="159"/>
      <c r="AX105" s="159"/>
      <c r="AY105" s="159"/>
      <c r="AZ105" s="159"/>
      <c r="BA105" s="159"/>
      <c r="BB105" s="159"/>
      <c r="BC105" s="159"/>
      <c r="BD105" s="159"/>
      <c r="BE105" s="159"/>
      <c r="BF105" s="159"/>
      <c r="BG105" s="159"/>
      <c r="BH105" s="159"/>
      <c r="BI105" s="159"/>
      <c r="BJ105" s="159"/>
      <c r="BK105" s="159"/>
      <c r="BL105" s="159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3" t="n">
        <f aca="false">central_SIPA_income!B99</f>
        <v>36114400.8485167</v>
      </c>
      <c r="F106" s="163" t="n">
        <f aca="false">central_SIPA_income!I99</f>
        <v>129138.093981328</v>
      </c>
      <c r="G106" s="67" t="n">
        <f aca="false">E106-F106*0.7</f>
        <v>36024004.1827297</v>
      </c>
      <c r="H106" s="67"/>
      <c r="I106" s="67"/>
      <c r="J106" s="67" t="n">
        <f aca="false">G106*3.8235866717</f>
        <v>137740902.25435</v>
      </c>
      <c r="K106" s="9"/>
      <c r="L106" s="67"/>
      <c r="M106" s="67" t="n">
        <f aca="false">F106*2.511711692</f>
        <v>324357.660535495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3" t="n">
        <f aca="false">central_SIPA_income!B100</f>
        <v>31573012.5251458</v>
      </c>
      <c r="F107" s="163" t="n">
        <f aca="false">central_SIPA_income!I100</f>
        <v>126116.5290702</v>
      </c>
      <c r="G107" s="67" t="n">
        <f aca="false">E107-F107*0.7</f>
        <v>31484730.9547967</v>
      </c>
      <c r="H107" s="67"/>
      <c r="I107" s="67"/>
      <c r="J107" s="67" t="n">
        <f aca="false">G107*3.8235866717</f>
        <v>120384597.640821</v>
      </c>
      <c r="K107" s="9"/>
      <c r="L107" s="67"/>
      <c r="M107" s="67" t="n">
        <f aca="false">F107*2.511711692</f>
        <v>316768.360620079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3" t="n">
        <f aca="false">central_SIPA_income!B101</f>
        <v>36408758.3911295</v>
      </c>
      <c r="F108" s="163" t="n">
        <f aca="false">central_SIPA_income!I101</f>
        <v>124484.76087022</v>
      </c>
      <c r="G108" s="67" t="n">
        <f aca="false">E108-F108*0.7</f>
        <v>36321619.0585203</v>
      </c>
      <c r="H108" s="67"/>
      <c r="I108" s="67"/>
      <c r="J108" s="67" t="n">
        <f aca="false">G108*3.8235866717</f>
        <v>138878858.526723</v>
      </c>
      <c r="K108" s="9"/>
      <c r="L108" s="67"/>
      <c r="M108" s="67" t="n">
        <f aca="false">F108*2.511711692</f>
        <v>312669.829353556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9"/>
      <c r="B109" s="159" t="n">
        <v>2040</v>
      </c>
      <c r="C109" s="5" t="n">
        <v>1</v>
      </c>
      <c r="D109" s="159" t="n">
        <v>261</v>
      </c>
      <c r="E109" s="161" t="n">
        <f aca="false">central_SIPA_income!B102</f>
        <v>31730094.9728423</v>
      </c>
      <c r="F109" s="161" t="n">
        <f aca="false">central_SIPA_income!I102</f>
        <v>125091.571190408</v>
      </c>
      <c r="G109" s="8" t="n">
        <f aca="false">E109-F109*0.7</f>
        <v>31642530.873009</v>
      </c>
      <c r="H109" s="8"/>
      <c r="I109" s="8"/>
      <c r="J109" s="8" t="n">
        <f aca="false">G109*3.8235866717</f>
        <v>120987959.304893</v>
      </c>
      <c r="K109" s="6"/>
      <c r="L109" s="8"/>
      <c r="M109" s="8" t="n">
        <f aca="false">F109*2.511711692</f>
        <v>314193.961929597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9"/>
      <c r="Z109" s="159"/>
      <c r="AA109" s="159"/>
      <c r="AB109" s="159"/>
      <c r="AC109" s="159"/>
      <c r="AD109" s="159"/>
      <c r="AE109" s="159"/>
      <c r="AF109" s="159"/>
      <c r="AG109" s="159"/>
      <c r="AH109" s="159"/>
      <c r="AI109" s="159"/>
      <c r="AJ109" s="159"/>
      <c r="AK109" s="159"/>
      <c r="AL109" s="159"/>
      <c r="AM109" s="159"/>
      <c r="AN109" s="159"/>
      <c r="AO109" s="159"/>
      <c r="AP109" s="159"/>
      <c r="AQ109" s="159"/>
      <c r="AR109" s="159"/>
      <c r="AS109" s="159"/>
      <c r="AT109" s="159"/>
      <c r="AU109" s="159"/>
      <c r="AV109" s="159"/>
      <c r="AW109" s="159"/>
      <c r="AX109" s="159"/>
      <c r="AY109" s="159"/>
      <c r="AZ109" s="159"/>
      <c r="BA109" s="159"/>
      <c r="BB109" s="159"/>
      <c r="BC109" s="159"/>
      <c r="BD109" s="159"/>
      <c r="BE109" s="159"/>
      <c r="BF109" s="159"/>
      <c r="BG109" s="159"/>
      <c r="BH109" s="159"/>
      <c r="BI109" s="159"/>
      <c r="BJ109" s="159"/>
      <c r="BK109" s="159"/>
      <c r="BL109" s="159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3" t="n">
        <f aca="false">central_SIPA_income!B103</f>
        <v>36515051.7753528</v>
      </c>
      <c r="F110" s="163" t="n">
        <f aca="false">central_SIPA_income!I103</f>
        <v>123828.083434981</v>
      </c>
      <c r="G110" s="67" t="n">
        <f aca="false">E110-F110*0.7</f>
        <v>36428372.1169483</v>
      </c>
      <c r="H110" s="67"/>
      <c r="I110" s="67"/>
      <c r="J110" s="67" t="n">
        <f aca="false">G110*3.8235866717</f>
        <v>139287038.098092</v>
      </c>
      <c r="K110" s="9"/>
      <c r="L110" s="67"/>
      <c r="M110" s="67" t="n">
        <f aca="false">F110*2.511711692</f>
        <v>311020.444961594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3" t="n">
        <f aca="false">central_SIPA_income!B104</f>
        <v>31975124.2542843</v>
      </c>
      <c r="F111" s="163" t="n">
        <f aca="false">central_SIPA_income!I104</f>
        <v>125331.439754868</v>
      </c>
      <c r="G111" s="67" t="n">
        <f aca="false">E111-F111*0.7</f>
        <v>31887392.2464559</v>
      </c>
      <c r="H111" s="67"/>
      <c r="I111" s="67"/>
      <c r="J111" s="67" t="n">
        <f aca="false">G111*3.8235866717</f>
        <v>121924207.988819</v>
      </c>
      <c r="K111" s="9"/>
      <c r="L111" s="67"/>
      <c r="M111" s="67" t="n">
        <f aca="false">F111*2.511711692</f>
        <v>314796.442607496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3" t="n">
        <f aca="false">central_SIPA_income!B105</f>
        <v>36628335.8556155</v>
      </c>
      <c r="F112" s="163" t="n">
        <f aca="false">central_SIPA_income!I105</f>
        <v>128599.058424468</v>
      </c>
      <c r="G112" s="67" t="n">
        <f aca="false">E112-F112*0.7</f>
        <v>36538316.5147184</v>
      </c>
      <c r="H112" s="67"/>
      <c r="I112" s="67"/>
      <c r="J112" s="67" t="n">
        <f aca="false">G112*3.8235866717</f>
        <v>139707420.032033</v>
      </c>
      <c r="K112" s="9"/>
      <c r="L112" s="67"/>
      <c r="M112" s="67" t="n">
        <f aca="false">F112*2.511711692</f>
        <v>323003.758624927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9"/>
      <c r="B113" s="159"/>
      <c r="C113" s="5"/>
      <c r="D113" s="159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9"/>
      <c r="Z113" s="159"/>
      <c r="AA113" s="159"/>
      <c r="AB113" s="159"/>
      <c r="AC113" s="159"/>
      <c r="AD113" s="159"/>
      <c r="AE113" s="159"/>
      <c r="AF113" s="159"/>
      <c r="AG113" s="159"/>
      <c r="AH113" s="159"/>
      <c r="AI113" s="159"/>
      <c r="AJ113" s="159"/>
      <c r="AK113" s="159"/>
      <c r="AL113" s="159"/>
      <c r="AM113" s="159"/>
      <c r="AN113" s="159"/>
      <c r="AO113" s="159"/>
      <c r="AP113" s="159"/>
      <c r="AQ113" s="159"/>
      <c r="AR113" s="159"/>
      <c r="AS113" s="159"/>
      <c r="AT113" s="159"/>
      <c r="AU113" s="159"/>
      <c r="AV113" s="159"/>
      <c r="AW113" s="159"/>
      <c r="AX113" s="159"/>
      <c r="AY113" s="159"/>
      <c r="AZ113" s="159"/>
      <c r="BA113" s="159"/>
      <c r="BB113" s="159"/>
      <c r="BC113" s="159"/>
      <c r="BD113" s="159"/>
      <c r="BE113" s="159"/>
      <c r="BF113" s="159"/>
      <c r="BG113" s="159"/>
      <c r="BH113" s="159"/>
      <c r="BI113" s="159"/>
      <c r="BJ113" s="159"/>
      <c r="BK113" s="159"/>
      <c r="BL113" s="159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2" ySplit="1" topLeftCell="C91" activePane="bottomRight" state="frozen"/>
      <selection pane="topLeft" activeCell="A1" activeCellId="0" sqref="A1"/>
      <selection pane="topRight" activeCell="C1" activeCellId="0" sqref="C1"/>
      <selection pane="bottomLeft" activeCell="A91" activeCellId="0" sqref="A91"/>
      <selection pane="bottomRight" activeCell="E9" activeCellId="0" sqref="E9"/>
    </sheetView>
  </sheetViews>
  <sheetFormatPr defaultColWidth="9.265625" defaultRowHeight="12.8" zeroHeight="false" outlineLevelRow="0" outlineLevelCol="0"/>
  <cols>
    <col collapsed="false" customWidth="true" hidden="false" outlineLevel="0" max="5" min="5" style="110" width="20.48"/>
    <col collapsed="false" customWidth="true" hidden="false" outlineLevel="0" max="6" min="6" style="110" width="11.41"/>
    <col collapsed="false" customWidth="true" hidden="false" outlineLevel="0" max="8" min="7" style="0" width="11.41"/>
    <col collapsed="false" customWidth="true" hidden="false" outlineLevel="0" max="10" min="10" style="0" width="12.29"/>
  </cols>
  <sheetData>
    <row r="1" customFormat="false" ht="12.8" hidden="false" customHeight="true" outlineLevel="0" collapsed="false">
      <c r="A1" s="168"/>
      <c r="B1" s="168"/>
      <c r="C1" s="168"/>
      <c r="D1" s="168"/>
      <c r="E1" s="169" t="s">
        <v>219</v>
      </c>
      <c r="F1" s="169" t="s">
        <v>220</v>
      </c>
      <c r="G1" s="168"/>
      <c r="H1" s="168"/>
      <c r="I1" s="168"/>
      <c r="J1" s="168"/>
      <c r="K1" s="168"/>
      <c r="L1" s="168"/>
      <c r="M1" s="170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V1" s="171"/>
      <c r="AW1" s="171"/>
      <c r="AX1" s="171"/>
      <c r="AY1" s="171"/>
      <c r="AZ1" s="171"/>
      <c r="BA1" s="171"/>
      <c r="BB1" s="171"/>
      <c r="BC1" s="171"/>
      <c r="BD1" s="171"/>
      <c r="BE1" s="171"/>
      <c r="BF1" s="171"/>
      <c r="BG1" s="171"/>
      <c r="BH1" s="171"/>
      <c r="BI1" s="171"/>
      <c r="BJ1" s="171"/>
      <c r="BK1" s="171"/>
      <c r="BL1" s="171"/>
    </row>
    <row r="2" customFormat="false" ht="50.25" hidden="false" customHeight="true" outlineLevel="0" collapsed="false">
      <c r="A2" s="146" t="s">
        <v>221</v>
      </c>
      <c r="B2" s="146" t="s">
        <v>184</v>
      </c>
      <c r="C2" s="146" t="s">
        <v>185</v>
      </c>
      <c r="D2" s="146" t="s">
        <v>222</v>
      </c>
      <c r="E2" s="148" t="s">
        <v>223</v>
      </c>
      <c r="F2" s="148" t="s">
        <v>224</v>
      </c>
      <c r="G2" s="146" t="s">
        <v>225</v>
      </c>
      <c r="H2" s="146" t="s">
        <v>226</v>
      </c>
      <c r="I2" s="146" t="s">
        <v>227</v>
      </c>
      <c r="J2" s="146" t="s">
        <v>228</v>
      </c>
      <c r="K2" s="146" t="s">
        <v>229</v>
      </c>
      <c r="L2" s="146" t="s">
        <v>230</v>
      </c>
      <c r="M2" s="149" t="s">
        <v>231</v>
      </c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0"/>
    </row>
    <row r="3" customFormat="false" ht="12.8" hidden="false" customHeight="false" outlineLevel="0" collapsed="false">
      <c r="A3" s="151" t="s">
        <v>232</v>
      </c>
      <c r="B3" s="151" t="n">
        <v>2014</v>
      </c>
      <c r="C3" s="152" t="n">
        <v>1</v>
      </c>
      <c r="D3" s="151" t="n">
        <v>45</v>
      </c>
      <c r="E3" s="153" t="n">
        <v>16336703</v>
      </c>
      <c r="F3" s="153" t="n">
        <v>147746</v>
      </c>
      <c r="G3" s="154" t="n">
        <v>16188957</v>
      </c>
      <c r="H3" s="172" t="n">
        <v>59323985</v>
      </c>
      <c r="I3" s="173" t="n">
        <f aca="false">H3/G3</f>
        <v>3.66447233135526</v>
      </c>
      <c r="J3" s="154" t="n">
        <f aca="false">G3*I10</f>
        <v>61899880.2143381</v>
      </c>
      <c r="K3" s="172" t="n">
        <v>354218</v>
      </c>
      <c r="L3" s="173" t="n">
        <f aca="false">K3/F3</f>
        <v>2.39747945798871</v>
      </c>
      <c r="M3" s="154" t="n">
        <f aca="false">F3*2.511711692</f>
        <v>371095.355646232</v>
      </c>
      <c r="N3" s="172"/>
      <c r="O3" s="151"/>
      <c r="P3" s="151"/>
      <c r="Q3" s="154"/>
      <c r="R3" s="154"/>
      <c r="S3" s="154"/>
      <c r="T3" s="151"/>
      <c r="U3" s="151"/>
      <c r="V3" s="152"/>
      <c r="W3" s="152"/>
      <c r="X3" s="154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  <c r="BE3" s="151"/>
      <c r="BF3" s="151"/>
      <c r="BG3" s="151"/>
      <c r="BH3" s="151"/>
      <c r="BI3" s="151"/>
      <c r="BJ3" s="151"/>
      <c r="BK3" s="151"/>
      <c r="BL3" s="151"/>
    </row>
    <row r="4" customFormat="false" ht="12.8" hidden="false" customHeight="false" outlineLevel="0" collapsed="false">
      <c r="B4" s="151" t="n">
        <v>2014</v>
      </c>
      <c r="C4" s="152" t="n">
        <v>2</v>
      </c>
      <c r="D4" s="151" t="n">
        <v>46</v>
      </c>
      <c r="E4" s="153" t="n">
        <v>19039169</v>
      </c>
      <c r="F4" s="153" t="n">
        <v>150094</v>
      </c>
      <c r="G4" s="154" t="n">
        <v>18889075</v>
      </c>
      <c r="H4" s="172" t="n">
        <v>70642775</v>
      </c>
      <c r="I4" s="173" t="n">
        <f aca="false">H4/G4</f>
        <v>3.73987476888095</v>
      </c>
      <c r="J4" s="154" t="n">
        <f aca="false">G4*3.8235866717</f>
        <v>72224015.4107417</v>
      </c>
      <c r="K4" s="172" t="n">
        <v>375893</v>
      </c>
      <c r="L4" s="173" t="n">
        <f aca="false">K4/F4</f>
        <v>2.5043839194105</v>
      </c>
      <c r="M4" s="154" t="n">
        <f aca="false">F4*2.511711692</f>
        <v>376992.854699048</v>
      </c>
      <c r="N4" s="172"/>
      <c r="Q4" s="154"/>
      <c r="R4" s="154"/>
      <c r="S4" s="154"/>
      <c r="V4" s="152"/>
      <c r="W4" s="152"/>
      <c r="X4" s="154"/>
    </row>
    <row r="5" customFormat="false" ht="12.8" hidden="false" customHeight="false" outlineLevel="0" collapsed="false">
      <c r="B5" s="151" t="n">
        <v>2014</v>
      </c>
      <c r="C5" s="152" t="n">
        <v>3</v>
      </c>
      <c r="D5" s="151" t="n">
        <v>47</v>
      </c>
      <c r="E5" s="153" t="n">
        <v>16811748</v>
      </c>
      <c r="F5" s="153" t="n">
        <v>145661</v>
      </c>
      <c r="G5" s="154" t="n">
        <v>16666087</v>
      </c>
      <c r="H5" s="172" t="n">
        <v>66453030</v>
      </c>
      <c r="I5" s="173" t="n">
        <f aca="false">H5/G5</f>
        <v>3.98732047900626</v>
      </c>
      <c r="J5" s="154" t="n">
        <f aca="false">G5*3.8235866717</f>
        <v>63724228.1225926</v>
      </c>
      <c r="K5" s="172" t="n">
        <v>387130</v>
      </c>
      <c r="L5" s="173" t="n">
        <f aca="false">K5/F5</f>
        <v>2.65774641118762</v>
      </c>
      <c r="M5" s="154" t="n">
        <f aca="false">F5*2.511711692</f>
        <v>365858.436768412</v>
      </c>
      <c r="N5" s="172"/>
      <c r="Q5" s="154"/>
      <c r="R5" s="154"/>
      <c r="S5" s="154"/>
      <c r="V5" s="152"/>
      <c r="W5" s="152"/>
      <c r="X5" s="154"/>
    </row>
    <row r="6" customFormat="false" ht="12.8" hidden="false" customHeight="false" outlineLevel="0" collapsed="false">
      <c r="B6" s="151" t="n">
        <v>2014</v>
      </c>
      <c r="C6" s="152" t="n">
        <v>4</v>
      </c>
      <c r="D6" s="151" t="n">
        <v>48</v>
      </c>
      <c r="E6" s="153" t="n">
        <v>20743937</v>
      </c>
      <c r="F6" s="153" t="n">
        <v>143630</v>
      </c>
      <c r="G6" s="154" t="n">
        <v>20600306</v>
      </c>
      <c r="H6" s="172" t="n">
        <v>75212989</v>
      </c>
      <c r="I6" s="173" t="n">
        <f aca="false">H6/G6</f>
        <v>3.65106173665576</v>
      </c>
      <c r="J6" s="154" t="n">
        <f aca="false">G6*3.8235866717</f>
        <v>78767055.4545416</v>
      </c>
      <c r="K6" s="172" t="n">
        <v>390504</v>
      </c>
      <c r="L6" s="173" t="n">
        <f aca="false">K6/F6</f>
        <v>2.71881918819188</v>
      </c>
      <c r="M6" s="154" t="n">
        <f aca="false">F6*2.511711692</f>
        <v>360757.15032196</v>
      </c>
      <c r="N6" s="172"/>
      <c r="Q6" s="154"/>
      <c r="R6" s="154"/>
      <c r="S6" s="154"/>
      <c r="V6" s="152"/>
      <c r="W6" s="152"/>
      <c r="X6" s="154"/>
    </row>
    <row r="7" customFormat="false" ht="12.8" hidden="false" customHeight="false" outlineLevel="0" collapsed="false">
      <c r="B7" s="151" t="n">
        <v>2015</v>
      </c>
      <c r="C7" s="152" t="n">
        <v>1</v>
      </c>
      <c r="D7" s="151" t="n">
        <v>49</v>
      </c>
      <c r="E7" s="153" t="n">
        <v>18307160</v>
      </c>
      <c r="F7" s="153" t="n">
        <v>167252</v>
      </c>
      <c r="G7" s="154" t="n">
        <v>18139908</v>
      </c>
      <c r="H7" s="172" t="n">
        <v>71061517</v>
      </c>
      <c r="I7" s="173" t="n">
        <f aca="false">H7/G7</f>
        <v>3.91741330771909</v>
      </c>
      <c r="J7" s="154" t="n">
        <f aca="false">G7*3.8235866717</f>
        <v>69359510.4546642</v>
      </c>
      <c r="K7" s="172" t="n">
        <v>409117</v>
      </c>
      <c r="L7" s="173" t="n">
        <f aca="false">K7/F7</f>
        <v>2.44611125726449</v>
      </c>
      <c r="M7" s="154" t="n">
        <f aca="false">F7*2.511711692</f>
        <v>420088.803910384</v>
      </c>
      <c r="N7" s="172"/>
      <c r="Q7" s="154"/>
      <c r="R7" s="154"/>
      <c r="S7" s="154"/>
      <c r="V7" s="152"/>
      <c r="W7" s="152"/>
      <c r="X7" s="154"/>
    </row>
    <row r="8" customFormat="false" ht="12.8" hidden="false" customHeight="false" outlineLevel="0" collapsed="false">
      <c r="B8" s="151" t="n">
        <v>2015</v>
      </c>
      <c r="C8" s="152" t="n">
        <v>2</v>
      </c>
      <c r="D8" s="151" t="n">
        <v>50</v>
      </c>
      <c r="E8" s="153" t="n">
        <v>21740969</v>
      </c>
      <c r="F8" s="153" t="n">
        <v>188439</v>
      </c>
      <c r="G8" s="154" t="n">
        <v>21552530</v>
      </c>
      <c r="H8" s="172" t="n">
        <v>85808756</v>
      </c>
      <c r="I8" s="173" t="n">
        <f aca="false">H8/G8</f>
        <v>3.98137740673601</v>
      </c>
      <c r="J8" s="154" t="n">
        <f aca="false">G8*3.8235866717</f>
        <v>82407966.4494144</v>
      </c>
      <c r="K8" s="172" t="n">
        <v>442027</v>
      </c>
      <c r="L8" s="173" t="n">
        <f aca="false">K8/F8</f>
        <v>2.34572991790447</v>
      </c>
      <c r="M8" s="154" t="n">
        <f aca="false">F8*2.511711692</f>
        <v>473304.439528788</v>
      </c>
      <c r="N8" s="172"/>
      <c r="Q8" s="154"/>
      <c r="R8" s="154"/>
      <c r="S8" s="154"/>
      <c r="V8" s="152"/>
      <c r="W8" s="152"/>
      <c r="X8" s="154"/>
    </row>
    <row r="9" customFormat="false" ht="12.8" hidden="false" customHeight="false" outlineLevel="0" collapsed="false">
      <c r="A9" s="159"/>
      <c r="B9" s="159" t="n">
        <v>2015</v>
      </c>
      <c r="C9" s="5" t="n">
        <v>1</v>
      </c>
      <c r="D9" s="159" t="n">
        <v>161</v>
      </c>
      <c r="E9" s="161" t="n">
        <f aca="false">low_SIPA_income!B2</f>
        <v>18043144.0904716</v>
      </c>
      <c r="F9" s="161" t="n">
        <f aca="false">low_SIPA_income!I2</f>
        <v>133045.091777586</v>
      </c>
      <c r="G9" s="8" t="n">
        <f aca="false">E9-F9*0.7</f>
        <v>17950012.5262273</v>
      </c>
      <c r="H9" s="8"/>
      <c r="I9" s="8"/>
      <c r="J9" s="8" t="n">
        <f aca="false">G9*3.8235866717</f>
        <v>68633428.6521307</v>
      </c>
      <c r="K9" s="6"/>
      <c r="L9" s="8"/>
      <c r="M9" s="8" t="n">
        <f aca="false">F9*2.511711692</f>
        <v>334170.912580975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9"/>
      <c r="BG9" s="159"/>
      <c r="BH9" s="159"/>
      <c r="BI9" s="159"/>
      <c r="BJ9" s="159"/>
      <c r="BK9" s="159"/>
      <c r="BL9" s="159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63" t="n">
        <f aca="false">low_SIPA_income!B3</f>
        <v>22277539.8995703</v>
      </c>
      <c r="F10" s="163" t="n">
        <f aca="false">low_SIPA_income!I3</f>
        <v>139417.771119178</v>
      </c>
      <c r="G10" s="67" t="n">
        <f aca="false">E10-F10*0.7</f>
        <v>22179947.4597869</v>
      </c>
      <c r="H10" s="67" t="s">
        <v>233</v>
      </c>
      <c r="I10" s="175" t="n">
        <f aca="false">AVERAGE(I3:I8)</f>
        <v>3.82358667172555</v>
      </c>
      <c r="J10" s="67" t="n">
        <f aca="false">G10*3.8235866717</f>
        <v>84806951.4862474</v>
      </c>
      <c r="K10" s="9" t="s">
        <v>233</v>
      </c>
      <c r="L10" s="175" t="n">
        <f aca="false">AVERAGE(L3:L8)</f>
        <v>2.51171169199128</v>
      </c>
      <c r="M10" s="67" t="n">
        <f aca="false">F10*2.511711692</f>
        <v>350177.245792619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163" t="n">
        <f aca="false">low_SIPA_income!B4</f>
        <v>20171412.2166204</v>
      </c>
      <c r="F11" s="163" t="n">
        <f aca="false">low_SIPA_income!I4</f>
        <v>144779.140644521</v>
      </c>
      <c r="G11" s="67" t="n">
        <f aca="false">E11-F11*0.7</f>
        <v>20070066.8181692</v>
      </c>
      <c r="H11" s="67" t="n">
        <v>76520057</v>
      </c>
      <c r="I11" s="67"/>
      <c r="J11" s="67" t="n">
        <f aca="false">G11*3.8235866717</f>
        <v>76739639.9860803</v>
      </c>
      <c r="K11" s="9" t="n">
        <v>445064</v>
      </c>
      <c r="L11" s="67"/>
      <c r="M11" s="67" t="n">
        <f aca="false">F11*2.511711692</f>
        <v>363643.460314557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163" t="n">
        <f aca="false">low_SIPA_income!B5</f>
        <v>23528444.5402758</v>
      </c>
      <c r="F12" s="163" t="n">
        <f aca="false">low_SIPA_income!I5</f>
        <v>144644.835798782</v>
      </c>
      <c r="G12" s="67" t="n">
        <f aca="false">E12-F12*0.7</f>
        <v>23427193.1552167</v>
      </c>
      <c r="H12" s="67" t="n">
        <v>81658874</v>
      </c>
      <c r="I12" s="67"/>
      <c r="J12" s="67" t="n">
        <f aca="false">G12*3.8235866717</f>
        <v>89575903.5036279</v>
      </c>
      <c r="K12" s="9" t="n">
        <v>414371</v>
      </c>
      <c r="L12" s="67"/>
      <c r="M12" s="67" t="n">
        <f aca="false">F12*2.511711692</f>
        <v>363306.12526322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9" t="s">
        <v>234</v>
      </c>
      <c r="B13" s="159" t="n">
        <v>2016</v>
      </c>
      <c r="C13" s="5" t="n">
        <v>1</v>
      </c>
      <c r="D13" s="159" t="n">
        <v>165</v>
      </c>
      <c r="E13" s="161" t="n">
        <f aca="false">low_SIPA_income!B6</f>
        <v>19153281.0629158</v>
      </c>
      <c r="F13" s="161" t="n">
        <f aca="false">low_SIPA_income!I6</f>
        <v>139315.632882832</v>
      </c>
      <c r="G13" s="8" t="n">
        <f aca="false">E13-F13*0.7</f>
        <v>19055760.1198978</v>
      </c>
      <c r="H13" s="8" t="n">
        <v>71384639</v>
      </c>
      <c r="I13" s="8"/>
      <c r="J13" s="8" t="n">
        <f aca="false">G13*3.8235866717</f>
        <v>72861350.4135536</v>
      </c>
      <c r="K13" s="6" t="n">
        <v>399060</v>
      </c>
      <c r="L13" s="8"/>
      <c r="M13" s="8" t="n">
        <f aca="false">F13*2.511711692</f>
        <v>349920.70399019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  <c r="BJ13" s="159"/>
      <c r="BK13" s="159"/>
      <c r="BL13" s="159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3" t="n">
        <f aca="false">low_SIPA_income!B7</f>
        <v>21857213.2641064</v>
      </c>
      <c r="F14" s="163" t="n">
        <f aca="false">low_SIPA_income!I7</f>
        <v>135417.02832844</v>
      </c>
      <c r="G14" s="67" t="n">
        <f aca="false">E14-F14*0.7</f>
        <v>21762421.3442765</v>
      </c>
      <c r="H14" s="67" t="n">
        <v>78650764</v>
      </c>
      <c r="I14" s="67"/>
      <c r="J14" s="67" t="n">
        <f aca="false">G14*3.8235866717</f>
        <v>83210504.1958952</v>
      </c>
      <c r="K14" s="9" t="n">
        <v>377742</v>
      </c>
      <c r="L14" s="67"/>
      <c r="M14" s="67" t="n">
        <f aca="false">F14*2.511711692</f>
        <v>340128.533348437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3" t="n">
        <f aca="false">low_SIPA_income!B8</f>
        <v>19215169.9458099</v>
      </c>
      <c r="F15" s="163" t="n">
        <f aca="false">low_SIPA_income!I8</f>
        <v>143638.968946757</v>
      </c>
      <c r="G15" s="67" t="n">
        <f aca="false">E15-F15*0.7</f>
        <v>19114622.6675472</v>
      </c>
      <c r="H15" s="67" t="n">
        <v>72210474</v>
      </c>
      <c r="I15" s="67"/>
      <c r="J15" s="67" t="n">
        <f aca="false">G15*3.8235866717</f>
        <v>73086416.466208</v>
      </c>
      <c r="K15" s="9" t="n">
        <v>375488</v>
      </c>
      <c r="L15" s="67"/>
      <c r="M15" s="67" t="n">
        <f aca="false">F15*2.511711692</f>
        <v>360779.677730395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3" t="n">
        <f aca="false">low_SIPA_income!B9</f>
        <v>22585007.4703965</v>
      </c>
      <c r="F16" s="163" t="n">
        <f aca="false">low_SIPA_income!I9</f>
        <v>144531.021624542</v>
      </c>
      <c r="G16" s="67" t="n">
        <f aca="false">E16-F16*0.7</f>
        <v>22483835.7552593</v>
      </c>
      <c r="H16" s="67" t="n">
        <v>79983678</v>
      </c>
      <c r="I16" s="67"/>
      <c r="J16" s="67" t="n">
        <f aca="false">G16*3.8235866717</f>
        <v>85968894.7225016</v>
      </c>
      <c r="K16" s="9" t="n">
        <v>355397</v>
      </c>
      <c r="L16" s="67"/>
      <c r="M16" s="67" t="n">
        <f aca="false">F16*2.511711692</f>
        <v>363020.256871067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9"/>
      <c r="B17" s="159" t="n">
        <v>2017</v>
      </c>
      <c r="C17" s="5" t="n">
        <v>1</v>
      </c>
      <c r="D17" s="159" t="n">
        <v>169</v>
      </c>
      <c r="E17" s="161" t="n">
        <f aca="false">low_SIPA_income!B10</f>
        <v>19533783.8584636</v>
      </c>
      <c r="F17" s="161" t="n">
        <f aca="false">low_SIPA_income!I10</f>
        <v>122346.756582245</v>
      </c>
      <c r="G17" s="8" t="n">
        <f aca="false">E17-F17*0.7</f>
        <v>19448141.128856</v>
      </c>
      <c r="H17" s="8" t="n">
        <v>74434596</v>
      </c>
      <c r="I17" s="8"/>
      <c r="J17" s="8" t="n">
        <f aca="false">G17*3.8235866717</f>
        <v>74361653.2096345</v>
      </c>
      <c r="K17" s="6" t="n">
        <v>462191</v>
      </c>
      <c r="L17" s="8"/>
      <c r="M17" s="8" t="n">
        <f aca="false">F17*2.511711692</f>
        <v>307299.778985902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  <c r="BJ17" s="159"/>
      <c r="BK17" s="159"/>
      <c r="BL17" s="159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3" t="n">
        <f aca="false">low_SIPA_income!B11</f>
        <v>23184198.0928763</v>
      </c>
      <c r="F18" s="163" t="n">
        <f aca="false">low_SIPA_income!I11</f>
        <v>129644.505564317</v>
      </c>
      <c r="G18" s="67" t="n">
        <f aca="false">E18-F18*0.7</f>
        <v>23093446.9389812</v>
      </c>
      <c r="H18" s="67" t="n">
        <v>80479757</v>
      </c>
      <c r="I18" s="67"/>
      <c r="J18" s="67" t="n">
        <f aca="false">G18*3.8235866717</f>
        <v>88299795.9194998</v>
      </c>
      <c r="K18" s="9" t="n">
        <v>458270</v>
      </c>
      <c r="L18" s="67"/>
      <c r="M18" s="67" t="n">
        <f aca="false">F18*2.511711692</f>
        <v>325629.620429455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3" t="n">
        <f aca="false">low_SIPA_income!B12</f>
        <v>20542851.5621216</v>
      </c>
      <c r="F19" s="163" t="n">
        <f aca="false">low_SIPA_income!I12</f>
        <v>138597.576903819</v>
      </c>
      <c r="G19" s="67" t="n">
        <f aca="false">E19-F19*0.7</f>
        <v>20445833.258289</v>
      </c>
      <c r="H19" s="67" t="n">
        <v>73976782</v>
      </c>
      <c r="I19" s="67"/>
      <c r="J19" s="67" t="n">
        <f aca="false">G19*3.8235866717</f>
        <v>78176415.5381942</v>
      </c>
      <c r="K19" s="9" t="n">
        <v>489074</v>
      </c>
      <c r="L19" s="67"/>
      <c r="M19" s="67" t="n">
        <f aca="false">F19*2.511711692</f>
        <v>348117.15439219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3" t="n">
        <f aca="false">low_SIPA_income!B13</f>
        <v>24252373.7599014</v>
      </c>
      <c r="F20" s="163" t="n">
        <f aca="false">low_SIPA_income!I13</f>
        <v>140143.065168911</v>
      </c>
      <c r="G20" s="67" t="n">
        <f aca="false">E20-F20*0.7</f>
        <v>24154273.6142832</v>
      </c>
      <c r="H20" s="67" t="n">
        <v>82408987.5633976</v>
      </c>
      <c r="I20" s="67"/>
      <c r="J20" s="67" t="n">
        <f aca="false">G20*3.8235866717</f>
        <v>92355958.6561681</v>
      </c>
      <c r="K20" s="9"/>
      <c r="L20" s="67"/>
      <c r="M20" s="67" t="n">
        <f aca="false">F20*2.511711692</f>
        <v>351998.975337471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9"/>
      <c r="B21" s="159" t="n">
        <v>2018</v>
      </c>
      <c r="C21" s="5" t="n">
        <v>1</v>
      </c>
      <c r="D21" s="159" t="n">
        <v>173</v>
      </c>
      <c r="E21" s="161" t="n">
        <f aca="false">low_SIPA_income!B14</f>
        <v>19363802.8731975</v>
      </c>
      <c r="F21" s="161" t="n">
        <f aca="false">low_SIPA_income!I14</f>
        <v>123938.240955641</v>
      </c>
      <c r="G21" s="8" t="n">
        <f aca="false">E21-F21*0.7</f>
        <v>19277046.1045286</v>
      </c>
      <c r="H21" s="8"/>
      <c r="I21" s="8"/>
      <c r="J21" s="8" t="n">
        <f aca="false">G21*3.8235866717</f>
        <v>73707456.5550218</v>
      </c>
      <c r="K21" s="6"/>
      <c r="L21" s="8"/>
      <c r="M21" s="8" t="n">
        <f aca="false">F21*2.511711692</f>
        <v>311297.128894197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  <c r="BB21" s="159"/>
      <c r="BC21" s="159"/>
      <c r="BD21" s="159"/>
      <c r="BE21" s="159"/>
      <c r="BF21" s="159"/>
      <c r="BG21" s="159"/>
      <c r="BH21" s="159"/>
      <c r="BI21" s="159"/>
      <c r="BJ21" s="159"/>
      <c r="BK21" s="159"/>
      <c r="BL21" s="159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3" t="n">
        <f aca="false">low_SIPA_income!B15</f>
        <v>21991144.8761269</v>
      </c>
      <c r="F22" s="163" t="n">
        <f aca="false">low_SIPA_income!I15</f>
        <v>128194.98488325</v>
      </c>
      <c r="G22" s="67" t="n">
        <f aca="false">E22-F22*0.7</f>
        <v>21901408.3867087</v>
      </c>
      <c r="H22" s="67"/>
      <c r="I22" s="67"/>
      <c r="J22" s="67" t="n">
        <f aca="false">G22*3.8235866717</f>
        <v>83741933.1988778</v>
      </c>
      <c r="K22" s="9"/>
      <c r="L22" s="67"/>
      <c r="M22" s="67" t="n">
        <f aca="false">F22*2.511711692</f>
        <v>321988.842387022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3" t="n">
        <f aca="false">low_SIPA_income!B16</f>
        <v>18235645.224442</v>
      </c>
      <c r="F23" s="163" t="n">
        <f aca="false">low_SIPA_income!I16</f>
        <v>114951.911089814</v>
      </c>
      <c r="G23" s="67" t="n">
        <f aca="false">E23-F23*0.7</f>
        <v>18155178.8866792</v>
      </c>
      <c r="H23" s="67"/>
      <c r="I23" s="67"/>
      <c r="J23" s="67" t="n">
        <f aca="false">G23*3.8235866717</f>
        <v>69417900.0134358</v>
      </c>
      <c r="K23" s="9"/>
      <c r="L23" s="67"/>
      <c r="M23" s="67" t="n">
        <f aca="false">F23*2.511711692</f>
        <v>288726.05910203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3" t="n">
        <f aca="false">low_SIPA_income!B17</f>
        <v>20080887.7929642</v>
      </c>
      <c r="F24" s="163" t="n">
        <f aca="false">low_SIPA_income!I17</f>
        <v>113858.881260517</v>
      </c>
      <c r="G24" s="67" t="n">
        <f aca="false">E24-F24*0.7</f>
        <v>20001186.5760818</v>
      </c>
      <c r="H24" s="67"/>
      <c r="I24" s="67"/>
      <c r="J24" s="67" t="n">
        <f aca="false">G24*3.8235866717</f>
        <v>76476270.4104914</v>
      </c>
      <c r="K24" s="9"/>
      <c r="L24" s="67"/>
      <c r="M24" s="67" t="n">
        <f aca="false">F24*2.511711692</f>
        <v>285980.68330008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9"/>
      <c r="B25" s="159" t="n">
        <v>2019</v>
      </c>
      <c r="C25" s="5" t="n">
        <v>1</v>
      </c>
      <c r="D25" s="159" t="n">
        <v>177</v>
      </c>
      <c r="E25" s="161" t="n">
        <f aca="false">low_SIPA_income!B18</f>
        <v>15939455.3253429</v>
      </c>
      <c r="F25" s="161" t="n">
        <f aca="false">low_SIPA_income!I18</f>
        <v>109595.017329619</v>
      </c>
      <c r="G25" s="8" t="n">
        <f aca="false">E25-F25*0.7</f>
        <v>15862738.8132122</v>
      </c>
      <c r="H25" s="8"/>
      <c r="I25" s="8"/>
      <c r="J25" s="8" t="n">
        <f aca="false">G25*3.8235866717</f>
        <v>60652556.7028565</v>
      </c>
      <c r="K25" s="6"/>
      <c r="L25" s="8"/>
      <c r="M25" s="8" t="n">
        <f aca="false">F25*2.511711692</f>
        <v>275271.086411746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  <c r="BB25" s="159"/>
      <c r="BC25" s="159"/>
      <c r="BD25" s="159"/>
      <c r="BE25" s="159"/>
      <c r="BF25" s="159"/>
      <c r="BG25" s="159"/>
      <c r="BH25" s="159"/>
      <c r="BI25" s="159"/>
      <c r="BJ25" s="159"/>
      <c r="BK25" s="159"/>
      <c r="BL25" s="159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3" t="n">
        <f aca="false">low_SIPA_income!B19</f>
        <v>18843330.2723496</v>
      </c>
      <c r="F26" s="163" t="n">
        <f aca="false">low_SIPA_income!I19</f>
        <v>107810.670661791</v>
      </c>
      <c r="G26" s="67" t="n">
        <f aca="false">E26-F26*0.7</f>
        <v>18767862.8028863</v>
      </c>
      <c r="H26" s="67" t="n">
        <v>1000</v>
      </c>
      <c r="I26" s="67"/>
      <c r="J26" s="67" t="n">
        <f aca="false">G26*3.8235866717</f>
        <v>71760550.0694104</v>
      </c>
      <c r="K26" s="9"/>
      <c r="L26" s="67"/>
      <c r="M26" s="67" t="n">
        <f aca="false">F26*2.511711692</f>
        <v>270789.322023582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3" t="n">
        <f aca="false">low_SIPA_income!B20</f>
        <v>15786819.5136424</v>
      </c>
      <c r="F27" s="163" t="n">
        <f aca="false">low_SIPA_income!I20</f>
        <v>110759.347632462</v>
      </c>
      <c r="G27" s="67" t="n">
        <f aca="false">E27-F27*0.7</f>
        <v>15709287.9702997</v>
      </c>
      <c r="H27" s="67"/>
      <c r="I27" s="67"/>
      <c r="J27" s="67" t="n">
        <f aca="false">G27*3.8235866717</f>
        <v>60065824.1051349</v>
      </c>
      <c r="K27" s="9"/>
      <c r="L27" s="67"/>
      <c r="M27" s="67" t="n">
        <f aca="false">F27*2.511711692</f>
        <v>278195.548446746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3" t="n">
        <f aca="false">low_SIPA_income!B21</f>
        <v>17918583.0811978</v>
      </c>
      <c r="F28" s="163" t="n">
        <f aca="false">low_SIPA_income!I21</f>
        <v>108218.534622524</v>
      </c>
      <c r="G28" s="67" t="n">
        <f aca="false">E28-F28*0.7</f>
        <v>17842830.106962</v>
      </c>
      <c r="H28" s="67"/>
      <c r="I28" s="67"/>
      <c r="J28" s="67" t="n">
        <f aca="false">G28*3.8235866717</f>
        <v>68223607.3823874</v>
      </c>
      <c r="K28" s="9"/>
      <c r="L28" s="67"/>
      <c r="M28" s="67" t="n">
        <f aca="false">F28*2.511711692</f>
        <v>271813.758702499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9"/>
      <c r="B29" s="159" t="n">
        <v>2020</v>
      </c>
      <c r="C29" s="5" t="n">
        <v>1</v>
      </c>
      <c r="D29" s="159" t="n">
        <v>181</v>
      </c>
      <c r="E29" s="161" t="n">
        <f aca="false">low_SIPA_income!B22</f>
        <v>16434811.9879364</v>
      </c>
      <c r="F29" s="161" t="n">
        <f aca="false">low_SIPA_income!I22</f>
        <v>114223.960654247</v>
      </c>
      <c r="G29" s="8" t="n">
        <f aca="false">E29-F29*0.7</f>
        <v>16354855.2154784</v>
      </c>
      <c r="H29" s="8"/>
      <c r="I29" s="8"/>
      <c r="J29" s="8" t="n">
        <f aca="false">G29*3.8235866717</f>
        <v>62534206.4194864</v>
      </c>
      <c r="K29" s="6"/>
      <c r="L29" s="8"/>
      <c r="M29" s="8" t="n">
        <f aca="false">F29*2.511711692</f>
        <v>286897.65748182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3" t="n">
        <f aca="false">low_SIPA_income!B23</f>
        <v>18374985.7051183</v>
      </c>
      <c r="F30" s="163" t="n">
        <f aca="false">low_SIPA_income!I23</f>
        <v>83174.492669337</v>
      </c>
      <c r="G30" s="67" t="n">
        <f aca="false">E30-F30*0.7</f>
        <v>18316763.5602497</v>
      </c>
      <c r="H30" s="67"/>
      <c r="I30" s="67"/>
      <c r="J30" s="67" t="n">
        <f aca="false">G30*3.8235866717</f>
        <v>70035733.0176511</v>
      </c>
      <c r="K30" s="9"/>
      <c r="L30" s="67"/>
      <c r="M30" s="67" t="n">
        <f aca="false">F30*2.511711692</f>
        <v>208910.345713742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3" t="n">
        <f aca="false">low_SIPA_income!B24</f>
        <v>15656859.5786606</v>
      </c>
      <c r="F31" s="163" t="n">
        <f aca="false">low_SIPA_income!I24</f>
        <v>84398.6334716859</v>
      </c>
      <c r="G31" s="67" t="n">
        <f aca="false">E31-F31*0.7</f>
        <v>15597780.5352305</v>
      </c>
      <c r="H31" s="67"/>
      <c r="I31" s="67"/>
      <c r="J31" s="67" t="n">
        <f aca="false">G31*3.8235866717</f>
        <v>59639465.7626089</v>
      </c>
      <c r="K31" s="9"/>
      <c r="L31" s="67"/>
      <c r="M31" s="67" t="n">
        <f aca="false">F31*2.511711692</f>
        <v>211985.034479656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3" t="n">
        <f aca="false">low_SIPA_income!B25</f>
        <v>18574933.3254642</v>
      </c>
      <c r="F32" s="163" t="n">
        <f aca="false">low_SIPA_income!I25</f>
        <v>89324.2409541209</v>
      </c>
      <c r="G32" s="67" t="n">
        <f aca="false">E32-F32*0.7</f>
        <v>18512406.3567963</v>
      </c>
      <c r="H32" s="67"/>
      <c r="I32" s="67"/>
      <c r="J32" s="67" t="n">
        <f aca="false">G32*3.8235866717</f>
        <v>70783790.2069408</v>
      </c>
      <c r="K32" s="9"/>
      <c r="L32" s="67"/>
      <c r="M32" s="67" t="n">
        <f aca="false">F32*2.511711692</f>
        <v>224356.740383491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9"/>
      <c r="B33" s="159" t="n">
        <v>2021</v>
      </c>
      <c r="C33" s="5" t="n">
        <v>1</v>
      </c>
      <c r="D33" s="159" t="n">
        <v>185</v>
      </c>
      <c r="E33" s="161" t="n">
        <f aca="false">low_SIPA_income!B26</f>
        <v>16246421.6690229</v>
      </c>
      <c r="F33" s="161" t="n">
        <f aca="false">low_SIPA_income!I26</f>
        <v>96486.4262896837</v>
      </c>
      <c r="G33" s="8" t="n">
        <f aca="false">E33-F33*0.7</f>
        <v>16178881.1706201</v>
      </c>
      <c r="H33" s="8"/>
      <c r="I33" s="8"/>
      <c r="J33" s="8" t="n">
        <f aca="false">G33*3.8235866717</f>
        <v>61861354.407001</v>
      </c>
      <c r="K33" s="6"/>
      <c r="L33" s="8"/>
      <c r="M33" s="8" t="n">
        <f aca="false">F33*2.511711692</f>
        <v>242346.085031095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159"/>
      <c r="BL33" s="159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3" t="n">
        <f aca="false">low_SIPA_income!B27</f>
        <v>19218320.8809682</v>
      </c>
      <c r="F34" s="163" t="n">
        <f aca="false">low_SIPA_income!I27</f>
        <v>95545.0991489735</v>
      </c>
      <c r="G34" s="67" t="n">
        <f aca="false">E34-F34*0.7</f>
        <v>19151439.311564</v>
      </c>
      <c r="H34" s="67"/>
      <c r="I34" s="67"/>
      <c r="J34" s="67" t="n">
        <f aca="false">G34*3.8235866717</f>
        <v>73227188.0955673</v>
      </c>
      <c r="K34" s="9"/>
      <c r="L34" s="67"/>
      <c r="M34" s="67" t="n">
        <f aca="false">F34*2.511711692</f>
        <v>239981.742645776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3" t="n">
        <f aca="false">low_SIPA_income!B28</f>
        <v>16986411.7529806</v>
      </c>
      <c r="F35" s="163" t="n">
        <f aca="false">low_SIPA_income!I28</f>
        <v>96259.6212510631</v>
      </c>
      <c r="G35" s="67" t="n">
        <f aca="false">E35-F35*0.7</f>
        <v>16919030.0181048</v>
      </c>
      <c r="H35" s="67"/>
      <c r="I35" s="67"/>
      <c r="J35" s="67" t="n">
        <f aca="false">G35*3.8235866717</f>
        <v>64691377.6753178</v>
      </c>
      <c r="K35" s="9"/>
      <c r="L35" s="67"/>
      <c r="M35" s="67" t="n">
        <f aca="false">F35*2.511711692</f>
        <v>241776.416163787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3" t="n">
        <f aca="false">low_SIPA_income!B29</f>
        <v>20026858.7789673</v>
      </c>
      <c r="F36" s="163" t="n">
        <f aca="false">low_SIPA_income!I29</f>
        <v>96597.7670715383</v>
      </c>
      <c r="G36" s="67" t="n">
        <f aca="false">E36-F36*0.7</f>
        <v>19959240.3420172</v>
      </c>
      <c r="H36" s="67"/>
      <c r="I36" s="67"/>
      <c r="J36" s="67" t="n">
        <f aca="false">G36*3.8235866717</f>
        <v>76315885.3489939</v>
      </c>
      <c r="K36" s="9"/>
      <c r="L36" s="67"/>
      <c r="M36" s="67" t="n">
        <f aca="false">F36*2.511711692</f>
        <v>242625.740974675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9"/>
      <c r="B37" s="159" t="n">
        <v>2022</v>
      </c>
      <c r="C37" s="5" t="n">
        <v>1</v>
      </c>
      <c r="D37" s="159" t="n">
        <v>189</v>
      </c>
      <c r="E37" s="161" t="n">
        <f aca="false">low_SIPA_income!B30</f>
        <v>17436565.0097054</v>
      </c>
      <c r="F37" s="161" t="n">
        <f aca="false">low_SIPA_income!I30</f>
        <v>96905.6586981352</v>
      </c>
      <c r="G37" s="8" t="n">
        <f aca="false">E37-F37*0.7</f>
        <v>17368731.0486167</v>
      </c>
      <c r="H37" s="8"/>
      <c r="I37" s="8"/>
      <c r="J37" s="8" t="n">
        <f aca="false">G37*3.8235866717</f>
        <v>66410848.5418326</v>
      </c>
      <c r="K37" s="6"/>
      <c r="L37" s="8"/>
      <c r="M37" s="8" t="n">
        <f aca="false">F37*2.511711692</f>
        <v>243399.075973068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59"/>
      <c r="BG37" s="159"/>
      <c r="BH37" s="159"/>
      <c r="BI37" s="159"/>
      <c r="BJ37" s="159"/>
      <c r="BK37" s="159"/>
      <c r="BL37" s="159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3" t="n">
        <f aca="false">low_SIPA_income!B31</f>
        <v>20489708.5109539</v>
      </c>
      <c r="F38" s="163" t="n">
        <f aca="false">low_SIPA_income!I31</f>
        <v>98114.2875218923</v>
      </c>
      <c r="G38" s="67" t="n">
        <f aca="false">E38-F38*0.7</f>
        <v>20421028.5096886</v>
      </c>
      <c r="H38" s="67"/>
      <c r="I38" s="67"/>
      <c r="J38" s="67" t="n">
        <f aca="false">G38*3.8235866717</f>
        <v>78081572.432051</v>
      </c>
      <c r="K38" s="9"/>
      <c r="L38" s="67"/>
      <c r="M38" s="67" t="n">
        <f aca="false">F38*2.511711692</f>
        <v>246434.803120987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3" t="n">
        <f aca="false">low_SIPA_income!B32</f>
        <v>17819948.2611865</v>
      </c>
      <c r="F39" s="163" t="n">
        <f aca="false">low_SIPA_income!I32</f>
        <v>97219.210591835</v>
      </c>
      <c r="G39" s="67" t="n">
        <f aca="false">E39-F39*0.7</f>
        <v>17751894.8137722</v>
      </c>
      <c r="H39" s="67"/>
      <c r="I39" s="67"/>
      <c r="J39" s="67" t="n">
        <f aca="false">G39*3.8235866717</f>
        <v>67875908.4073597</v>
      </c>
      <c r="K39" s="9"/>
      <c r="L39" s="67"/>
      <c r="M39" s="67" t="n">
        <f aca="false">F39*2.511711692</f>
        <v>244186.627930522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3" t="n">
        <f aca="false">low_SIPA_income!B33</f>
        <v>20589647.1392441</v>
      </c>
      <c r="F40" s="163" t="n">
        <f aca="false">low_SIPA_income!I33</f>
        <v>99035.9579266854</v>
      </c>
      <c r="G40" s="67" t="n">
        <f aca="false">E40-F40*0.7</f>
        <v>20520321.9686955</v>
      </c>
      <c r="H40" s="67"/>
      <c r="I40" s="67"/>
      <c r="J40" s="67" t="n">
        <f aca="false">G40*3.8235866717</f>
        <v>78461229.5784967</v>
      </c>
      <c r="K40" s="9"/>
      <c r="L40" s="67"/>
      <c r="M40" s="67" t="n">
        <f aca="false">F40*2.511711692</f>
        <v>248749.773452876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9"/>
      <c r="B41" s="159" t="n">
        <v>2023</v>
      </c>
      <c r="C41" s="5" t="n">
        <v>1</v>
      </c>
      <c r="D41" s="159" t="n">
        <v>193</v>
      </c>
      <c r="E41" s="161" t="n">
        <f aca="false">low_SIPA_income!B34</f>
        <v>18053974.45595</v>
      </c>
      <c r="F41" s="161" t="n">
        <f aca="false">low_SIPA_income!I34</f>
        <v>100343.102070057</v>
      </c>
      <c r="G41" s="8" t="n">
        <f aca="false">E41-F41*0.7</f>
        <v>17983734.284501</v>
      </c>
      <c r="H41" s="8"/>
      <c r="I41" s="8"/>
      <c r="J41" s="8" t="n">
        <f aca="false">G41*3.8235866717</f>
        <v>68762366.7176123</v>
      </c>
      <c r="K41" s="6"/>
      <c r="L41" s="8"/>
      <c r="M41" s="8" t="n">
        <f aca="false">F41*2.511711692</f>
        <v>252032.94268091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59"/>
      <c r="BD41" s="159"/>
      <c r="BE41" s="159"/>
      <c r="BF41" s="159"/>
      <c r="BG41" s="159"/>
      <c r="BH41" s="159"/>
      <c r="BI41" s="159"/>
      <c r="BJ41" s="159"/>
      <c r="BK41" s="159"/>
      <c r="BL41" s="159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3" t="n">
        <f aca="false">low_SIPA_income!B35</f>
        <v>20951816.4321102</v>
      </c>
      <c r="F42" s="163" t="n">
        <f aca="false">low_SIPA_income!I35</f>
        <v>102188.295292387</v>
      </c>
      <c r="G42" s="67" t="n">
        <f aca="false">E42-F42*0.7</f>
        <v>20880284.6254055</v>
      </c>
      <c r="H42" s="67"/>
      <c r="I42" s="67"/>
      <c r="J42" s="67" t="n">
        <f aca="false">G42*3.8235866717</f>
        <v>79837577.9950031</v>
      </c>
      <c r="K42" s="9"/>
      <c r="L42" s="67"/>
      <c r="M42" s="67" t="n">
        <f aca="false">F42*2.511711692</f>
        <v>256667.536071436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3" t="n">
        <f aca="false">low_SIPA_income!B36</f>
        <v>18348954.7635332</v>
      </c>
      <c r="F43" s="163" t="n">
        <f aca="false">low_SIPA_income!I36</f>
        <v>102590.769761618</v>
      </c>
      <c r="G43" s="67" t="n">
        <f aca="false">E43-F43*0.7</f>
        <v>18277141.2247001</v>
      </c>
      <c r="H43" s="67"/>
      <c r="I43" s="67"/>
      <c r="J43" s="67" t="n">
        <f aca="false">G43*3.8235866717</f>
        <v>69884233.5835419</v>
      </c>
      <c r="K43" s="9"/>
      <c r="L43" s="67"/>
      <c r="M43" s="67" t="n">
        <f aca="false">F43*2.511711692</f>
        <v>257678.435901535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3" t="n">
        <f aca="false">low_SIPA_income!B37</f>
        <v>21288724.3563356</v>
      </c>
      <c r="F44" s="163" t="n">
        <f aca="false">low_SIPA_income!I37</f>
        <v>104303.66254503</v>
      </c>
      <c r="G44" s="67" t="n">
        <f aca="false">E44-F44*0.7</f>
        <v>21215711.7925541</v>
      </c>
      <c r="H44" s="67"/>
      <c r="I44" s="67"/>
      <c r="J44" s="67" t="n">
        <f aca="false">G44*3.8235866717</f>
        <v>81120112.8406385</v>
      </c>
      <c r="K44" s="9"/>
      <c r="L44" s="67"/>
      <c r="M44" s="67" t="n">
        <f aca="false">F44*2.511711692</f>
        <v>261980.728732775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9"/>
      <c r="B45" s="159" t="n">
        <v>2024</v>
      </c>
      <c r="C45" s="5" t="n">
        <v>1</v>
      </c>
      <c r="D45" s="159" t="n">
        <v>197</v>
      </c>
      <c r="E45" s="161" t="n">
        <f aca="false">low_SIPA_income!B38</f>
        <v>18855530.1048522</v>
      </c>
      <c r="F45" s="161" t="n">
        <f aca="false">low_SIPA_income!I38</f>
        <v>102434.097082181</v>
      </c>
      <c r="G45" s="8" t="n">
        <f aca="false">E45-F45*0.7</f>
        <v>18783826.2368947</v>
      </c>
      <c r="H45" s="8"/>
      <c r="I45" s="8"/>
      <c r="J45" s="8" t="n">
        <f aca="false">G45*3.8235866717</f>
        <v>71821587.6429193</v>
      </c>
      <c r="K45" s="6"/>
      <c r="L45" s="8"/>
      <c r="M45" s="8" t="n">
        <f aca="false">F45*2.511711692</f>
        <v>257284.919300777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9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59"/>
      <c r="BD45" s="159"/>
      <c r="BE45" s="159"/>
      <c r="BF45" s="159"/>
      <c r="BG45" s="159"/>
      <c r="BH45" s="159"/>
      <c r="BI45" s="159"/>
      <c r="BJ45" s="159"/>
      <c r="BK45" s="159"/>
      <c r="BL45" s="159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3" t="n">
        <f aca="false">low_SIPA_income!B39</f>
        <v>21613157.46131</v>
      </c>
      <c r="F46" s="163" t="n">
        <f aca="false">low_SIPA_income!I39</f>
        <v>101445.856572845</v>
      </c>
      <c r="G46" s="67" t="n">
        <f aca="false">E46-F46*0.7</f>
        <v>21542145.361709</v>
      </c>
      <c r="H46" s="67"/>
      <c r="I46" s="67"/>
      <c r="J46" s="67" t="n">
        <f aca="false">G46*3.8235866717</f>
        <v>82368259.8848544</v>
      </c>
      <c r="K46" s="9"/>
      <c r="L46" s="67"/>
      <c r="M46" s="67" t="n">
        <f aca="false">F46*2.511711692</f>
        <v>254802.744058969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3" t="n">
        <f aca="false">low_SIPA_income!B40</f>
        <v>18920065.0212951</v>
      </c>
      <c r="F47" s="163" t="n">
        <f aca="false">low_SIPA_income!I40</f>
        <v>99170.9440724678</v>
      </c>
      <c r="G47" s="67" t="n">
        <f aca="false">E47-F47*0.7</f>
        <v>18850645.3604444</v>
      </c>
      <c r="H47" s="67"/>
      <c r="I47" s="67"/>
      <c r="J47" s="67" t="n">
        <f aca="false">G47*3.8235866717</f>
        <v>72077076.3531386</v>
      </c>
      <c r="K47" s="9"/>
      <c r="L47" s="67"/>
      <c r="M47" s="67" t="n">
        <f aca="false">F47*2.511711692</f>
        <v>249088.819733495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3" t="n">
        <f aca="false">low_SIPA_income!B41</f>
        <v>21878281.8960383</v>
      </c>
      <c r="F48" s="163" t="n">
        <f aca="false">low_SIPA_income!I41</f>
        <v>99697.9773576734</v>
      </c>
      <c r="G48" s="67" t="n">
        <f aca="false">E48-F48*0.7</f>
        <v>21808493.3118879</v>
      </c>
      <c r="H48" s="67"/>
      <c r="I48" s="67"/>
      <c r="J48" s="67" t="n">
        <f aca="false">G48*3.8235866717</f>
        <v>83386664.3571932</v>
      </c>
      <c r="K48" s="9"/>
      <c r="L48" s="67"/>
      <c r="M48" s="67" t="n">
        <f aca="false">F48*2.511711692</f>
        <v>250412.57539802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9"/>
      <c r="B49" s="159" t="n">
        <v>2025</v>
      </c>
      <c r="C49" s="5" t="n">
        <v>1</v>
      </c>
      <c r="D49" s="159" t="n">
        <v>201</v>
      </c>
      <c r="E49" s="161" t="n">
        <f aca="false">low_SIPA_income!B42</f>
        <v>19106001.8007694</v>
      </c>
      <c r="F49" s="161" t="n">
        <f aca="false">low_SIPA_income!I42</f>
        <v>103201.811883121</v>
      </c>
      <c r="G49" s="8" t="n">
        <f aca="false">E49-F49*0.7</f>
        <v>19033760.5324512</v>
      </c>
      <c r="H49" s="8"/>
      <c r="I49" s="8"/>
      <c r="J49" s="8" t="n">
        <f aca="false">G49*3.8235866717</f>
        <v>72777233.0842099</v>
      </c>
      <c r="K49" s="6"/>
      <c r="L49" s="8"/>
      <c r="M49" s="8" t="n">
        <f aca="false">F49*2.511711692</f>
        <v>259213.197542419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9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59"/>
      <c r="BG49" s="159"/>
      <c r="BH49" s="159"/>
      <c r="BI49" s="159"/>
      <c r="BJ49" s="159"/>
      <c r="BK49" s="159"/>
      <c r="BL49" s="159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3" t="n">
        <f aca="false">low_SIPA_income!B43</f>
        <v>22102671.0567168</v>
      </c>
      <c r="F50" s="163" t="n">
        <f aca="false">low_SIPA_income!I43</f>
        <v>102241.287882195</v>
      </c>
      <c r="G50" s="67" t="n">
        <f aca="false">E50-F50*0.7</f>
        <v>22031102.1551993</v>
      </c>
      <c r="H50" s="67"/>
      <c r="I50" s="67"/>
      <c r="J50" s="67" t="n">
        <f aca="false">G50*3.8235866717</f>
        <v>84237828.5634811</v>
      </c>
      <c r="K50" s="9"/>
      <c r="L50" s="67"/>
      <c r="M50" s="67" t="n">
        <f aca="false">F50*2.511711692</f>
        <v>256800.638178848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3" t="n">
        <f aca="false">low_SIPA_income!B44</f>
        <v>19353620.8647343</v>
      </c>
      <c r="F51" s="163" t="n">
        <f aca="false">low_SIPA_income!I44</f>
        <v>101878.090913525</v>
      </c>
      <c r="G51" s="67" t="n">
        <f aca="false">E51-F51*0.7</f>
        <v>19282306.2010948</v>
      </c>
      <c r="H51" s="67"/>
      <c r="I51" s="67"/>
      <c r="J51" s="67" t="n">
        <f aca="false">G51*3.8235866717</f>
        <v>73727568.9901443</v>
      </c>
      <c r="K51" s="9"/>
      <c r="L51" s="67"/>
      <c r="M51" s="67" t="n">
        <f aca="false">F51*2.511711692</f>
        <v>255888.39210614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3" t="n">
        <f aca="false">low_SIPA_income!B45</f>
        <v>22453791.5356404</v>
      </c>
      <c r="F52" s="163" t="n">
        <f aca="false">low_SIPA_income!I45</f>
        <v>101447.645178198</v>
      </c>
      <c r="G52" s="67" t="n">
        <f aca="false">E52-F52*0.7</f>
        <v>22382778.1840157</v>
      </c>
      <c r="H52" s="67"/>
      <c r="I52" s="67"/>
      <c r="J52" s="67" t="n">
        <f aca="false">G52*3.8235866717</f>
        <v>85582492.3400199</v>
      </c>
      <c r="K52" s="9"/>
      <c r="L52" s="67"/>
      <c r="M52" s="67" t="n">
        <f aca="false">F52*2.511711692</f>
        <v>254807.236519948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9"/>
      <c r="B53" s="159" t="n">
        <v>2026</v>
      </c>
      <c r="C53" s="5" t="n">
        <v>1</v>
      </c>
      <c r="D53" s="159" t="n">
        <v>205</v>
      </c>
      <c r="E53" s="161" t="n">
        <f aca="false">low_SIPA_income!B46</f>
        <v>19704019.4493572</v>
      </c>
      <c r="F53" s="161" t="n">
        <f aca="false">low_SIPA_income!I46</f>
        <v>101446.513705266</v>
      </c>
      <c r="G53" s="8" t="n">
        <f aca="false">E53-F53*0.7</f>
        <v>19633006.8897635</v>
      </c>
      <c r="H53" s="8"/>
      <c r="I53" s="8"/>
      <c r="J53" s="8" t="n">
        <f aca="false">G53*3.8235866717</f>
        <v>75068503.4690942</v>
      </c>
      <c r="K53" s="6"/>
      <c r="L53" s="8"/>
      <c r="M53" s="8" t="n">
        <f aca="false">F53*2.511711692</f>
        <v>254804.394586154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9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  <c r="AM53" s="159"/>
      <c r="AN53" s="159"/>
      <c r="AO53" s="159"/>
      <c r="AP53" s="159"/>
      <c r="AQ53" s="159"/>
      <c r="AR53" s="159"/>
      <c r="AS53" s="159"/>
      <c r="AT53" s="159"/>
      <c r="AU53" s="159"/>
      <c r="AV53" s="159"/>
      <c r="AW53" s="159"/>
      <c r="AX53" s="159"/>
      <c r="AY53" s="159"/>
      <c r="AZ53" s="159"/>
      <c r="BA53" s="159"/>
      <c r="BB53" s="159"/>
      <c r="BC53" s="159"/>
      <c r="BD53" s="159"/>
      <c r="BE53" s="159"/>
      <c r="BF53" s="159"/>
      <c r="BG53" s="159"/>
      <c r="BH53" s="159"/>
      <c r="BI53" s="159"/>
      <c r="BJ53" s="159"/>
      <c r="BK53" s="159"/>
      <c r="BL53" s="159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3" t="n">
        <f aca="false">low_SIPA_income!B47</f>
        <v>22816983.7574041</v>
      </c>
      <c r="F54" s="163" t="n">
        <f aca="false">low_SIPA_income!I47</f>
        <v>101926.752019962</v>
      </c>
      <c r="G54" s="67" t="n">
        <f aca="false">E54-F54*0.7</f>
        <v>22745635.0309902</v>
      </c>
      <c r="H54" s="67"/>
      <c r="I54" s="67"/>
      <c r="J54" s="67" t="n">
        <f aca="false">G54*3.8235866717</f>
        <v>86969906.9438467</v>
      </c>
      <c r="K54" s="9"/>
      <c r="L54" s="67"/>
      <c r="M54" s="67" t="n">
        <f aca="false">F54*2.511711692</f>
        <v>256010.614776124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3" t="n">
        <f aca="false">low_SIPA_income!B48</f>
        <v>19904941.1574014</v>
      </c>
      <c r="F55" s="163" t="n">
        <f aca="false">low_SIPA_income!I48</f>
        <v>104135.634431406</v>
      </c>
      <c r="G55" s="67" t="n">
        <f aca="false">E55-F55*0.7</f>
        <v>19832046.2132994</v>
      </c>
      <c r="H55" s="67"/>
      <c r="I55" s="67"/>
      <c r="J55" s="67" t="n">
        <f aca="false">G55*3.8235866717</f>
        <v>75829547.57371</v>
      </c>
      <c r="K55" s="9"/>
      <c r="L55" s="67"/>
      <c r="M55" s="67" t="n">
        <f aca="false">F55*2.511711692</f>
        <v>261558.6905552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3" t="n">
        <f aca="false">low_SIPA_income!B49</f>
        <v>23002209.4876637</v>
      </c>
      <c r="F56" s="163" t="n">
        <f aca="false">low_SIPA_income!I49</f>
        <v>101256.788226184</v>
      </c>
      <c r="G56" s="67" t="n">
        <f aca="false">E56-F56*0.7</f>
        <v>22931329.7359053</v>
      </c>
      <c r="H56" s="67"/>
      <c r="I56" s="67"/>
      <c r="J56" s="67" t="n">
        <f aca="false">G56*3.8235866717</f>
        <v>87679926.7425656</v>
      </c>
      <c r="K56" s="9"/>
      <c r="L56" s="67"/>
      <c r="M56" s="67" t="n">
        <f aca="false">F56*2.511711692</f>
        <v>254327.858882075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9"/>
      <c r="B57" s="159" t="n">
        <v>2027</v>
      </c>
      <c r="C57" s="5" t="n">
        <v>1</v>
      </c>
      <c r="D57" s="159" t="n">
        <v>209</v>
      </c>
      <c r="E57" s="161" t="n">
        <f aca="false">low_SIPA_income!B50</f>
        <v>19942796.9566499</v>
      </c>
      <c r="F57" s="161" t="n">
        <f aca="false">low_SIPA_income!I50</f>
        <v>104006.865655041</v>
      </c>
      <c r="G57" s="8" t="n">
        <f aca="false">E57-F57*0.7</f>
        <v>19869992.1506914</v>
      </c>
      <c r="H57" s="8"/>
      <c r="I57" s="8"/>
      <c r="J57" s="8" t="n">
        <f aca="false">G57*3.8235866717</f>
        <v>75974637.1541673</v>
      </c>
      <c r="K57" s="6"/>
      <c r="L57" s="8"/>
      <c r="M57" s="8" t="n">
        <f aca="false">F57*2.511711692</f>
        <v>261235.260514039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9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59"/>
      <c r="AT57" s="159"/>
      <c r="AU57" s="159"/>
      <c r="AV57" s="159"/>
      <c r="AW57" s="159"/>
      <c r="AX57" s="159"/>
      <c r="AY57" s="159"/>
      <c r="AZ57" s="159"/>
      <c r="BA57" s="159"/>
      <c r="BB57" s="159"/>
      <c r="BC57" s="159"/>
      <c r="BD57" s="159"/>
      <c r="BE57" s="159"/>
      <c r="BF57" s="159"/>
      <c r="BG57" s="159"/>
      <c r="BH57" s="159"/>
      <c r="BI57" s="159"/>
      <c r="BJ57" s="159"/>
      <c r="BK57" s="159"/>
      <c r="BL57" s="159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3" t="n">
        <f aca="false">low_SIPA_income!B51</f>
        <v>23114524.9390779</v>
      </c>
      <c r="F58" s="163" t="n">
        <f aca="false">low_SIPA_income!I51</f>
        <v>104301.053054409</v>
      </c>
      <c r="G58" s="67" t="n">
        <f aca="false">E58-F58*0.7</f>
        <v>23041514.2019399</v>
      </c>
      <c r="H58" s="67"/>
      <c r="I58" s="67"/>
      <c r="J58" s="67" t="n">
        <f aca="false">G58*3.8235866717</f>
        <v>88101226.5983235</v>
      </c>
      <c r="K58" s="9"/>
      <c r="L58" s="67"/>
      <c r="M58" s="67" t="n">
        <f aca="false">F58*2.511711692</f>
        <v>261974.174444672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3" t="n">
        <f aca="false">low_SIPA_income!B52</f>
        <v>20478782.8506175</v>
      </c>
      <c r="F59" s="163" t="n">
        <f aca="false">low_SIPA_income!I52</f>
        <v>101299.365430924</v>
      </c>
      <c r="G59" s="67" t="n">
        <f aca="false">E59-F59*0.7</f>
        <v>20407873.2948158</v>
      </c>
      <c r="H59" s="67"/>
      <c r="I59" s="67"/>
      <c r="J59" s="67" t="n">
        <f aca="false">G59*3.8235866717</f>
        <v>78031272.3278002</v>
      </c>
      <c r="K59" s="9"/>
      <c r="L59" s="67"/>
      <c r="M59" s="67" t="n">
        <f aca="false">F59*2.511711692</f>
        <v>254434.800545032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3" t="n">
        <f aca="false">low_SIPA_income!B53</f>
        <v>23715480.9942116</v>
      </c>
      <c r="F60" s="163" t="n">
        <f aca="false">low_SIPA_income!I53</f>
        <v>104230.433704581</v>
      </c>
      <c r="G60" s="67" t="n">
        <f aca="false">E60-F60*0.7</f>
        <v>23642519.6906183</v>
      </c>
      <c r="H60" s="67"/>
      <c r="I60" s="67"/>
      <c r="J60" s="67" t="n">
        <f aca="false">G60*3.8235866717</f>
        <v>90399223.1744531</v>
      </c>
      <c r="K60" s="9"/>
      <c r="L60" s="67"/>
      <c r="M60" s="67" t="n">
        <f aca="false">F60*2.511711692</f>
        <v>261796.798998027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9"/>
      <c r="B61" s="159" t="n">
        <v>2028</v>
      </c>
      <c r="C61" s="5" t="n">
        <v>1</v>
      </c>
      <c r="D61" s="159" t="n">
        <v>213</v>
      </c>
      <c r="E61" s="161" t="n">
        <f aca="false">low_SIPA_income!B54</f>
        <v>20730023.244843</v>
      </c>
      <c r="F61" s="161" t="n">
        <f aca="false">low_SIPA_income!I54</f>
        <v>103443.202988991</v>
      </c>
      <c r="G61" s="8" t="n">
        <f aca="false">E61-F61*0.7</f>
        <v>20657613.0027507</v>
      </c>
      <c r="H61" s="8"/>
      <c r="I61" s="8"/>
      <c r="J61" s="8" t="n">
        <f aca="false">G61*3.8235866717</f>
        <v>78986173.7464541</v>
      </c>
      <c r="K61" s="6"/>
      <c r="L61" s="8"/>
      <c r="M61" s="8" t="n">
        <f aca="false">F61*2.511711692</f>
        <v>259819.502405378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9"/>
      <c r="Z61" s="159"/>
      <c r="AA61" s="159"/>
      <c r="AB61" s="159"/>
      <c r="AC61" s="159"/>
      <c r="AD61" s="159"/>
      <c r="AE61" s="159"/>
      <c r="AF61" s="159"/>
      <c r="AG61" s="159"/>
      <c r="AH61" s="159"/>
      <c r="AI61" s="159"/>
      <c r="AJ61" s="159"/>
      <c r="AK61" s="159"/>
      <c r="AL61" s="159"/>
      <c r="AM61" s="159"/>
      <c r="AN61" s="159"/>
      <c r="AO61" s="159"/>
      <c r="AP61" s="159"/>
      <c r="AQ61" s="159"/>
      <c r="AR61" s="159"/>
      <c r="AS61" s="159"/>
      <c r="AT61" s="159"/>
      <c r="AU61" s="159"/>
      <c r="AV61" s="159"/>
      <c r="AW61" s="159"/>
      <c r="AX61" s="159"/>
      <c r="AY61" s="159"/>
      <c r="AZ61" s="159"/>
      <c r="BA61" s="159"/>
      <c r="BB61" s="159"/>
      <c r="BC61" s="159"/>
      <c r="BD61" s="159"/>
      <c r="BE61" s="159"/>
      <c r="BF61" s="159"/>
      <c r="BG61" s="159"/>
      <c r="BH61" s="159"/>
      <c r="BI61" s="159"/>
      <c r="BJ61" s="159"/>
      <c r="BK61" s="159"/>
      <c r="BL61" s="159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3" t="n">
        <f aca="false">low_SIPA_income!B55</f>
        <v>24001048.7708618</v>
      </c>
      <c r="F62" s="163" t="n">
        <f aca="false">low_SIPA_income!I55</f>
        <v>106495.089465204</v>
      </c>
      <c r="G62" s="67" t="n">
        <f aca="false">E62-F62*0.7</f>
        <v>23926502.2082361</v>
      </c>
      <c r="H62" s="67"/>
      <c r="I62" s="67"/>
      <c r="J62" s="67" t="n">
        <f aca="false">G62*3.8235866717</f>
        <v>91485054.9438123</v>
      </c>
      <c r="K62" s="9"/>
      <c r="L62" s="67"/>
      <c r="M62" s="67" t="n">
        <f aca="false">F62*2.511711692</f>
        <v>267484.961350339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3" t="n">
        <f aca="false">low_SIPA_income!B56</f>
        <v>21009353.4676241</v>
      </c>
      <c r="F63" s="163" t="n">
        <f aca="false">low_SIPA_income!I56</f>
        <v>104503.18479052</v>
      </c>
      <c r="G63" s="67" t="n">
        <f aca="false">E63-F63*0.7</f>
        <v>20936201.2382707</v>
      </c>
      <c r="H63" s="67"/>
      <c r="I63" s="67"/>
      <c r="J63" s="67" t="n">
        <f aca="false">G63*3.8235866717</f>
        <v>80051380.010681</v>
      </c>
      <c r="K63" s="9"/>
      <c r="L63" s="67"/>
      <c r="M63" s="67" t="n">
        <f aca="false">F63*2.511711692</f>
        <v>262481.871089585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3" t="n">
        <f aca="false">low_SIPA_income!B57</f>
        <v>24298808.7106903</v>
      </c>
      <c r="F64" s="163" t="n">
        <f aca="false">low_SIPA_income!I57</f>
        <v>103129.867012282</v>
      </c>
      <c r="G64" s="67" t="n">
        <f aca="false">E64-F64*0.7</f>
        <v>24226617.8037817</v>
      </c>
      <c r="H64" s="67"/>
      <c r="I64" s="67"/>
      <c r="J64" s="67" t="n">
        <f aca="false">G64*3.8235866717</f>
        <v>92632572.9349098</v>
      </c>
      <c r="K64" s="9"/>
      <c r="L64" s="67"/>
      <c r="M64" s="67" t="n">
        <f aca="false">F64*2.511711692</f>
        <v>259032.492769153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9"/>
      <c r="B65" s="159" t="n">
        <v>2029</v>
      </c>
      <c r="C65" s="5" t="n">
        <v>1</v>
      </c>
      <c r="D65" s="159" t="n">
        <v>217</v>
      </c>
      <c r="E65" s="161" t="n">
        <f aca="false">low_SIPA_income!B58</f>
        <v>21128022.1278553</v>
      </c>
      <c r="F65" s="161" t="n">
        <f aca="false">low_SIPA_income!I58</f>
        <v>107302.304004016</v>
      </c>
      <c r="G65" s="8" t="n">
        <f aca="false">E65-F65*0.7</f>
        <v>21052910.5150525</v>
      </c>
      <c r="H65" s="8"/>
      <c r="I65" s="8"/>
      <c r="J65" s="8" t="n">
        <f aca="false">G65*3.8235866717</f>
        <v>80497628.0458474</v>
      </c>
      <c r="K65" s="6"/>
      <c r="L65" s="8"/>
      <c r="M65" s="8" t="n">
        <f aca="false">F65*2.511711692</f>
        <v>269512.451545425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9"/>
      <c r="Z65" s="159"/>
      <c r="AA65" s="159"/>
      <c r="AB65" s="159"/>
      <c r="AC65" s="159"/>
      <c r="AD65" s="159"/>
      <c r="AE65" s="159"/>
      <c r="AF65" s="159"/>
      <c r="AG65" s="159"/>
      <c r="AH65" s="159"/>
      <c r="AI65" s="159"/>
      <c r="AJ65" s="159"/>
      <c r="AK65" s="159"/>
      <c r="AL65" s="159"/>
      <c r="AM65" s="159"/>
      <c r="AN65" s="159"/>
      <c r="AO65" s="159"/>
      <c r="AP65" s="159"/>
      <c r="AQ65" s="159"/>
      <c r="AR65" s="159"/>
      <c r="AS65" s="159"/>
      <c r="AT65" s="159"/>
      <c r="AU65" s="159"/>
      <c r="AV65" s="159"/>
      <c r="AW65" s="159"/>
      <c r="AX65" s="159"/>
      <c r="AY65" s="159"/>
      <c r="AZ65" s="159"/>
      <c r="BA65" s="159"/>
      <c r="BB65" s="159"/>
      <c r="BC65" s="159"/>
      <c r="BD65" s="159"/>
      <c r="BE65" s="159"/>
      <c r="BF65" s="159"/>
      <c r="BG65" s="159"/>
      <c r="BH65" s="159"/>
      <c r="BI65" s="159"/>
      <c r="BJ65" s="159"/>
      <c r="BK65" s="159"/>
      <c r="BL65" s="159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3" t="n">
        <f aca="false">low_SIPA_income!B59</f>
        <v>24632836.7378481</v>
      </c>
      <c r="F66" s="163" t="n">
        <f aca="false">low_SIPA_income!I59</f>
        <v>104652.120471314</v>
      </c>
      <c r="G66" s="67" t="n">
        <f aca="false">E66-F66*0.7</f>
        <v>24559580.2535182</v>
      </c>
      <c r="H66" s="67"/>
      <c r="I66" s="67"/>
      <c r="J66" s="67" t="n">
        <f aca="false">G66*3.8235866717</f>
        <v>93905683.7198988</v>
      </c>
      <c r="K66" s="9"/>
      <c r="L66" s="67"/>
      <c r="M66" s="67" t="n">
        <f aca="false">F66*2.511711692</f>
        <v>262855.954580393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3" t="n">
        <f aca="false">low_SIPA_income!B60</f>
        <v>21460232.0892089</v>
      </c>
      <c r="F67" s="163" t="n">
        <f aca="false">low_SIPA_income!I60</f>
        <v>107695.938930105</v>
      </c>
      <c r="G67" s="67" t="n">
        <f aca="false">E67-F67*0.7</f>
        <v>21384844.9319578</v>
      </c>
      <c r="H67" s="67"/>
      <c r="I67" s="67"/>
      <c r="J67" s="67" t="n">
        <f aca="false">G67*3.8235866717</f>
        <v>81766808.0582053</v>
      </c>
      <c r="K67" s="9"/>
      <c r="L67" s="67"/>
      <c r="M67" s="67" t="n">
        <f aca="false">F67*2.511711692</f>
        <v>270501.148991662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3" t="n">
        <f aca="false">low_SIPA_income!B61</f>
        <v>24791697.3755568</v>
      </c>
      <c r="F68" s="163" t="n">
        <f aca="false">low_SIPA_income!I61</f>
        <v>110020.134696145</v>
      </c>
      <c r="G68" s="67" t="n">
        <f aca="false">E68-F68*0.7</f>
        <v>24714683.2812695</v>
      </c>
      <c r="H68" s="67"/>
      <c r="I68" s="67"/>
      <c r="J68" s="67" t="n">
        <f aca="false">G68*3.8235866717</f>
        <v>94498733.5895488</v>
      </c>
      <c r="K68" s="9"/>
      <c r="L68" s="67"/>
      <c r="M68" s="67" t="n">
        <f aca="false">F68*2.511711692</f>
        <v>276338.858671721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9"/>
      <c r="B69" s="159" t="n">
        <v>2030</v>
      </c>
      <c r="C69" s="5" t="n">
        <v>1</v>
      </c>
      <c r="D69" s="159" t="n">
        <v>221</v>
      </c>
      <c r="E69" s="161" t="n">
        <f aca="false">low_SIPA_income!B62</f>
        <v>21490458.9967536</v>
      </c>
      <c r="F69" s="161" t="n">
        <f aca="false">low_SIPA_income!I62</f>
        <v>111087.152535869</v>
      </c>
      <c r="G69" s="8" t="n">
        <f aca="false">E69-F69*0.7</f>
        <v>21412697.9899785</v>
      </c>
      <c r="H69" s="8"/>
      <c r="I69" s="8"/>
      <c r="J69" s="8" t="n">
        <f aca="false">G69*3.8235866717</f>
        <v>81873306.6396193</v>
      </c>
      <c r="K69" s="6"/>
      <c r="L69" s="8"/>
      <c r="M69" s="8" t="n">
        <f aca="false">F69*2.511711692</f>
        <v>279018.89985533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9"/>
      <c r="Z69" s="159"/>
      <c r="AA69" s="159"/>
      <c r="AB69" s="159"/>
      <c r="AC69" s="159"/>
      <c r="AD69" s="159"/>
      <c r="AE69" s="159"/>
      <c r="AF69" s="159"/>
      <c r="AG69" s="159"/>
      <c r="AH69" s="159"/>
      <c r="AI69" s="159"/>
      <c r="AJ69" s="159"/>
      <c r="AK69" s="159"/>
      <c r="AL69" s="159"/>
      <c r="AM69" s="159"/>
      <c r="AN69" s="159"/>
      <c r="AO69" s="159"/>
      <c r="AP69" s="159"/>
      <c r="AQ69" s="159"/>
      <c r="AR69" s="159"/>
      <c r="AS69" s="159"/>
      <c r="AT69" s="159"/>
      <c r="AU69" s="159"/>
      <c r="AV69" s="159"/>
      <c r="AW69" s="159"/>
      <c r="AX69" s="159"/>
      <c r="AY69" s="159"/>
      <c r="AZ69" s="159"/>
      <c r="BA69" s="159"/>
      <c r="BB69" s="159"/>
      <c r="BC69" s="159"/>
      <c r="BD69" s="159"/>
      <c r="BE69" s="159"/>
      <c r="BF69" s="159"/>
      <c r="BG69" s="159"/>
      <c r="BH69" s="159"/>
      <c r="BI69" s="159"/>
      <c r="BJ69" s="159"/>
      <c r="BK69" s="159"/>
      <c r="BL69" s="159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3" t="n">
        <f aca="false">low_SIPA_income!B63</f>
        <v>24856120.7778161</v>
      </c>
      <c r="F70" s="163" t="n">
        <f aca="false">low_SIPA_income!I63</f>
        <v>109171.124394228</v>
      </c>
      <c r="G70" s="67" t="n">
        <f aca="false">E70-F70*0.7</f>
        <v>24779700.9907401</v>
      </c>
      <c r="H70" s="67"/>
      <c r="I70" s="67"/>
      <c r="J70" s="67" t="n">
        <f aca="false">G70*3.8235866717</f>
        <v>94747334.4369052</v>
      </c>
      <c r="K70" s="9"/>
      <c r="L70" s="67"/>
      <c r="M70" s="67" t="n">
        <f aca="false">F70*2.511711692</f>
        <v>274206.389569768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3" t="n">
        <f aca="false">low_SIPA_income!B64</f>
        <v>21794565.7737236</v>
      </c>
      <c r="F71" s="163" t="n">
        <f aca="false">low_SIPA_income!I64</f>
        <v>105733.276952117</v>
      </c>
      <c r="G71" s="67" t="n">
        <f aca="false">E71-F71*0.7</f>
        <v>21720552.4798571</v>
      </c>
      <c r="H71" s="67"/>
      <c r="I71" s="67"/>
      <c r="J71" s="67" t="n">
        <f aca="false">G71*3.8235866717</f>
        <v>83050414.9639419</v>
      </c>
      <c r="K71" s="9"/>
      <c r="L71" s="67"/>
      <c r="M71" s="67" t="n">
        <f aca="false">F71*2.511711692</f>
        <v>265571.507954107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3" t="n">
        <f aca="false">low_SIPA_income!B65</f>
        <v>25136981.0498129</v>
      </c>
      <c r="F72" s="163" t="n">
        <f aca="false">low_SIPA_income!I65</f>
        <v>110299.096683374</v>
      </c>
      <c r="G72" s="67" t="n">
        <f aca="false">E72-F72*0.7</f>
        <v>25059771.6821346</v>
      </c>
      <c r="H72" s="67"/>
      <c r="I72" s="67"/>
      <c r="J72" s="67" t="n">
        <f aca="false">G72*3.8235866717</f>
        <v>95818208.9996548</v>
      </c>
      <c r="K72" s="9"/>
      <c r="L72" s="67"/>
      <c r="M72" s="67" t="n">
        <f aca="false">F72*2.511711692</f>
        <v>277039.530756669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9"/>
      <c r="B73" s="159" t="n">
        <v>2031</v>
      </c>
      <c r="C73" s="5" t="n">
        <v>1</v>
      </c>
      <c r="D73" s="159" t="n">
        <v>225</v>
      </c>
      <c r="E73" s="161" t="n">
        <f aca="false">low_SIPA_income!B66</f>
        <v>21941609.0043096</v>
      </c>
      <c r="F73" s="161" t="n">
        <f aca="false">low_SIPA_income!I66</f>
        <v>110566.486635381</v>
      </c>
      <c r="G73" s="8" t="n">
        <f aca="false">E73-F73*0.7</f>
        <v>21864212.4636649</v>
      </c>
      <c r="H73" s="8"/>
      <c r="I73" s="8"/>
      <c r="J73" s="8" t="n">
        <f aca="false">G73*3.8235866717</f>
        <v>83599711.3632861</v>
      </c>
      <c r="K73" s="6"/>
      <c r="L73" s="8"/>
      <c r="M73" s="8" t="n">
        <f aca="false">F73*2.511711692</f>
        <v>277711.137225448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9"/>
      <c r="Z73" s="159"/>
      <c r="AA73" s="159"/>
      <c r="AB73" s="159"/>
      <c r="AC73" s="159"/>
      <c r="AD73" s="159"/>
      <c r="AE73" s="159"/>
      <c r="AF73" s="159"/>
      <c r="AG73" s="159"/>
      <c r="AH73" s="159"/>
      <c r="AI73" s="159"/>
      <c r="AJ73" s="159"/>
      <c r="AK73" s="159"/>
      <c r="AL73" s="159"/>
      <c r="AM73" s="159"/>
      <c r="AN73" s="159"/>
      <c r="AO73" s="159"/>
      <c r="AP73" s="159"/>
      <c r="AQ73" s="159"/>
      <c r="AR73" s="159"/>
      <c r="AS73" s="159"/>
      <c r="AT73" s="159"/>
      <c r="AU73" s="159"/>
      <c r="AV73" s="159"/>
      <c r="AW73" s="159"/>
      <c r="AX73" s="159"/>
      <c r="AY73" s="159"/>
      <c r="AZ73" s="159"/>
      <c r="BA73" s="159"/>
      <c r="BB73" s="159"/>
      <c r="BC73" s="159"/>
      <c r="BD73" s="159"/>
      <c r="BE73" s="159"/>
      <c r="BF73" s="159"/>
      <c r="BG73" s="159"/>
      <c r="BH73" s="159"/>
      <c r="BI73" s="159"/>
      <c r="BJ73" s="159"/>
      <c r="BK73" s="159"/>
      <c r="BL73" s="159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3" t="n">
        <f aca="false">low_SIPA_income!B67</f>
        <v>25292581.2558437</v>
      </c>
      <c r="F74" s="163" t="n">
        <f aca="false">low_SIPA_income!I67</f>
        <v>109307.091271537</v>
      </c>
      <c r="G74" s="67" t="n">
        <f aca="false">E74-F74*0.7</f>
        <v>25216066.2919536</v>
      </c>
      <c r="H74" s="67"/>
      <c r="I74" s="67"/>
      <c r="J74" s="67" t="n">
        <f aca="false">G74*3.8235866717</f>
        <v>96415814.9866174</v>
      </c>
      <c r="K74" s="9"/>
      <c r="L74" s="67"/>
      <c r="M74" s="67" t="n">
        <f aca="false">F74*2.511711692</f>
        <v>274547.899165231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3" t="n">
        <f aca="false">low_SIPA_income!B68</f>
        <v>22049732.5605423</v>
      </c>
      <c r="F75" s="163" t="n">
        <f aca="false">low_SIPA_income!I68</f>
        <v>112166.401200948</v>
      </c>
      <c r="G75" s="67" t="n">
        <f aca="false">E75-F75*0.7</f>
        <v>21971216.0797016</v>
      </c>
      <c r="H75" s="67"/>
      <c r="I75" s="67"/>
      <c r="J75" s="67" t="n">
        <f aca="false">G75*3.8235866717</f>
        <v>84008848.9633878</v>
      </c>
      <c r="K75" s="9"/>
      <c r="L75" s="67"/>
      <c r="M75" s="67" t="n">
        <f aca="false">F75*2.511711692</f>
        <v>281729.661345985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3" t="n">
        <f aca="false">low_SIPA_income!B69</f>
        <v>25511742.6421347</v>
      </c>
      <c r="F76" s="163" t="n">
        <f aca="false">low_SIPA_income!I69</f>
        <v>108009.846706289</v>
      </c>
      <c r="G76" s="67" t="n">
        <f aca="false">E76-F76*0.7</f>
        <v>25436135.7494403</v>
      </c>
      <c r="H76" s="67"/>
      <c r="I76" s="67"/>
      <c r="J76" s="67" t="n">
        <f aca="false">G76*3.8235866717</f>
        <v>97257269.6311117</v>
      </c>
      <c r="K76" s="9"/>
      <c r="L76" s="67"/>
      <c r="M76" s="67" t="n">
        <f aca="false">F76*2.511711692</f>
        <v>271289.594823315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9"/>
      <c r="B77" s="159" t="n">
        <v>2032</v>
      </c>
      <c r="C77" s="5" t="n">
        <v>1</v>
      </c>
      <c r="D77" s="159" t="n">
        <v>229</v>
      </c>
      <c r="E77" s="161" t="n">
        <f aca="false">low_SIPA_income!B70</f>
        <v>22199444.9515834</v>
      </c>
      <c r="F77" s="161" t="n">
        <f aca="false">low_SIPA_income!I70</f>
        <v>112132.084714295</v>
      </c>
      <c r="G77" s="8" t="n">
        <f aca="false">E77-F77*0.7</f>
        <v>22120952.4922833</v>
      </c>
      <c r="H77" s="8"/>
      <c r="I77" s="8"/>
      <c r="J77" s="8" t="n">
        <f aca="false">G77*3.8235866717</f>
        <v>84581379.1148035</v>
      </c>
      <c r="K77" s="6"/>
      <c r="L77" s="8"/>
      <c r="M77" s="8" t="n">
        <f aca="false">F77*2.511711692</f>
        <v>281643.468225228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3" t="n">
        <f aca="false">low_SIPA_income!B71</f>
        <v>25601017.8368473</v>
      </c>
      <c r="F78" s="163" t="n">
        <f aca="false">low_SIPA_income!I71</f>
        <v>114565.762917513</v>
      </c>
      <c r="G78" s="67" t="n">
        <f aca="false">E78-F78*0.7</f>
        <v>25520821.802805</v>
      </c>
      <c r="H78" s="67"/>
      <c r="I78" s="67"/>
      <c r="J78" s="67" t="n">
        <f aca="false">G78*3.8235866717</f>
        <v>97581074.096036</v>
      </c>
      <c r="K78" s="9"/>
      <c r="L78" s="67"/>
      <c r="M78" s="67" t="n">
        <f aca="false">F78*2.511711692</f>
        <v>287756.166222818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3" t="n">
        <f aca="false">low_SIPA_income!B72</f>
        <v>22271959.0892288</v>
      </c>
      <c r="F79" s="163" t="n">
        <f aca="false">low_SIPA_income!I72</f>
        <v>114478.702138681</v>
      </c>
      <c r="G79" s="67" t="n">
        <f aca="false">E79-F79*0.7</f>
        <v>22191823.9977318</v>
      </c>
      <c r="H79" s="67"/>
      <c r="I79" s="67"/>
      <c r="J79" s="67" t="n">
        <f aca="false">G79*3.8235866717</f>
        <v>84852362.4584394</v>
      </c>
      <c r="K79" s="9"/>
      <c r="L79" s="67"/>
      <c r="M79" s="67" t="n">
        <f aca="false">F79*2.511711692</f>
        <v>287537.49464671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3" t="n">
        <f aca="false">low_SIPA_income!B73</f>
        <v>25866528.548677</v>
      </c>
      <c r="F80" s="163" t="n">
        <f aca="false">low_SIPA_income!I73</f>
        <v>113911.100807071</v>
      </c>
      <c r="G80" s="67" t="n">
        <f aca="false">E80-F80*0.7</f>
        <v>25786790.778112</v>
      </c>
      <c r="H80" s="67"/>
      <c r="I80" s="67"/>
      <c r="J80" s="67" t="n">
        <f aca="false">G80*3.8235866717</f>
        <v>98598029.5251055</v>
      </c>
      <c r="K80" s="9"/>
      <c r="L80" s="67"/>
      <c r="M80" s="67" t="n">
        <f aca="false">F80*2.511711692</f>
        <v>286111.843745711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9"/>
      <c r="B81" s="159" t="n">
        <v>2033</v>
      </c>
      <c r="C81" s="5" t="n">
        <v>1</v>
      </c>
      <c r="D81" s="159" t="n">
        <v>233</v>
      </c>
      <c r="E81" s="161" t="n">
        <f aca="false">low_SIPA_income!B74</f>
        <v>22587102.6592314</v>
      </c>
      <c r="F81" s="161" t="n">
        <f aca="false">low_SIPA_income!I74</f>
        <v>113682.680296572</v>
      </c>
      <c r="G81" s="8" t="n">
        <f aca="false">E81-F81*0.7</f>
        <v>22507524.7830238</v>
      </c>
      <c r="H81" s="8"/>
      <c r="I81" s="8"/>
      <c r="J81" s="8" t="n">
        <f aca="false">G81*3.8235866717</f>
        <v>86059471.7733272</v>
      </c>
      <c r="K81" s="6"/>
      <c r="L81" s="8"/>
      <c r="M81" s="8" t="n">
        <f aca="false">F81*2.511711692</f>
        <v>285538.117278798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59"/>
      <c r="BD81" s="159"/>
      <c r="BE81" s="159"/>
      <c r="BF81" s="159"/>
      <c r="BG81" s="159"/>
      <c r="BH81" s="159"/>
      <c r="BI81" s="159"/>
      <c r="BJ81" s="159"/>
      <c r="BK81" s="159"/>
      <c r="BL81" s="159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3" t="n">
        <f aca="false">low_SIPA_income!B75</f>
        <v>26224584.9537341</v>
      </c>
      <c r="F82" s="163" t="n">
        <f aca="false">low_SIPA_income!I75</f>
        <v>111553.536859785</v>
      </c>
      <c r="G82" s="67" t="n">
        <f aca="false">E82-F82*0.7</f>
        <v>26146497.4779322</v>
      </c>
      <c r="H82" s="67"/>
      <c r="I82" s="67"/>
      <c r="J82" s="67" t="n">
        <f aca="false">G82*3.8235866717</f>
        <v>99973399.2682594</v>
      </c>
      <c r="K82" s="9"/>
      <c r="L82" s="67"/>
      <c r="M82" s="67" t="n">
        <f aca="false">F82*2.511711692</f>
        <v>280190.322814675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3" t="n">
        <f aca="false">low_SIPA_income!B76</f>
        <v>22877499.0932386</v>
      </c>
      <c r="F83" s="163" t="n">
        <f aca="false">low_SIPA_income!I76</f>
        <v>112076.313522412</v>
      </c>
      <c r="G83" s="67" t="n">
        <f aca="false">E83-F83*0.7</f>
        <v>22799045.673773</v>
      </c>
      <c r="H83" s="67"/>
      <c r="I83" s="67"/>
      <c r="J83" s="67" t="n">
        <f aca="false">G83*3.8235866717</f>
        <v>87174127.1657178</v>
      </c>
      <c r="K83" s="9"/>
      <c r="L83" s="67"/>
      <c r="M83" s="67" t="n">
        <f aca="false">F83*2.511711692</f>
        <v>281503.387070501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3" t="n">
        <f aca="false">low_SIPA_income!B77</f>
        <v>26522336.7085543</v>
      </c>
      <c r="F84" s="163" t="n">
        <f aca="false">low_SIPA_income!I77</f>
        <v>110962.211420356</v>
      </c>
      <c r="G84" s="67" t="n">
        <f aca="false">E84-F84*0.7</f>
        <v>26444663.1605601</v>
      </c>
      <c r="H84" s="67"/>
      <c r="I84" s="67"/>
      <c r="J84" s="67" t="n">
        <f aca="false">G84*3.8235866717</f>
        <v>101113461.598314</v>
      </c>
      <c r="K84" s="9"/>
      <c r="L84" s="67"/>
      <c r="M84" s="67" t="n">
        <f aca="false">F84*2.511711692</f>
        <v>278705.083794684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9"/>
      <c r="B85" s="159" t="n">
        <v>2034</v>
      </c>
      <c r="C85" s="5" t="n">
        <v>1</v>
      </c>
      <c r="D85" s="159" t="n">
        <v>237</v>
      </c>
      <c r="E85" s="161" t="n">
        <f aca="false">low_SIPA_income!B78</f>
        <v>23105857.0127338</v>
      </c>
      <c r="F85" s="161" t="n">
        <f aca="false">low_SIPA_income!I78</f>
        <v>114499.799727662</v>
      </c>
      <c r="G85" s="8" t="n">
        <f aca="false">E85-F85*0.7</f>
        <v>23025707.1529245</v>
      </c>
      <c r="H85" s="8"/>
      <c r="I85" s="8"/>
      <c r="J85" s="8" t="n">
        <f aca="false">G85*3.8235866717</f>
        <v>88040786.9763894</v>
      </c>
      <c r="K85" s="6"/>
      <c r="L85" s="8"/>
      <c r="M85" s="8" t="n">
        <f aca="false">F85*2.511711692</f>
        <v>287590.485707626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9"/>
      <c r="Z85" s="159"/>
      <c r="AA85" s="159"/>
      <c r="AB85" s="159"/>
      <c r="AC85" s="159"/>
      <c r="AD85" s="159"/>
      <c r="AE85" s="159"/>
      <c r="AF85" s="159"/>
      <c r="AG85" s="159"/>
      <c r="AH85" s="159"/>
      <c r="AI85" s="159"/>
      <c r="AJ85" s="159"/>
      <c r="AK85" s="159"/>
      <c r="AL85" s="159"/>
      <c r="AM85" s="159"/>
      <c r="AN85" s="159"/>
      <c r="AO85" s="159"/>
      <c r="AP85" s="159"/>
      <c r="AQ85" s="159"/>
      <c r="AR85" s="159"/>
      <c r="AS85" s="159"/>
      <c r="AT85" s="159"/>
      <c r="AU85" s="159"/>
      <c r="AV85" s="159"/>
      <c r="AW85" s="159"/>
      <c r="AX85" s="159"/>
      <c r="AY85" s="159"/>
      <c r="AZ85" s="159"/>
      <c r="BA85" s="159"/>
      <c r="BB85" s="159"/>
      <c r="BC85" s="159"/>
      <c r="BD85" s="159"/>
      <c r="BE85" s="159"/>
      <c r="BF85" s="159"/>
      <c r="BG85" s="159"/>
      <c r="BH85" s="159"/>
      <c r="BI85" s="159"/>
      <c r="BJ85" s="159"/>
      <c r="BK85" s="159"/>
      <c r="BL85" s="159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3" t="n">
        <f aca="false">low_SIPA_income!B79</f>
        <v>26434994.3127229</v>
      </c>
      <c r="F86" s="163" t="n">
        <f aca="false">low_SIPA_income!I79</f>
        <v>115795.450578514</v>
      </c>
      <c r="G86" s="67" t="n">
        <f aca="false">E86-F86*0.7</f>
        <v>26353937.497318</v>
      </c>
      <c r="H86" s="67"/>
      <c r="I86" s="67"/>
      <c r="J86" s="67" t="n">
        <f aca="false">G86*3.8235866717</f>
        <v>100766564.16156</v>
      </c>
      <c r="K86" s="9"/>
      <c r="L86" s="67"/>
      <c r="M86" s="67" t="n">
        <f aca="false">F86*2.511711692</f>
        <v>290844.787098461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3" t="n">
        <f aca="false">low_SIPA_income!B80</f>
        <v>22994382.0181066</v>
      </c>
      <c r="F87" s="163" t="n">
        <f aca="false">low_SIPA_income!I80</f>
        <v>115280.985621768</v>
      </c>
      <c r="G87" s="67" t="n">
        <f aca="false">E87-F87*0.7</f>
        <v>22913685.3281714</v>
      </c>
      <c r="H87" s="67"/>
      <c r="I87" s="67"/>
      <c r="J87" s="67" t="n">
        <f aca="false">G87*3.8235866717</f>
        <v>87612461.8203238</v>
      </c>
      <c r="K87" s="9"/>
      <c r="L87" s="67"/>
      <c r="M87" s="67" t="n">
        <f aca="false">F87*2.511711692</f>
        <v>289552.599451479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3" t="n">
        <f aca="false">low_SIPA_income!B81</f>
        <v>26535381.4664255</v>
      </c>
      <c r="F88" s="163" t="n">
        <f aca="false">low_SIPA_income!I81</f>
        <v>117058.72414701</v>
      </c>
      <c r="G88" s="67" t="n">
        <f aca="false">E88-F88*0.7</f>
        <v>26453440.3595226</v>
      </c>
      <c r="H88" s="67"/>
      <c r="I88" s="67"/>
      <c r="J88" s="67" t="n">
        <f aca="false">G88*3.8235866717</f>
        <v>101147021.979282</v>
      </c>
      <c r="K88" s="9"/>
      <c r="L88" s="67"/>
      <c r="M88" s="67" t="n">
        <f aca="false">F88*2.511711692</f>
        <v>294017.766090649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9"/>
      <c r="B89" s="159" t="n">
        <v>2035</v>
      </c>
      <c r="C89" s="5" t="n">
        <v>1</v>
      </c>
      <c r="D89" s="159" t="n">
        <v>241</v>
      </c>
      <c r="E89" s="161" t="n">
        <f aca="false">low_SIPA_income!B82</f>
        <v>23289035.3152078</v>
      </c>
      <c r="F89" s="161" t="n">
        <f aca="false">low_SIPA_income!I82</f>
        <v>116768.218662053</v>
      </c>
      <c r="G89" s="8" t="n">
        <f aca="false">E89-F89*0.7</f>
        <v>23207297.5621444</v>
      </c>
      <c r="H89" s="8"/>
      <c r="I89" s="8"/>
      <c r="J89" s="8" t="n">
        <f aca="false">G89*3.8235866717</f>
        <v>88735113.6447912</v>
      </c>
      <c r="K89" s="6"/>
      <c r="L89" s="8"/>
      <c r="M89" s="8" t="n">
        <f aca="false">F89*2.511711692</f>
        <v>293288.100067492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159"/>
      <c r="AK89" s="159"/>
      <c r="AL89" s="159"/>
      <c r="AM89" s="159"/>
      <c r="AN89" s="159"/>
      <c r="AO89" s="159"/>
      <c r="AP89" s="159"/>
      <c r="AQ89" s="159"/>
      <c r="AR89" s="159"/>
      <c r="AS89" s="159"/>
      <c r="AT89" s="159"/>
      <c r="AU89" s="159"/>
      <c r="AV89" s="159"/>
      <c r="AW89" s="159"/>
      <c r="AX89" s="159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  <c r="BJ89" s="159"/>
      <c r="BK89" s="159"/>
      <c r="BL89" s="159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3" t="n">
        <f aca="false">low_SIPA_income!B83</f>
        <v>26751856.5561885</v>
      </c>
      <c r="F90" s="163" t="n">
        <f aca="false">low_SIPA_income!I83</f>
        <v>114903.09279215</v>
      </c>
      <c r="G90" s="67" t="n">
        <f aca="false">E90-F90*0.7</f>
        <v>26671424.391234</v>
      </c>
      <c r="H90" s="67"/>
      <c r="I90" s="67"/>
      <c r="J90" s="67" t="n">
        <f aca="false">G90*3.8235866717</f>
        <v>101980502.817577</v>
      </c>
      <c r="K90" s="9"/>
      <c r="L90" s="67"/>
      <c r="M90" s="67" t="n">
        <f aca="false">F90*2.511711692</f>
        <v>288603.441613003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3" t="n">
        <f aca="false">low_SIPA_income!B84</f>
        <v>23394815.2474733</v>
      </c>
      <c r="F91" s="163" t="n">
        <f aca="false">low_SIPA_income!I84</f>
        <v>114765.435395467</v>
      </c>
      <c r="G91" s="67" t="n">
        <f aca="false">E91-F91*0.7</f>
        <v>23314479.4426965</v>
      </c>
      <c r="H91" s="67"/>
      <c r="I91" s="67"/>
      <c r="J91" s="67" t="n">
        <f aca="false">G91*3.8235866717</f>
        <v>89144932.8547178</v>
      </c>
      <c r="K91" s="9"/>
      <c r="L91" s="67"/>
      <c r="M91" s="67" t="n">
        <f aca="false">F91*2.511711692</f>
        <v>288257.685920264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3" t="n">
        <f aca="false">low_SIPA_income!B85</f>
        <v>26925823.2152437</v>
      </c>
      <c r="F92" s="163" t="n">
        <f aca="false">low_SIPA_income!I85</f>
        <v>116879.959781844</v>
      </c>
      <c r="G92" s="67" t="n">
        <f aca="false">E92-F92*0.7</f>
        <v>26844007.2433964</v>
      </c>
      <c r="H92" s="67"/>
      <c r="I92" s="67"/>
      <c r="J92" s="67" t="n">
        <f aca="false">G92*3.8235866717</f>
        <v>102640388.310869</v>
      </c>
      <c r="K92" s="9"/>
      <c r="L92" s="67"/>
      <c r="M92" s="67" t="n">
        <f aca="false">F92*2.511711692</f>
        <v>293568.761544548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9"/>
      <c r="B93" s="159" t="n">
        <v>2036</v>
      </c>
      <c r="C93" s="5" t="n">
        <v>1</v>
      </c>
      <c r="D93" s="159" t="n">
        <v>245</v>
      </c>
      <c r="E93" s="161" t="n">
        <f aca="false">low_SIPA_income!B86</f>
        <v>23578242.5720571</v>
      </c>
      <c r="F93" s="161" t="n">
        <f aca="false">low_SIPA_income!I86</f>
        <v>117190.219282127</v>
      </c>
      <c r="G93" s="8" t="n">
        <f aca="false">E93-F93*0.7</f>
        <v>23496209.4185596</v>
      </c>
      <c r="H93" s="8"/>
      <c r="I93" s="8"/>
      <c r="J93" s="8" t="n">
        <f aca="false">G93*3.8235866717</f>
        <v>89839793.1682765</v>
      </c>
      <c r="K93" s="6"/>
      <c r="L93" s="8"/>
      <c r="M93" s="8" t="n">
        <f aca="false">F93*2.511711692</f>
        <v>294348.043958962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59"/>
      <c r="AT93" s="159"/>
      <c r="AU93" s="159"/>
      <c r="AV93" s="159"/>
      <c r="AW93" s="159"/>
      <c r="AX93" s="159"/>
      <c r="AY93" s="159"/>
      <c r="AZ93" s="159"/>
      <c r="BA93" s="159"/>
      <c r="BB93" s="159"/>
      <c r="BC93" s="159"/>
      <c r="BD93" s="159"/>
      <c r="BE93" s="159"/>
      <c r="BF93" s="159"/>
      <c r="BG93" s="159"/>
      <c r="BH93" s="159"/>
      <c r="BI93" s="159"/>
      <c r="BJ93" s="159"/>
      <c r="BK93" s="159"/>
      <c r="BL93" s="159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3" t="n">
        <f aca="false">low_SIPA_income!B87</f>
        <v>27012324.5418477</v>
      </c>
      <c r="F94" s="163" t="n">
        <f aca="false">low_SIPA_income!I87</f>
        <v>118342.320794517</v>
      </c>
      <c r="G94" s="67" t="n">
        <f aca="false">E94-F94*0.7</f>
        <v>26929484.9172915</v>
      </c>
      <c r="H94" s="67"/>
      <c r="I94" s="67"/>
      <c r="J94" s="67" t="n">
        <f aca="false">G94*3.8235866717</f>
        <v>102967219.605502</v>
      </c>
      <c r="K94" s="9"/>
      <c r="L94" s="67"/>
      <c r="M94" s="67" t="n">
        <f aca="false">F94*2.511711692</f>
        <v>297241.790798003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3" t="n">
        <f aca="false">low_SIPA_income!B88</f>
        <v>23642080.9868908</v>
      </c>
      <c r="F95" s="163" t="n">
        <f aca="false">low_SIPA_income!I88</f>
        <v>118122.545756691</v>
      </c>
      <c r="G95" s="67" t="n">
        <f aca="false">E95-F95*0.7</f>
        <v>23559395.2048611</v>
      </c>
      <c r="H95" s="67"/>
      <c r="I95" s="67"/>
      <c r="J95" s="67" t="n">
        <f aca="false">G95*3.8235866717</f>
        <v>90081389.49862</v>
      </c>
      <c r="K95" s="9"/>
      <c r="L95" s="67"/>
      <c r="M95" s="67" t="n">
        <f aca="false">F95*2.511711692</f>
        <v>296689.779265885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3" t="n">
        <f aca="false">low_SIPA_income!B89</f>
        <v>27153399.4877991</v>
      </c>
      <c r="F96" s="163" t="n">
        <f aca="false">low_SIPA_income!I89</f>
        <v>121227.974899844</v>
      </c>
      <c r="G96" s="67" t="n">
        <f aca="false">E96-F96*0.7</f>
        <v>27068539.9053693</v>
      </c>
      <c r="H96" s="67"/>
      <c r="I96" s="67"/>
      <c r="J96" s="67" t="n">
        <f aca="false">G96*3.8235866717</f>
        <v>103498908.404549</v>
      </c>
      <c r="K96" s="9"/>
      <c r="L96" s="67"/>
      <c r="M96" s="67" t="n">
        <f aca="false">F96*2.511711692</f>
        <v>304489.72195342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9"/>
      <c r="B97" s="159" t="n">
        <v>2037</v>
      </c>
      <c r="C97" s="5" t="n">
        <v>1</v>
      </c>
      <c r="D97" s="159" t="n">
        <v>249</v>
      </c>
      <c r="E97" s="161" t="n">
        <f aca="false">low_SIPA_income!B90</f>
        <v>23887941.0920301</v>
      </c>
      <c r="F97" s="161" t="n">
        <f aca="false">low_SIPA_income!I90</f>
        <v>123626.815791163</v>
      </c>
      <c r="G97" s="8" t="n">
        <f aca="false">E97-F97*0.7</f>
        <v>23801402.3209763</v>
      </c>
      <c r="H97" s="8"/>
      <c r="I97" s="8"/>
      <c r="J97" s="8" t="n">
        <f aca="false">G97*3.8235866717</f>
        <v>91006724.6822544</v>
      </c>
      <c r="K97" s="6"/>
      <c r="L97" s="8"/>
      <c r="M97" s="8" t="n">
        <f aca="false">F97*2.511711692</f>
        <v>310514.918667393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9"/>
      <c r="Z97" s="159"/>
      <c r="AA97" s="159"/>
      <c r="AB97" s="159"/>
      <c r="AC97" s="159"/>
      <c r="AD97" s="159"/>
      <c r="AE97" s="159"/>
      <c r="AF97" s="159"/>
      <c r="AG97" s="159"/>
      <c r="AH97" s="159"/>
      <c r="AI97" s="159"/>
      <c r="AJ97" s="159"/>
      <c r="AK97" s="159"/>
      <c r="AL97" s="159"/>
      <c r="AM97" s="159"/>
      <c r="AN97" s="159"/>
      <c r="AO97" s="159"/>
      <c r="AP97" s="159"/>
      <c r="AQ97" s="159"/>
      <c r="AR97" s="159"/>
      <c r="AS97" s="159"/>
      <c r="AT97" s="159"/>
      <c r="AU97" s="159"/>
      <c r="AV97" s="159"/>
      <c r="AW97" s="159"/>
      <c r="AX97" s="159"/>
      <c r="AY97" s="159"/>
      <c r="AZ97" s="159"/>
      <c r="BA97" s="159"/>
      <c r="BB97" s="159"/>
      <c r="BC97" s="159"/>
      <c r="BD97" s="159"/>
      <c r="BE97" s="159"/>
      <c r="BF97" s="159"/>
      <c r="BG97" s="159"/>
      <c r="BH97" s="159"/>
      <c r="BI97" s="159"/>
      <c r="BJ97" s="159"/>
      <c r="BK97" s="159"/>
      <c r="BL97" s="159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3" t="n">
        <f aca="false">low_SIPA_income!B91</f>
        <v>27677717.9268977</v>
      </c>
      <c r="F98" s="163" t="n">
        <f aca="false">low_SIPA_income!I91</f>
        <v>116067.8451653</v>
      </c>
      <c r="G98" s="67" t="n">
        <f aca="false">E98-F98*0.7</f>
        <v>27596470.435282</v>
      </c>
      <c r="H98" s="67"/>
      <c r="I98" s="67"/>
      <c r="J98" s="67" t="n">
        <f aca="false">G98*3.8235866717</f>
        <v>105517496.542307</v>
      </c>
      <c r="K98" s="9"/>
      <c r="L98" s="67"/>
      <c r="M98" s="67" t="n">
        <f aca="false">F98*2.511711692</f>
        <v>291528.963766931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3" t="n">
        <f aca="false">low_SIPA_income!B92</f>
        <v>24289694.7192718</v>
      </c>
      <c r="F99" s="163" t="n">
        <f aca="false">low_SIPA_income!I92</f>
        <v>117194.910014882</v>
      </c>
      <c r="G99" s="67" t="n">
        <f aca="false">E99-F99*0.7</f>
        <v>24207658.2822614</v>
      </c>
      <c r="H99" s="67"/>
      <c r="I99" s="67"/>
      <c r="J99" s="67" t="n">
        <f aca="false">G99*3.8235866717</f>
        <v>92560079.5611228</v>
      </c>
      <c r="K99" s="9"/>
      <c r="L99" s="67"/>
      <c r="M99" s="67" t="n">
        <f aca="false">F99*2.511711692</f>
        <v>294359.825727266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3" t="n">
        <f aca="false">low_SIPA_income!B93</f>
        <v>27752585.3110165</v>
      </c>
      <c r="F100" s="163" t="n">
        <f aca="false">low_SIPA_income!I93</f>
        <v>118581.732218283</v>
      </c>
      <c r="G100" s="67" t="n">
        <f aca="false">E100-F100*0.7</f>
        <v>27669578.0984638</v>
      </c>
      <c r="H100" s="67"/>
      <c r="I100" s="67"/>
      <c r="J100" s="67" t="n">
        <f aca="false">G100*3.8235866717</f>
        <v>105797030.028848</v>
      </c>
      <c r="K100" s="9"/>
      <c r="L100" s="67"/>
      <c r="M100" s="67" t="n">
        <f aca="false">F100*2.511711692</f>
        <v>297843.123270275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9"/>
      <c r="B101" s="159" t="n">
        <v>2038</v>
      </c>
      <c r="C101" s="5" t="n">
        <v>1</v>
      </c>
      <c r="D101" s="159" t="n">
        <v>253</v>
      </c>
      <c r="E101" s="161" t="n">
        <f aca="false">low_SIPA_income!B94</f>
        <v>24160950.75199</v>
      </c>
      <c r="F101" s="161" t="n">
        <f aca="false">low_SIPA_income!I94</f>
        <v>125328.804345715</v>
      </c>
      <c r="G101" s="8" t="n">
        <f aca="false">E101-F101*0.7</f>
        <v>24073220.588948</v>
      </c>
      <c r="H101" s="8"/>
      <c r="I101" s="8"/>
      <c r="J101" s="8" t="n">
        <f aca="false">G101*3.8235866717</f>
        <v>92046045.3887955</v>
      </c>
      <c r="K101" s="6"/>
      <c r="L101" s="8"/>
      <c r="M101" s="8" t="n">
        <f aca="false">F101*2.511711692</f>
        <v>314789.823219514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9"/>
      <c r="Z101" s="159"/>
      <c r="AA101" s="159"/>
      <c r="AB101" s="159"/>
      <c r="AC101" s="159"/>
      <c r="AD101" s="159"/>
      <c r="AE101" s="159"/>
      <c r="AF101" s="159"/>
      <c r="AG101" s="159"/>
      <c r="AH101" s="159"/>
      <c r="AI101" s="159"/>
      <c r="AJ101" s="159"/>
      <c r="AK101" s="159"/>
      <c r="AL101" s="159"/>
      <c r="AM101" s="159"/>
      <c r="AN101" s="159"/>
      <c r="AO101" s="159"/>
      <c r="AP101" s="159"/>
      <c r="AQ101" s="159"/>
      <c r="AR101" s="159"/>
      <c r="AS101" s="159"/>
      <c r="AT101" s="159"/>
      <c r="AU101" s="159"/>
      <c r="AV101" s="159"/>
      <c r="AW101" s="159"/>
      <c r="AX101" s="159"/>
      <c r="AY101" s="159"/>
      <c r="AZ101" s="159"/>
      <c r="BA101" s="159"/>
      <c r="BB101" s="159"/>
      <c r="BC101" s="159"/>
      <c r="BD101" s="159"/>
      <c r="BE101" s="159"/>
      <c r="BF101" s="159"/>
      <c r="BG101" s="159"/>
      <c r="BH101" s="159"/>
      <c r="BI101" s="159"/>
      <c r="BJ101" s="159"/>
      <c r="BK101" s="159"/>
      <c r="BL101" s="159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3" t="n">
        <f aca="false">low_SIPA_income!B95</f>
        <v>27771185.2929209</v>
      </c>
      <c r="F102" s="163" t="n">
        <f aca="false">low_SIPA_income!I95</f>
        <v>126881.145873877</v>
      </c>
      <c r="G102" s="67" t="n">
        <f aca="false">E102-F102*0.7</f>
        <v>27682368.4908092</v>
      </c>
      <c r="H102" s="67"/>
      <c r="I102" s="67"/>
      <c r="J102" s="67" t="n">
        <f aca="false">G102*3.8235866717</f>
        <v>105845935.202546</v>
      </c>
      <c r="K102" s="9"/>
      <c r="L102" s="67"/>
      <c r="M102" s="67" t="n">
        <f aca="false">F102*2.511711692</f>
        <v>318688.857585774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3" t="n">
        <f aca="false">low_SIPA_income!B96</f>
        <v>24198722.2982732</v>
      </c>
      <c r="F103" s="163" t="n">
        <f aca="false">low_SIPA_income!I96</f>
        <v>129041.182914226</v>
      </c>
      <c r="G103" s="67" t="n">
        <f aca="false">E103-F103*0.7</f>
        <v>24108393.4702332</v>
      </c>
      <c r="H103" s="67"/>
      <c r="I103" s="67"/>
      <c r="J103" s="67" t="n">
        <f aca="false">G103*3.8235866717</f>
        <v>92180531.948883</v>
      </c>
      <c r="K103" s="9"/>
      <c r="L103" s="67"/>
      <c r="M103" s="67" t="n">
        <f aca="false">F103*2.511711692</f>
        <v>324114.247875171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3" t="n">
        <f aca="false">low_SIPA_income!B97</f>
        <v>28145999.3542163</v>
      </c>
      <c r="F104" s="163" t="n">
        <f aca="false">low_SIPA_income!I97</f>
        <v>123136.436477512</v>
      </c>
      <c r="G104" s="67" t="n">
        <f aca="false">E104-F104*0.7</f>
        <v>28059803.8486821</v>
      </c>
      <c r="H104" s="67"/>
      <c r="I104" s="67"/>
      <c r="J104" s="67" t="n">
        <f aca="false">G104*3.8235866717</f>
        <v>107289092.006337</v>
      </c>
      <c r="K104" s="9"/>
      <c r="L104" s="67"/>
      <c r="M104" s="67" t="n">
        <f aca="false">F104*2.511711692</f>
        <v>309283.227211783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9"/>
      <c r="B105" s="159" t="n">
        <v>2039</v>
      </c>
      <c r="C105" s="5" t="n">
        <v>1</v>
      </c>
      <c r="D105" s="159" t="n">
        <v>257</v>
      </c>
      <c r="E105" s="161" t="n">
        <f aca="false">low_SIPA_income!B98</f>
        <v>24664269.950312</v>
      </c>
      <c r="F105" s="161" t="n">
        <f aca="false">low_SIPA_income!I98</f>
        <v>122813.31594507</v>
      </c>
      <c r="G105" s="8" t="n">
        <f aca="false">E105-F105*0.7</f>
        <v>24578300.6291505</v>
      </c>
      <c r="H105" s="8"/>
      <c r="I105" s="8"/>
      <c r="J105" s="8" t="n">
        <f aca="false">G105*3.8235866717</f>
        <v>93977262.6986554</v>
      </c>
      <c r="K105" s="6"/>
      <c r="L105" s="8"/>
      <c r="M105" s="8" t="n">
        <f aca="false">F105*2.511711692</f>
        <v>308471.641592522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9"/>
      <c r="Z105" s="159"/>
      <c r="AA105" s="159"/>
      <c r="AB105" s="159"/>
      <c r="AC105" s="159"/>
      <c r="AD105" s="159"/>
      <c r="AE105" s="159"/>
      <c r="AF105" s="159"/>
      <c r="AG105" s="159"/>
      <c r="AH105" s="159"/>
      <c r="AI105" s="159"/>
      <c r="AJ105" s="159"/>
      <c r="AK105" s="159"/>
      <c r="AL105" s="159"/>
      <c r="AM105" s="159"/>
      <c r="AN105" s="159"/>
      <c r="AO105" s="159"/>
      <c r="AP105" s="159"/>
      <c r="AQ105" s="159"/>
      <c r="AR105" s="159"/>
      <c r="AS105" s="159"/>
      <c r="AT105" s="159"/>
      <c r="AU105" s="159"/>
      <c r="AV105" s="159"/>
      <c r="AW105" s="159"/>
      <c r="AX105" s="159"/>
      <c r="AY105" s="159"/>
      <c r="AZ105" s="159"/>
      <c r="BA105" s="159"/>
      <c r="BB105" s="159"/>
      <c r="BC105" s="159"/>
      <c r="BD105" s="159"/>
      <c r="BE105" s="159"/>
      <c r="BF105" s="159"/>
      <c r="BG105" s="159"/>
      <c r="BH105" s="159"/>
      <c r="BI105" s="159"/>
      <c r="BJ105" s="159"/>
      <c r="BK105" s="159"/>
      <c r="BL105" s="159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3" t="n">
        <f aca="false">low_SIPA_income!B99</f>
        <v>28293924.7269594</v>
      </c>
      <c r="F106" s="163" t="n">
        <f aca="false">low_SIPA_income!I99</f>
        <v>120695.507177773</v>
      </c>
      <c r="G106" s="67" t="n">
        <f aca="false">E106-F106*0.7</f>
        <v>28209437.871935</v>
      </c>
      <c r="H106" s="67"/>
      <c r="I106" s="67"/>
      <c r="J106" s="67" t="n">
        <f aca="false">G106*3.8235866717</f>
        <v>107861230.66328</v>
      </c>
      <c r="K106" s="9"/>
      <c r="L106" s="67"/>
      <c r="M106" s="67" t="n">
        <f aca="false">F106*2.511711692</f>
        <v>303152.316550282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3" t="n">
        <f aca="false">low_SIPA_income!B100</f>
        <v>24749467.3721682</v>
      </c>
      <c r="F107" s="163" t="n">
        <f aca="false">low_SIPA_income!I100</f>
        <v>122753.666154233</v>
      </c>
      <c r="G107" s="67" t="n">
        <f aca="false">E107-F107*0.7</f>
        <v>24663539.8058602</v>
      </c>
      <c r="H107" s="67"/>
      <c r="I107" s="67"/>
      <c r="J107" s="67" t="n">
        <f aca="false">G107*3.8235866717</f>
        <v>94303182.0786297</v>
      </c>
      <c r="K107" s="9"/>
      <c r="L107" s="67"/>
      <c r="M107" s="67" t="n">
        <f aca="false">F107*2.511711692</f>
        <v>308321.818515451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3" t="n">
        <f aca="false">low_SIPA_income!B101</f>
        <v>28560802.7061933</v>
      </c>
      <c r="F108" s="163" t="n">
        <f aca="false">low_SIPA_income!I101</f>
        <v>125173.394601964</v>
      </c>
      <c r="G108" s="67" t="n">
        <f aca="false">E108-F108*0.7</f>
        <v>28473181.3299719</v>
      </c>
      <c r="H108" s="67"/>
      <c r="I108" s="67"/>
      <c r="J108" s="67" t="n">
        <f aca="false">G108*3.8235866717</f>
        <v>108869676.634178</v>
      </c>
      <c r="K108" s="9"/>
      <c r="L108" s="67"/>
      <c r="M108" s="67" t="n">
        <f aca="false">F108*2.511711692</f>
        <v>314399.478749082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9"/>
      <c r="B109" s="159" t="n">
        <v>2040</v>
      </c>
      <c r="C109" s="5" t="n">
        <v>1</v>
      </c>
      <c r="D109" s="159" t="n">
        <v>261</v>
      </c>
      <c r="E109" s="161" t="n">
        <f aca="false">low_SIPA_income!B102</f>
        <v>24870220.1007343</v>
      </c>
      <c r="F109" s="161" t="n">
        <f aca="false">low_SIPA_income!I102</f>
        <v>124500.195084431</v>
      </c>
      <c r="G109" s="8" t="n">
        <f aca="false">E109-F109*0.7</f>
        <v>24783069.9641752</v>
      </c>
      <c r="H109" s="8"/>
      <c r="I109" s="8"/>
      <c r="J109" s="8" t="n">
        <f aca="false">G109*3.8235866717</f>
        <v>94760215.9988288</v>
      </c>
      <c r="K109" s="6"/>
      <c r="L109" s="8"/>
      <c r="M109" s="8" t="n">
        <f aca="false">F109*2.511711692</f>
        <v>312708.595649846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9"/>
      <c r="Z109" s="159"/>
      <c r="AA109" s="159"/>
      <c r="AB109" s="159"/>
      <c r="AC109" s="159"/>
      <c r="AD109" s="159"/>
      <c r="AE109" s="159"/>
      <c r="AF109" s="159"/>
      <c r="AG109" s="159"/>
      <c r="AH109" s="159"/>
      <c r="AI109" s="159"/>
      <c r="AJ109" s="159"/>
      <c r="AK109" s="159"/>
      <c r="AL109" s="159"/>
      <c r="AM109" s="159"/>
      <c r="AN109" s="159"/>
      <c r="AO109" s="159"/>
      <c r="AP109" s="159"/>
      <c r="AQ109" s="159"/>
      <c r="AR109" s="159"/>
      <c r="AS109" s="159"/>
      <c r="AT109" s="159"/>
      <c r="AU109" s="159"/>
      <c r="AV109" s="159"/>
      <c r="AW109" s="159"/>
      <c r="AX109" s="159"/>
      <c r="AY109" s="159"/>
      <c r="AZ109" s="159"/>
      <c r="BA109" s="159"/>
      <c r="BB109" s="159"/>
      <c r="BC109" s="159"/>
      <c r="BD109" s="159"/>
      <c r="BE109" s="159"/>
      <c r="BF109" s="159"/>
      <c r="BG109" s="159"/>
      <c r="BH109" s="159"/>
      <c r="BI109" s="159"/>
      <c r="BJ109" s="159"/>
      <c r="BK109" s="159"/>
      <c r="BL109" s="159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3" t="n">
        <f aca="false">low_SIPA_income!B103</f>
        <v>28744007.0869903</v>
      </c>
      <c r="F110" s="163" t="n">
        <f aca="false">low_SIPA_income!I103</f>
        <v>125599.133520001</v>
      </c>
      <c r="G110" s="67" t="n">
        <f aca="false">E110-F110*0.7</f>
        <v>28656087.6935263</v>
      </c>
      <c r="H110" s="67"/>
      <c r="I110" s="67"/>
      <c r="J110" s="67" t="n">
        <f aca="false">G110*3.8235866717</f>
        <v>109569034.968033</v>
      </c>
      <c r="K110" s="9"/>
      <c r="L110" s="67"/>
      <c r="M110" s="67" t="n">
        <f aca="false">F110*2.511711692</f>
        <v>315468.812167255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3" t="n">
        <f aca="false">low_SIPA_income!B104</f>
        <v>25102413.0999148</v>
      </c>
      <c r="F111" s="163" t="n">
        <f aca="false">low_SIPA_income!I104</f>
        <v>125639.107871434</v>
      </c>
      <c r="G111" s="67" t="n">
        <f aca="false">E111-F111*0.7</f>
        <v>25014465.7244048</v>
      </c>
      <c r="H111" s="67"/>
      <c r="I111" s="67"/>
      <c r="J111" s="67" t="n">
        <f aca="false">G111*3.8235866717</f>
        <v>95644977.7435306</v>
      </c>
      <c r="K111" s="9"/>
      <c r="L111" s="67"/>
      <c r="M111" s="67" t="n">
        <f aca="false">F111*2.511711692</f>
        <v>315569.216213131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3" t="n">
        <f aca="false">low_SIPA_income!B105</f>
        <v>28853594.5928695</v>
      </c>
      <c r="F112" s="163" t="n">
        <f aca="false">low_SIPA_income!I105</f>
        <v>125340.479973658</v>
      </c>
      <c r="G112" s="67" t="n">
        <f aca="false">E112-F112*0.7</f>
        <v>28765856.256888</v>
      </c>
      <c r="H112" s="67"/>
      <c r="I112" s="67"/>
      <c r="J112" s="67" t="n">
        <f aca="false">G112*3.8235866717</f>
        <v>109988744.583875</v>
      </c>
      <c r="K112" s="9"/>
      <c r="L112" s="67"/>
      <c r="M112" s="67" t="n">
        <f aca="false">F112*2.511711692</f>
        <v>314819.149030727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9"/>
      <c r="B113" s="159"/>
      <c r="C113" s="5"/>
      <c r="D113" s="159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9"/>
      <c r="Z113" s="159"/>
      <c r="AA113" s="159"/>
      <c r="AB113" s="159"/>
      <c r="AC113" s="159"/>
      <c r="AD113" s="159"/>
      <c r="AE113" s="159"/>
      <c r="AF113" s="159"/>
      <c r="AG113" s="159"/>
      <c r="AH113" s="159"/>
      <c r="AI113" s="159"/>
      <c r="AJ113" s="159"/>
      <c r="AK113" s="159"/>
      <c r="AL113" s="159"/>
      <c r="AM113" s="159"/>
      <c r="AN113" s="159"/>
      <c r="AO113" s="159"/>
      <c r="AP113" s="159"/>
      <c r="AQ113" s="159"/>
      <c r="AR113" s="159"/>
      <c r="AS113" s="159"/>
      <c r="AT113" s="159"/>
      <c r="AU113" s="159"/>
      <c r="AV113" s="159"/>
      <c r="AW113" s="159"/>
      <c r="AX113" s="159"/>
      <c r="AY113" s="159"/>
      <c r="AZ113" s="159"/>
      <c r="BA113" s="159"/>
      <c r="BB113" s="159"/>
      <c r="BC113" s="159"/>
      <c r="BD113" s="159"/>
      <c r="BE113" s="159"/>
      <c r="BF113" s="159"/>
      <c r="BG113" s="159"/>
      <c r="BH113" s="159"/>
      <c r="BI113" s="159"/>
      <c r="BJ113" s="159"/>
      <c r="BK113" s="159"/>
      <c r="BL113" s="159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0"/>
    </row>
    <row r="119" customFormat="false" ht="12.8" hidden="false" customHeight="false" outlineLevel="0" collapsed="false">
      <c r="E119" s="0"/>
    </row>
    <row r="120" customFormat="false" ht="12.8" hidden="false" customHeight="false" outlineLevel="0" collapsed="false">
      <c r="E120" s="0"/>
    </row>
    <row r="121" customFormat="false" ht="12.8" hidden="false" customHeight="false" outlineLevel="0" collapsed="false">
      <c r="E121" s="0"/>
    </row>
    <row r="122" customFormat="false" ht="12.8" hidden="false" customHeight="false" outlineLevel="0" collapsed="false">
      <c r="E122" s="0"/>
    </row>
    <row r="123" customFormat="false" ht="12.8" hidden="false" customHeight="false" outlineLevel="0" collapsed="false">
      <c r="E123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A90" colorId="64" zoomScale="65" zoomScaleNormal="65" zoomScalePageLayoutView="100" workbookViewId="0">
      <selection pane="topLeft" activeCell="E9" activeCellId="0" sqref="E9"/>
    </sheetView>
  </sheetViews>
  <sheetFormatPr defaultColWidth="9.265625" defaultRowHeight="12.8" zeroHeight="false" outlineLevelRow="0" outlineLevelCol="0"/>
  <cols>
    <col collapsed="false" customWidth="true" hidden="false" outlineLevel="0" max="5" min="5" style="110" width="19.62"/>
    <col collapsed="false" customWidth="true" hidden="false" outlineLevel="0" max="6" min="6" style="110" width="12.14"/>
    <col collapsed="false" customWidth="true" hidden="false" outlineLevel="0" max="10" min="7" style="0" width="12.14"/>
  </cols>
  <sheetData>
    <row r="1" customFormat="false" ht="12.8" hidden="false" customHeight="true" outlineLevel="0" collapsed="false">
      <c r="A1" s="168"/>
      <c r="B1" s="168"/>
      <c r="C1" s="168"/>
      <c r="D1" s="168"/>
      <c r="E1" s="169" t="s">
        <v>219</v>
      </c>
      <c r="F1" s="169" t="s">
        <v>220</v>
      </c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R1" s="168"/>
      <c r="AS1" s="168"/>
      <c r="AT1" s="168"/>
      <c r="AU1" s="168"/>
      <c r="AV1" s="168"/>
      <c r="AW1" s="168"/>
      <c r="AX1" s="168"/>
      <c r="AY1" s="168"/>
      <c r="AZ1" s="168"/>
      <c r="BA1" s="168"/>
      <c r="BB1" s="168"/>
      <c r="BC1" s="168"/>
      <c r="BD1" s="168"/>
      <c r="BE1" s="168"/>
      <c r="BF1" s="168"/>
      <c r="BG1" s="168"/>
      <c r="BH1" s="168"/>
      <c r="BI1" s="168"/>
      <c r="BJ1" s="168"/>
      <c r="BK1" s="168"/>
      <c r="BL1" s="168"/>
    </row>
    <row r="2" customFormat="false" ht="50.25" hidden="false" customHeight="true" outlineLevel="0" collapsed="false">
      <c r="A2" s="146" t="s">
        <v>221</v>
      </c>
      <c r="B2" s="146" t="s">
        <v>184</v>
      </c>
      <c r="C2" s="146" t="s">
        <v>185</v>
      </c>
      <c r="D2" s="146" t="s">
        <v>222</v>
      </c>
      <c r="E2" s="148" t="s">
        <v>223</v>
      </c>
      <c r="F2" s="148" t="s">
        <v>224</v>
      </c>
      <c r="G2" s="146" t="s">
        <v>225</v>
      </c>
      <c r="H2" s="146" t="s">
        <v>226</v>
      </c>
      <c r="I2" s="146" t="s">
        <v>227</v>
      </c>
      <c r="J2" s="146" t="s">
        <v>228</v>
      </c>
      <c r="K2" s="146" t="s">
        <v>229</v>
      </c>
      <c r="L2" s="146" t="s">
        <v>230</v>
      </c>
      <c r="M2" s="149" t="s">
        <v>231</v>
      </c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0"/>
    </row>
    <row r="3" customFormat="false" ht="12.8" hidden="false" customHeight="false" outlineLevel="0" collapsed="false">
      <c r="A3" s="151" t="s">
        <v>232</v>
      </c>
      <c r="B3" s="151" t="n">
        <v>2014</v>
      </c>
      <c r="C3" s="152" t="n">
        <v>1</v>
      </c>
      <c r="D3" s="151" t="n">
        <v>45</v>
      </c>
      <c r="E3" s="153" t="n">
        <v>16336703</v>
      </c>
      <c r="F3" s="153" t="n">
        <v>147746</v>
      </c>
      <c r="G3" s="154" t="n">
        <v>16188957</v>
      </c>
      <c r="H3" s="172" t="n">
        <v>59323985</v>
      </c>
      <c r="I3" s="173" t="n">
        <f aca="false">H3/G3</f>
        <v>3.66447233135526</v>
      </c>
      <c r="J3" s="154" t="n">
        <f aca="false">G3*I10</f>
        <v>61899880.2143381</v>
      </c>
      <c r="K3" s="172" t="n">
        <v>354218</v>
      </c>
      <c r="L3" s="173" t="n">
        <f aca="false">K3/F3</f>
        <v>2.39747945798871</v>
      </c>
      <c r="M3" s="154" t="n">
        <f aca="false">F3*2.511711692</f>
        <v>371095.355646232</v>
      </c>
      <c r="N3" s="172"/>
      <c r="O3" s="151"/>
      <c r="P3" s="151"/>
      <c r="Q3" s="154"/>
      <c r="R3" s="154"/>
      <c r="S3" s="154"/>
      <c r="T3" s="151"/>
      <c r="U3" s="151"/>
      <c r="V3" s="152"/>
      <c r="W3" s="152"/>
      <c r="X3" s="154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  <c r="BE3" s="151"/>
      <c r="BF3" s="151"/>
      <c r="BG3" s="151"/>
      <c r="BH3" s="151"/>
      <c r="BI3" s="151"/>
      <c r="BJ3" s="151"/>
      <c r="BK3" s="151"/>
      <c r="BL3" s="151"/>
    </row>
    <row r="4" customFormat="false" ht="12.8" hidden="false" customHeight="false" outlineLevel="0" collapsed="false">
      <c r="B4" s="151" t="n">
        <v>2014</v>
      </c>
      <c r="C4" s="152" t="n">
        <v>2</v>
      </c>
      <c r="D4" s="151" t="n">
        <v>46</v>
      </c>
      <c r="E4" s="153" t="n">
        <v>19039169</v>
      </c>
      <c r="F4" s="153" t="n">
        <v>150094</v>
      </c>
      <c r="G4" s="154" t="n">
        <v>18889075</v>
      </c>
      <c r="H4" s="172" t="n">
        <v>70642775</v>
      </c>
      <c r="I4" s="173" t="n">
        <f aca="false">H4/G4</f>
        <v>3.73987476888095</v>
      </c>
      <c r="J4" s="154" t="n">
        <f aca="false">G4*3.8235866717</f>
        <v>72224015.4107417</v>
      </c>
      <c r="K4" s="172" t="n">
        <v>375893</v>
      </c>
      <c r="L4" s="173" t="n">
        <f aca="false">K4/F4</f>
        <v>2.5043839194105</v>
      </c>
      <c r="M4" s="154" t="n">
        <f aca="false">F4*2.511711692</f>
        <v>376992.854699048</v>
      </c>
      <c r="N4" s="172"/>
      <c r="Q4" s="154"/>
      <c r="R4" s="154"/>
      <c r="S4" s="154"/>
      <c r="V4" s="152"/>
      <c r="W4" s="152"/>
      <c r="X4" s="154"/>
    </row>
    <row r="5" customFormat="false" ht="12.8" hidden="false" customHeight="false" outlineLevel="0" collapsed="false">
      <c r="B5" s="151" t="n">
        <v>2014</v>
      </c>
      <c r="C5" s="152" t="n">
        <v>3</v>
      </c>
      <c r="D5" s="151" t="n">
        <v>47</v>
      </c>
      <c r="E5" s="153" t="n">
        <v>16811748</v>
      </c>
      <c r="F5" s="153" t="n">
        <v>145661</v>
      </c>
      <c r="G5" s="154" t="n">
        <v>16666087</v>
      </c>
      <c r="H5" s="172" t="n">
        <v>66453030</v>
      </c>
      <c r="I5" s="173" t="n">
        <f aca="false">H5/G5</f>
        <v>3.98732047900626</v>
      </c>
      <c r="J5" s="154" t="n">
        <f aca="false">G5*3.8235866717</f>
        <v>63724228.1225926</v>
      </c>
      <c r="K5" s="172" t="n">
        <v>387130</v>
      </c>
      <c r="L5" s="173" t="n">
        <f aca="false">K5/F5</f>
        <v>2.65774641118762</v>
      </c>
      <c r="M5" s="154" t="n">
        <f aca="false">F5*2.511711692</f>
        <v>365858.436768412</v>
      </c>
      <c r="N5" s="172"/>
      <c r="Q5" s="154"/>
      <c r="R5" s="154"/>
      <c r="S5" s="154"/>
      <c r="V5" s="152"/>
      <c r="W5" s="152"/>
      <c r="X5" s="154"/>
    </row>
    <row r="6" customFormat="false" ht="12.8" hidden="false" customHeight="false" outlineLevel="0" collapsed="false">
      <c r="B6" s="151" t="n">
        <v>2014</v>
      </c>
      <c r="C6" s="152" t="n">
        <v>4</v>
      </c>
      <c r="D6" s="151" t="n">
        <v>48</v>
      </c>
      <c r="E6" s="153" t="n">
        <v>20743937</v>
      </c>
      <c r="F6" s="153" t="n">
        <v>143630</v>
      </c>
      <c r="G6" s="154" t="n">
        <v>20600306</v>
      </c>
      <c r="H6" s="172" t="n">
        <v>75212989</v>
      </c>
      <c r="I6" s="173" t="n">
        <f aca="false">H6/G6</f>
        <v>3.65106173665576</v>
      </c>
      <c r="J6" s="154" t="n">
        <f aca="false">G6*3.8235866717</f>
        <v>78767055.4545416</v>
      </c>
      <c r="K6" s="172" t="n">
        <v>390504</v>
      </c>
      <c r="L6" s="173" t="n">
        <f aca="false">K6/F6</f>
        <v>2.71881918819188</v>
      </c>
      <c r="M6" s="154" t="n">
        <f aca="false">F6*2.511711692</f>
        <v>360757.15032196</v>
      </c>
      <c r="N6" s="172"/>
      <c r="Q6" s="154"/>
      <c r="R6" s="154"/>
      <c r="S6" s="154"/>
      <c r="V6" s="152"/>
      <c r="W6" s="152"/>
      <c r="X6" s="154"/>
    </row>
    <row r="7" customFormat="false" ht="12.8" hidden="false" customHeight="false" outlineLevel="0" collapsed="false">
      <c r="B7" s="151" t="n">
        <v>2015</v>
      </c>
      <c r="C7" s="152" t="n">
        <v>1</v>
      </c>
      <c r="D7" s="151" t="n">
        <v>49</v>
      </c>
      <c r="E7" s="153" t="n">
        <v>18307160</v>
      </c>
      <c r="F7" s="153" t="n">
        <v>167252</v>
      </c>
      <c r="G7" s="154" t="n">
        <v>18139908</v>
      </c>
      <c r="H7" s="172" t="n">
        <v>71061517</v>
      </c>
      <c r="I7" s="173" t="n">
        <f aca="false">H7/G7</f>
        <v>3.91741330771909</v>
      </c>
      <c r="J7" s="154" t="n">
        <f aca="false">G7*3.8235866717</f>
        <v>69359510.4546642</v>
      </c>
      <c r="K7" s="172" t="n">
        <v>409117</v>
      </c>
      <c r="L7" s="173" t="n">
        <f aca="false">K7/F7</f>
        <v>2.44611125726449</v>
      </c>
      <c r="M7" s="154" t="n">
        <f aca="false">F7*2.511711692</f>
        <v>420088.803910384</v>
      </c>
      <c r="N7" s="172"/>
      <c r="Q7" s="154"/>
      <c r="R7" s="154"/>
      <c r="S7" s="154"/>
      <c r="V7" s="152"/>
      <c r="W7" s="152"/>
      <c r="X7" s="154"/>
    </row>
    <row r="8" customFormat="false" ht="12.8" hidden="false" customHeight="false" outlineLevel="0" collapsed="false">
      <c r="B8" s="151" t="n">
        <v>2015</v>
      </c>
      <c r="C8" s="152" t="n">
        <v>2</v>
      </c>
      <c r="D8" s="151" t="n">
        <v>50</v>
      </c>
      <c r="E8" s="153" t="n">
        <v>21740969</v>
      </c>
      <c r="F8" s="153" t="n">
        <v>188439</v>
      </c>
      <c r="G8" s="154" t="n">
        <v>21552530</v>
      </c>
      <c r="H8" s="172" t="n">
        <v>85808756</v>
      </c>
      <c r="I8" s="173" t="n">
        <f aca="false">H8/G8</f>
        <v>3.98137740673601</v>
      </c>
      <c r="J8" s="154" t="n">
        <f aca="false">G8*3.8235866717</f>
        <v>82407966.4494144</v>
      </c>
      <c r="K8" s="172" t="n">
        <v>442027</v>
      </c>
      <c r="L8" s="173" t="n">
        <f aca="false">K8/F8</f>
        <v>2.34572991790447</v>
      </c>
      <c r="M8" s="154" t="n">
        <f aca="false">F8*2.511711692</f>
        <v>473304.439528788</v>
      </c>
      <c r="N8" s="172"/>
      <c r="Q8" s="154"/>
      <c r="R8" s="154"/>
      <c r="S8" s="154"/>
      <c r="V8" s="152"/>
      <c r="W8" s="152"/>
      <c r="X8" s="154"/>
    </row>
    <row r="9" customFormat="false" ht="12.8" hidden="false" customHeight="false" outlineLevel="0" collapsed="false">
      <c r="A9" s="159"/>
      <c r="B9" s="159" t="n">
        <v>2015</v>
      </c>
      <c r="C9" s="5" t="n">
        <v>1</v>
      </c>
      <c r="D9" s="159" t="n">
        <v>161</v>
      </c>
      <c r="E9" s="161" t="n">
        <f aca="false">high_SIPA_income!B2</f>
        <v>18043144.0904716</v>
      </c>
      <c r="F9" s="161" t="n">
        <f aca="false">high_SIPA_income!I2</f>
        <v>133045.091777586</v>
      </c>
      <c r="G9" s="8" t="n">
        <f aca="false">E9-F9*0.7</f>
        <v>17950012.5262273</v>
      </c>
      <c r="H9" s="8"/>
      <c r="I9" s="8"/>
      <c r="J9" s="8" t="n">
        <f aca="false">G9*3.8235866717</f>
        <v>68633428.6521307</v>
      </c>
      <c r="K9" s="6"/>
      <c r="L9" s="8"/>
      <c r="M9" s="8" t="n">
        <f aca="false">F9*2.511711692</f>
        <v>334170.912580975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9"/>
      <c r="BG9" s="159"/>
      <c r="BH9" s="159"/>
      <c r="BI9" s="159"/>
      <c r="BJ9" s="159"/>
      <c r="BK9" s="159"/>
      <c r="BL9" s="159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63" t="n">
        <f aca="false">high_SIPA_income!B3</f>
        <v>22277539.8995703</v>
      </c>
      <c r="F10" s="163" t="n">
        <f aca="false">high_SIPA_income!I3</f>
        <v>139417.771119178</v>
      </c>
      <c r="G10" s="67" t="n">
        <f aca="false">E10-F10*0.7</f>
        <v>22179947.4597869</v>
      </c>
      <c r="H10" s="67" t="s">
        <v>233</v>
      </c>
      <c r="I10" s="175" t="n">
        <f aca="false">AVERAGE(I3:I8)</f>
        <v>3.82358667172555</v>
      </c>
      <c r="J10" s="67" t="n">
        <f aca="false">G10*3.8235866717</f>
        <v>84806951.4862474</v>
      </c>
      <c r="K10" s="9" t="s">
        <v>233</v>
      </c>
      <c r="L10" s="175" t="n">
        <f aca="false">AVERAGE(L3:L8)</f>
        <v>2.51171169199128</v>
      </c>
      <c r="M10" s="67" t="n">
        <f aca="false">F10*2.511711692</f>
        <v>350177.245792619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63" t="n">
        <f aca="false">high_SIPA_income!B4</f>
        <v>20171412.2166204</v>
      </c>
      <c r="F11" s="163" t="n">
        <f aca="false">high_SIPA_income!I4</f>
        <v>144779.140644521</v>
      </c>
      <c r="G11" s="67" t="n">
        <f aca="false">E11-F11*0.7</f>
        <v>20070066.8181692</v>
      </c>
      <c r="H11" s="67" t="n">
        <v>76520057</v>
      </c>
      <c r="I11" s="67"/>
      <c r="J11" s="67" t="n">
        <f aca="false">G11*3.8235866717</f>
        <v>76739639.9860803</v>
      </c>
      <c r="K11" s="9" t="n">
        <v>445064</v>
      </c>
      <c r="L11" s="67"/>
      <c r="M11" s="67" t="n">
        <f aca="false">F11*2.511711692</f>
        <v>363643.460314557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63" t="n">
        <f aca="false">high_SIPA_income!B5</f>
        <v>23528444.5402758</v>
      </c>
      <c r="F12" s="163" t="n">
        <f aca="false">high_SIPA_income!I5</f>
        <v>144644.835798782</v>
      </c>
      <c r="G12" s="67" t="n">
        <f aca="false">E12-F12*0.7</f>
        <v>23427193.1552167</v>
      </c>
      <c r="H12" s="67" t="n">
        <v>81658874</v>
      </c>
      <c r="I12" s="67"/>
      <c r="J12" s="67" t="n">
        <f aca="false">G12*3.8235866717</f>
        <v>89575903.5036279</v>
      </c>
      <c r="K12" s="9" t="n">
        <v>414371</v>
      </c>
      <c r="L12" s="67"/>
      <c r="M12" s="67" t="n">
        <f aca="false">F12*2.511711692</f>
        <v>363306.12526322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9" t="s">
        <v>234</v>
      </c>
      <c r="B13" s="159" t="n">
        <v>2016</v>
      </c>
      <c r="C13" s="5" t="n">
        <v>1</v>
      </c>
      <c r="D13" s="159" t="n">
        <v>165</v>
      </c>
      <c r="E13" s="161" t="n">
        <f aca="false">high_SIPA_income!B6</f>
        <v>19153281.0629158</v>
      </c>
      <c r="F13" s="161" t="n">
        <f aca="false">high_SIPA_income!I6</f>
        <v>139315.632882832</v>
      </c>
      <c r="G13" s="8" t="n">
        <f aca="false">E13-F13*0.7</f>
        <v>19055760.1198978</v>
      </c>
      <c r="H13" s="8" t="n">
        <v>71384639</v>
      </c>
      <c r="I13" s="8"/>
      <c r="J13" s="8" t="n">
        <f aca="false">G13*3.8235866717</f>
        <v>72861350.4135536</v>
      </c>
      <c r="K13" s="6" t="n">
        <v>399060</v>
      </c>
      <c r="L13" s="8"/>
      <c r="M13" s="8" t="n">
        <f aca="false">F13*2.511711692</f>
        <v>349920.70399019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  <c r="BJ13" s="159"/>
      <c r="BK13" s="159"/>
      <c r="BL13" s="159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3" t="n">
        <f aca="false">high_SIPA_income!B7</f>
        <v>21857213.2641064</v>
      </c>
      <c r="F14" s="163" t="n">
        <f aca="false">high_SIPA_income!I7</f>
        <v>135417.02832844</v>
      </c>
      <c r="G14" s="67" t="n">
        <f aca="false">E14-F14*0.7</f>
        <v>21762421.3442765</v>
      </c>
      <c r="H14" s="67" t="n">
        <v>78650764</v>
      </c>
      <c r="I14" s="67"/>
      <c r="J14" s="67" t="n">
        <f aca="false">G14*3.8235866717</f>
        <v>83210504.1958952</v>
      </c>
      <c r="K14" s="9" t="n">
        <v>377742</v>
      </c>
      <c r="L14" s="67"/>
      <c r="M14" s="67" t="n">
        <f aca="false">F14*2.511711692</f>
        <v>340128.533348437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3" t="n">
        <f aca="false">high_SIPA_income!B8</f>
        <v>19215169.9458099</v>
      </c>
      <c r="F15" s="163" t="n">
        <f aca="false">high_SIPA_income!I8</f>
        <v>143638.968946757</v>
      </c>
      <c r="G15" s="67" t="n">
        <f aca="false">E15-F15*0.7</f>
        <v>19114622.6675472</v>
      </c>
      <c r="H15" s="67" t="n">
        <v>72210474</v>
      </c>
      <c r="I15" s="67"/>
      <c r="J15" s="67" t="n">
        <f aca="false">G15*3.8235866717</f>
        <v>73086416.466208</v>
      </c>
      <c r="K15" s="9" t="n">
        <v>375488</v>
      </c>
      <c r="L15" s="67"/>
      <c r="M15" s="67" t="n">
        <f aca="false">F15*2.511711692</f>
        <v>360779.677730395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3" t="n">
        <f aca="false">high_SIPA_income!B9</f>
        <v>22585007.4703965</v>
      </c>
      <c r="F16" s="163" t="n">
        <f aca="false">high_SIPA_income!I9</f>
        <v>144531.021624542</v>
      </c>
      <c r="G16" s="67" t="n">
        <f aca="false">E16-F16*0.7</f>
        <v>22483835.7552593</v>
      </c>
      <c r="H16" s="67" t="n">
        <v>79983678</v>
      </c>
      <c r="I16" s="67"/>
      <c r="J16" s="67" t="n">
        <f aca="false">G16*3.8235866717</f>
        <v>85968894.7225016</v>
      </c>
      <c r="K16" s="9" t="n">
        <v>355397</v>
      </c>
      <c r="L16" s="67"/>
      <c r="M16" s="67" t="n">
        <f aca="false">F16*2.511711692</f>
        <v>363020.256871067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9"/>
      <c r="B17" s="159" t="n">
        <v>2017</v>
      </c>
      <c r="C17" s="5" t="n">
        <v>1</v>
      </c>
      <c r="D17" s="159" t="n">
        <v>169</v>
      </c>
      <c r="E17" s="161" t="n">
        <f aca="false">high_SIPA_income!B10</f>
        <v>19533783.8584636</v>
      </c>
      <c r="F17" s="161" t="n">
        <f aca="false">high_SIPA_income!I10</f>
        <v>122346.756582245</v>
      </c>
      <c r="G17" s="8" t="n">
        <f aca="false">E17-F17*0.7</f>
        <v>19448141.128856</v>
      </c>
      <c r="H17" s="8" t="n">
        <v>74434596</v>
      </c>
      <c r="I17" s="8"/>
      <c r="J17" s="8" t="n">
        <f aca="false">G17*3.8235866717</f>
        <v>74361653.2096345</v>
      </c>
      <c r="K17" s="6" t="n">
        <v>462191</v>
      </c>
      <c r="L17" s="8"/>
      <c r="M17" s="8" t="n">
        <f aca="false">F17*2.511711692</f>
        <v>307299.778985902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  <c r="BJ17" s="159"/>
      <c r="BK17" s="159"/>
      <c r="BL17" s="159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3" t="n">
        <f aca="false">high_SIPA_income!B11</f>
        <v>23184198.0928763</v>
      </c>
      <c r="F18" s="163" t="n">
        <f aca="false">high_SIPA_income!I11</f>
        <v>129644.505564317</v>
      </c>
      <c r="G18" s="67" t="n">
        <f aca="false">E18-F18*0.7</f>
        <v>23093446.9389812</v>
      </c>
      <c r="H18" s="67" t="n">
        <v>80479757</v>
      </c>
      <c r="I18" s="67"/>
      <c r="J18" s="67" t="n">
        <f aca="false">G18*3.8235866717</f>
        <v>88299795.9194998</v>
      </c>
      <c r="K18" s="9" t="n">
        <v>458270</v>
      </c>
      <c r="L18" s="67"/>
      <c r="M18" s="67" t="n">
        <f aca="false">F18*2.511711692</f>
        <v>325629.620429455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3" t="n">
        <f aca="false">high_SIPA_income!B12</f>
        <v>20542851.5621216</v>
      </c>
      <c r="F19" s="163" t="n">
        <f aca="false">high_SIPA_income!I12</f>
        <v>138597.576903819</v>
      </c>
      <c r="G19" s="67" t="n">
        <f aca="false">E19-F19*0.7</f>
        <v>20445833.258289</v>
      </c>
      <c r="H19" s="67" t="n">
        <v>73976782</v>
      </c>
      <c r="I19" s="67"/>
      <c r="J19" s="67" t="n">
        <f aca="false">G19*3.8235866717</f>
        <v>78176415.5381942</v>
      </c>
      <c r="K19" s="9" t="n">
        <v>489074</v>
      </c>
      <c r="L19" s="67"/>
      <c r="M19" s="67" t="n">
        <f aca="false">F19*2.511711692</f>
        <v>348117.15439219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3" t="n">
        <f aca="false">high_SIPA_income!B13</f>
        <v>24252373.7599014</v>
      </c>
      <c r="F20" s="163" t="n">
        <f aca="false">high_SIPA_income!I13</f>
        <v>140143.065168911</v>
      </c>
      <c r="G20" s="67" t="n">
        <f aca="false">E20-F20*0.7</f>
        <v>24154273.6142832</v>
      </c>
      <c r="H20" s="67" t="n">
        <v>82408987.5633976</v>
      </c>
      <c r="I20" s="67"/>
      <c r="J20" s="67" t="n">
        <f aca="false">G20*3.8235866717</f>
        <v>92355958.6561681</v>
      </c>
      <c r="K20" s="9"/>
      <c r="L20" s="67"/>
      <c r="M20" s="67" t="n">
        <f aca="false">F20*2.511711692</f>
        <v>351998.975337471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9"/>
      <c r="B21" s="159" t="n">
        <v>2018</v>
      </c>
      <c r="C21" s="5" t="n">
        <v>1</v>
      </c>
      <c r="D21" s="159" t="n">
        <v>173</v>
      </c>
      <c r="E21" s="161" t="n">
        <f aca="false">high_SIPA_income!B14</f>
        <v>19363802.8731975</v>
      </c>
      <c r="F21" s="161" t="n">
        <f aca="false">high_SIPA_income!I14</f>
        <v>123938.240955641</v>
      </c>
      <c r="G21" s="8" t="n">
        <f aca="false">E21-F21*0.7</f>
        <v>19277046.1045286</v>
      </c>
      <c r="H21" s="8"/>
      <c r="I21" s="8"/>
      <c r="J21" s="8" t="n">
        <f aca="false">G21*3.8235866717</f>
        <v>73707456.5550218</v>
      </c>
      <c r="K21" s="6"/>
      <c r="L21" s="8"/>
      <c r="M21" s="8" t="n">
        <f aca="false">F21*2.511711692</f>
        <v>311297.128894197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  <c r="BB21" s="159"/>
      <c r="BC21" s="159"/>
      <c r="BD21" s="159"/>
      <c r="BE21" s="159"/>
      <c r="BF21" s="159"/>
      <c r="BG21" s="159"/>
      <c r="BH21" s="159"/>
      <c r="BI21" s="159"/>
      <c r="BJ21" s="159"/>
      <c r="BK21" s="159"/>
      <c r="BL21" s="159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3" t="n">
        <f aca="false">high_SIPA_income!B15</f>
        <v>21991144.8761269</v>
      </c>
      <c r="F22" s="163" t="n">
        <f aca="false">high_SIPA_income!I15</f>
        <v>128194.98488325</v>
      </c>
      <c r="G22" s="67" t="n">
        <f aca="false">E22-F22*0.7</f>
        <v>21901408.3867087</v>
      </c>
      <c r="H22" s="67"/>
      <c r="I22" s="67"/>
      <c r="J22" s="67" t="n">
        <f aca="false">G22*3.8235866717</f>
        <v>83741933.1988778</v>
      </c>
      <c r="K22" s="9"/>
      <c r="L22" s="67"/>
      <c r="M22" s="67" t="n">
        <f aca="false">F22*2.511711692</f>
        <v>321988.842387022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3" t="n">
        <f aca="false">high_SIPA_income!B16</f>
        <v>18235645.224442</v>
      </c>
      <c r="F23" s="163" t="n">
        <f aca="false">high_SIPA_income!I16</f>
        <v>114951.911089814</v>
      </c>
      <c r="G23" s="67" t="n">
        <f aca="false">E23-F23*0.7</f>
        <v>18155178.8866792</v>
      </c>
      <c r="H23" s="67"/>
      <c r="I23" s="67"/>
      <c r="J23" s="67" t="n">
        <f aca="false">G23*3.8235866717</f>
        <v>69417900.0134358</v>
      </c>
      <c r="K23" s="9"/>
      <c r="L23" s="67"/>
      <c r="M23" s="67" t="n">
        <f aca="false">F23*2.511711692</f>
        <v>288726.05910203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3" t="n">
        <f aca="false">high_SIPA_income!B17</f>
        <v>20080887.7929642</v>
      </c>
      <c r="F24" s="163" t="n">
        <f aca="false">high_SIPA_income!I17</f>
        <v>113858.881260517</v>
      </c>
      <c r="G24" s="67" t="n">
        <f aca="false">E24-F24*0.7</f>
        <v>20001186.5760818</v>
      </c>
      <c r="H24" s="67"/>
      <c r="I24" s="67"/>
      <c r="J24" s="67" t="n">
        <f aca="false">G24*3.8235866717</f>
        <v>76476270.4104914</v>
      </c>
      <c r="K24" s="9"/>
      <c r="L24" s="67"/>
      <c r="M24" s="67" t="n">
        <f aca="false">F24*2.511711692</f>
        <v>285980.68330008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9"/>
      <c r="B25" s="159" t="n">
        <v>2019</v>
      </c>
      <c r="C25" s="5" t="n">
        <v>1</v>
      </c>
      <c r="D25" s="159" t="n">
        <v>177</v>
      </c>
      <c r="E25" s="161" t="n">
        <f aca="false">high_SIPA_income!B18</f>
        <v>15939455.3253429</v>
      </c>
      <c r="F25" s="161" t="n">
        <f aca="false">high_SIPA_income!I18</f>
        <v>109595.017329619</v>
      </c>
      <c r="G25" s="8" t="n">
        <f aca="false">E25-F25*0.7</f>
        <v>15862738.8132122</v>
      </c>
      <c r="H25" s="8"/>
      <c r="I25" s="8"/>
      <c r="J25" s="8" t="n">
        <f aca="false">G25*3.8235866717</f>
        <v>60652556.7028565</v>
      </c>
      <c r="K25" s="6"/>
      <c r="L25" s="8"/>
      <c r="M25" s="8" t="n">
        <f aca="false">F25*2.511711692</f>
        <v>275271.086411746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  <c r="BB25" s="159"/>
      <c r="BC25" s="159"/>
      <c r="BD25" s="159"/>
      <c r="BE25" s="159"/>
      <c r="BF25" s="159"/>
      <c r="BG25" s="159"/>
      <c r="BH25" s="159"/>
      <c r="BI25" s="159"/>
      <c r="BJ25" s="159"/>
      <c r="BK25" s="159"/>
      <c r="BL25" s="159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3" t="n">
        <f aca="false">high_SIPA_income!B19</f>
        <v>18843330.2723496</v>
      </c>
      <c r="F26" s="163" t="n">
        <f aca="false">high_SIPA_income!I19</f>
        <v>107810.670661791</v>
      </c>
      <c r="G26" s="67" t="n">
        <f aca="false">E26-F26*0.7</f>
        <v>18767862.8028863</v>
      </c>
      <c r="H26" s="67" t="n">
        <v>1000</v>
      </c>
      <c r="I26" s="67"/>
      <c r="J26" s="67" t="n">
        <f aca="false">G26*3.8235866717</f>
        <v>71760550.0694104</v>
      </c>
      <c r="K26" s="9"/>
      <c r="L26" s="67"/>
      <c r="M26" s="67" t="n">
        <f aca="false">F26*2.511711692</f>
        <v>270789.322023582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3" t="n">
        <f aca="false">high_SIPA_income!B20</f>
        <v>15786819.5136424</v>
      </c>
      <c r="F27" s="163" t="n">
        <f aca="false">high_SIPA_income!I20</f>
        <v>110759.347632462</v>
      </c>
      <c r="G27" s="67" t="n">
        <f aca="false">E27-F27*0.7</f>
        <v>15709287.9702997</v>
      </c>
      <c r="H27" s="67"/>
      <c r="I27" s="67"/>
      <c r="J27" s="67" t="n">
        <f aca="false">G27*3.8235866717</f>
        <v>60065824.1051349</v>
      </c>
      <c r="K27" s="9"/>
      <c r="L27" s="67"/>
      <c r="M27" s="67" t="n">
        <f aca="false">F27*2.511711692</f>
        <v>278195.548446746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3" t="n">
        <f aca="false">high_SIPA_income!B21</f>
        <v>17918583.0811978</v>
      </c>
      <c r="F28" s="163" t="n">
        <f aca="false">high_SIPA_income!I21</f>
        <v>108218.534622524</v>
      </c>
      <c r="G28" s="67" t="n">
        <f aca="false">E28-F28*0.7</f>
        <v>17842830.106962</v>
      </c>
      <c r="H28" s="67"/>
      <c r="I28" s="67"/>
      <c r="J28" s="67" t="n">
        <f aca="false">G28*3.8235866717</f>
        <v>68223607.3823874</v>
      </c>
      <c r="K28" s="9"/>
      <c r="L28" s="67"/>
      <c r="M28" s="67" t="n">
        <f aca="false">F28*2.511711692</f>
        <v>271813.758702499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9"/>
      <c r="B29" s="159" t="n">
        <v>2020</v>
      </c>
      <c r="C29" s="5" t="n">
        <v>1</v>
      </c>
      <c r="D29" s="159" t="n">
        <v>181</v>
      </c>
      <c r="E29" s="161" t="n">
        <f aca="false">high_SIPA_income!B22</f>
        <v>16434811.9879364</v>
      </c>
      <c r="F29" s="161" t="n">
        <f aca="false">high_SIPA_income!I22</f>
        <v>114223.960654247</v>
      </c>
      <c r="G29" s="8" t="n">
        <f aca="false">E29-F29*0.7</f>
        <v>16354855.2154784</v>
      </c>
      <c r="H29" s="8"/>
      <c r="I29" s="8"/>
      <c r="J29" s="8" t="n">
        <f aca="false">G29*3.8235866717</f>
        <v>62534206.4194864</v>
      </c>
      <c r="K29" s="6"/>
      <c r="L29" s="8"/>
      <c r="M29" s="8" t="n">
        <f aca="false">F29*2.511711692</f>
        <v>286897.65748182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3" t="n">
        <f aca="false">high_SIPA_income!B23</f>
        <v>18373902.9497875</v>
      </c>
      <c r="F30" s="163" t="n">
        <f aca="false">high_SIPA_income!I23</f>
        <v>83215.8664771378</v>
      </c>
      <c r="G30" s="67" t="n">
        <f aca="false">E30-F30*0.7</f>
        <v>18315651.8432535</v>
      </c>
      <c r="H30" s="67"/>
      <c r="I30" s="67"/>
      <c r="J30" s="67" t="n">
        <f aca="false">G30*3.8235866717</f>
        <v>70031482.2713615</v>
      </c>
      <c r="K30" s="9"/>
      <c r="L30" s="67"/>
      <c r="M30" s="67" t="n">
        <f aca="false">F30*2.511711692</f>
        <v>209014.264790538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3" t="n">
        <f aca="false">high_SIPA_income!B24</f>
        <v>15655381.6159639</v>
      </c>
      <c r="F31" s="163" t="n">
        <f aca="false">high_SIPA_income!I24</f>
        <v>84583.9362415247</v>
      </c>
      <c r="G31" s="67" t="n">
        <f aca="false">E31-F31*0.7</f>
        <v>15596172.8605948</v>
      </c>
      <c r="H31" s="67"/>
      <c r="I31" s="67"/>
      <c r="J31" s="67" t="n">
        <f aca="false">G31*3.8235866717</f>
        <v>59633318.6792997</v>
      </c>
      <c r="K31" s="9"/>
      <c r="L31" s="67"/>
      <c r="M31" s="67" t="n">
        <f aca="false">F31*2.511711692</f>
        <v>212450.46161322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3" t="n">
        <f aca="false">high_SIPA_income!B25</f>
        <v>18961841.12094</v>
      </c>
      <c r="F32" s="163" t="n">
        <f aca="false">high_SIPA_income!I25</f>
        <v>91777.0998370787</v>
      </c>
      <c r="G32" s="67" t="n">
        <f aca="false">E32-F32*0.7</f>
        <v>18897597.1510541</v>
      </c>
      <c r="H32" s="67"/>
      <c r="I32" s="67"/>
      <c r="J32" s="67" t="n">
        <f aca="false">G32*3.8235866717</f>
        <v>72256600.5939262</v>
      </c>
      <c r="K32" s="9"/>
      <c r="L32" s="67"/>
      <c r="M32" s="67" t="n">
        <f aca="false">F32*2.511711692</f>
        <v>230517.614718642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9"/>
      <c r="B33" s="159" t="n">
        <v>2021</v>
      </c>
      <c r="C33" s="5" t="n">
        <v>1</v>
      </c>
      <c r="D33" s="159" t="n">
        <v>185</v>
      </c>
      <c r="E33" s="161" t="n">
        <f aca="false">high_SIPA_income!B26</f>
        <v>16932832.2931886</v>
      </c>
      <c r="F33" s="161" t="n">
        <f aca="false">high_SIPA_income!I26</f>
        <v>101838.667596857</v>
      </c>
      <c r="G33" s="8" t="n">
        <f aca="false">E33-F33*0.7</f>
        <v>16861545.2258708</v>
      </c>
      <c r="H33" s="8"/>
      <c r="I33" s="8"/>
      <c r="J33" s="8" t="n">
        <f aca="false">G33*3.8235866717</f>
        <v>64471579.5899063</v>
      </c>
      <c r="K33" s="6"/>
      <c r="L33" s="8"/>
      <c r="M33" s="8" t="n">
        <f aca="false">F33*2.511711692</f>
        <v>255789.372100726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159"/>
      <c r="BL33" s="159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3" t="n">
        <f aca="false">high_SIPA_income!B27</f>
        <v>20246994.1744305</v>
      </c>
      <c r="F34" s="163" t="n">
        <f aca="false">high_SIPA_income!I27</f>
        <v>101509.519734659</v>
      </c>
      <c r="G34" s="67" t="n">
        <f aca="false">E34-F34*0.7</f>
        <v>20175937.5106162</v>
      </c>
      <c r="H34" s="67"/>
      <c r="I34" s="67"/>
      <c r="J34" s="67" t="n">
        <f aca="false">G34*3.8235866717</f>
        <v>77144445.7546444</v>
      </c>
      <c r="K34" s="9"/>
      <c r="L34" s="67"/>
      <c r="M34" s="67" t="n">
        <f aca="false">F34*2.511711692</f>
        <v>254962.647566847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3" t="n">
        <f aca="false">high_SIPA_income!B28</f>
        <v>18126676.377378</v>
      </c>
      <c r="F35" s="163" t="n">
        <f aca="false">high_SIPA_income!I28</f>
        <v>103134.024301757</v>
      </c>
      <c r="G35" s="67" t="n">
        <f aca="false">E35-F35*0.7</f>
        <v>18054482.5603667</v>
      </c>
      <c r="H35" s="67"/>
      <c r="I35" s="67"/>
      <c r="J35" s="67" t="n">
        <f aca="false">G35*3.8235866717</f>
        <v>69032878.8822584</v>
      </c>
      <c r="K35" s="9"/>
      <c r="L35" s="67"/>
      <c r="M35" s="67" t="n">
        <f aca="false">F35*2.511711692</f>
        <v>259042.934681736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3" t="n">
        <f aca="false">high_SIPA_income!B29</f>
        <v>21767861.6484857</v>
      </c>
      <c r="F36" s="163" t="n">
        <f aca="false">high_SIPA_income!I29</f>
        <v>105445.783386719</v>
      </c>
      <c r="G36" s="67" t="n">
        <f aca="false">E36-F36*0.7</f>
        <v>21694049.600115</v>
      </c>
      <c r="H36" s="67"/>
      <c r="I36" s="67"/>
      <c r="J36" s="67" t="n">
        <f aca="false">G36*3.8235866717</f>
        <v>82949078.9061984</v>
      </c>
      <c r="K36" s="9"/>
      <c r="L36" s="67"/>
      <c r="M36" s="67" t="n">
        <f aca="false">F36*2.511711692</f>
        <v>264849.407004522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9"/>
      <c r="B37" s="159" t="n">
        <v>2022</v>
      </c>
      <c r="C37" s="5" t="n">
        <v>1</v>
      </c>
      <c r="D37" s="159" t="n">
        <v>189</v>
      </c>
      <c r="E37" s="161" t="n">
        <f aca="false">high_SIPA_income!B30</f>
        <v>19260508.769634</v>
      </c>
      <c r="F37" s="161" t="n">
        <f aca="false">high_SIPA_income!I30</f>
        <v>108965.961940891</v>
      </c>
      <c r="G37" s="8" t="n">
        <f aca="false">E37-F37*0.7</f>
        <v>19184232.5962754</v>
      </c>
      <c r="H37" s="8"/>
      <c r="I37" s="8"/>
      <c r="J37" s="8" t="n">
        <f aca="false">G37*3.8235866717</f>
        <v>73352576.0619112</v>
      </c>
      <c r="K37" s="6"/>
      <c r="L37" s="8"/>
      <c r="M37" s="8" t="n">
        <f aca="false">F37*2.511711692</f>
        <v>273691.080636963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59"/>
      <c r="BG37" s="159"/>
      <c r="BH37" s="159"/>
      <c r="BI37" s="159"/>
      <c r="BJ37" s="159"/>
      <c r="BK37" s="159"/>
      <c r="BL37" s="159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3" t="n">
        <f aca="false">high_SIPA_income!B31</f>
        <v>23022653.5699181</v>
      </c>
      <c r="F38" s="163" t="n">
        <f aca="false">high_SIPA_income!I31</f>
        <v>106898.614901409</v>
      </c>
      <c r="G38" s="67" t="n">
        <f aca="false">E38-F38*0.7</f>
        <v>22947824.5394871</v>
      </c>
      <c r="H38" s="67"/>
      <c r="I38" s="67"/>
      <c r="J38" s="67" t="n">
        <f aca="false">G38*3.8235866717</f>
        <v>87742996.053693</v>
      </c>
      <c r="K38" s="9"/>
      <c r="L38" s="67"/>
      <c r="M38" s="67" t="n">
        <f aca="false">F38*2.511711692</f>
        <v>268498.500906474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3" t="n">
        <f aca="false">high_SIPA_income!B32</f>
        <v>20346599.8772213</v>
      </c>
      <c r="F39" s="163" t="n">
        <f aca="false">high_SIPA_income!I32</f>
        <v>107219.003464383</v>
      </c>
      <c r="G39" s="67" t="n">
        <f aca="false">E39-F39*0.7</f>
        <v>20271546.5747962</v>
      </c>
      <c r="H39" s="67"/>
      <c r="I39" s="67"/>
      <c r="J39" s="67" t="n">
        <f aca="false">G39*3.8235866717</f>
        <v>77510015.2981365</v>
      </c>
      <c r="K39" s="9"/>
      <c r="L39" s="67"/>
      <c r="M39" s="67" t="n">
        <f aca="false">F39*2.511711692</f>
        <v>269303.224606079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3" t="n">
        <f aca="false">high_SIPA_income!B33</f>
        <v>23699274.7249786</v>
      </c>
      <c r="F40" s="163" t="n">
        <f aca="false">high_SIPA_income!I33</f>
        <v>108459.994106253</v>
      </c>
      <c r="G40" s="67" t="n">
        <f aca="false">E40-F40*0.7</f>
        <v>23623352.7291043</v>
      </c>
      <c r="H40" s="67"/>
      <c r="I40" s="67"/>
      <c r="J40" s="67" t="n">
        <f aca="false">G40*3.8235866717</f>
        <v>90325936.6358709</v>
      </c>
      <c r="K40" s="9"/>
      <c r="L40" s="67"/>
      <c r="M40" s="67" t="n">
        <f aca="false">F40*2.511711692</f>
        <v>272420.235310926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9"/>
      <c r="B41" s="159" t="n">
        <v>2023</v>
      </c>
      <c r="C41" s="5" t="n">
        <v>1</v>
      </c>
      <c r="D41" s="159" t="n">
        <v>193</v>
      </c>
      <c r="E41" s="161" t="n">
        <f aca="false">high_SIPA_income!B34</f>
        <v>20893988.0245251</v>
      </c>
      <c r="F41" s="161" t="n">
        <f aca="false">high_SIPA_income!I34</f>
        <v>110364.138464332</v>
      </c>
      <c r="G41" s="8" t="n">
        <f aca="false">E41-F41*0.7</f>
        <v>20816733.1276</v>
      </c>
      <c r="H41" s="8"/>
      <c r="I41" s="8"/>
      <c r="J41" s="8" t="n">
        <f aca="false">G41*3.8235866717</f>
        <v>79594583.3350274</v>
      </c>
      <c r="K41" s="6"/>
      <c r="L41" s="8"/>
      <c r="M41" s="8" t="n">
        <f aca="false">F41*2.511711692</f>
        <v>277202.896958368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59"/>
      <c r="BD41" s="159"/>
      <c r="BE41" s="159"/>
      <c r="BF41" s="159"/>
      <c r="BG41" s="159"/>
      <c r="BH41" s="159"/>
      <c r="BI41" s="159"/>
      <c r="BJ41" s="159"/>
      <c r="BK41" s="159"/>
      <c r="BL41" s="159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3" t="n">
        <f aca="false">high_SIPA_income!B35</f>
        <v>24257350.6913087</v>
      </c>
      <c r="F42" s="163" t="n">
        <f aca="false">high_SIPA_income!I35</f>
        <v>114366.423835313</v>
      </c>
      <c r="G42" s="67" t="n">
        <f aca="false">E42-F42*0.7</f>
        <v>24177294.194624</v>
      </c>
      <c r="H42" s="67"/>
      <c r="I42" s="67"/>
      <c r="J42" s="67" t="n">
        <f aca="false">G42*3.8235866717</f>
        <v>92443979.8403339</v>
      </c>
      <c r="K42" s="9"/>
      <c r="L42" s="67"/>
      <c r="M42" s="67" t="n">
        <f aca="false">F42*2.511711692</f>
        <v>287255.483919384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3" t="n">
        <f aca="false">high_SIPA_income!B36</f>
        <v>21432707.0155338</v>
      </c>
      <c r="F43" s="163" t="n">
        <f aca="false">high_SIPA_income!I36</f>
        <v>113707.7389912</v>
      </c>
      <c r="G43" s="67" t="n">
        <f aca="false">E43-F43*0.7</f>
        <v>21353111.59824</v>
      </c>
      <c r="H43" s="67"/>
      <c r="I43" s="67"/>
      <c r="J43" s="67" t="n">
        <f aca="false">G43*3.8235866717</f>
        <v>81645472.9063531</v>
      </c>
      <c r="K43" s="9"/>
      <c r="L43" s="67"/>
      <c r="M43" s="67" t="n">
        <f aca="false">F43*2.511711692</f>
        <v>285601.057495081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3" t="n">
        <f aca="false">high_SIPA_income!B37</f>
        <v>25096676.6239858</v>
      </c>
      <c r="F44" s="163" t="n">
        <f aca="false">high_SIPA_income!I37</f>
        <v>114526.459979173</v>
      </c>
      <c r="G44" s="67" t="n">
        <f aca="false">E44-F44*0.7</f>
        <v>25016508.1020003</v>
      </c>
      <c r="H44" s="67"/>
      <c r="I44" s="67"/>
      <c r="J44" s="67" t="n">
        <f aca="false">G44*3.8235866717</f>
        <v>95652786.9512836</v>
      </c>
      <c r="K44" s="9"/>
      <c r="L44" s="67"/>
      <c r="M44" s="67" t="n">
        <f aca="false">F44*2.511711692</f>
        <v>287657.448573058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9"/>
      <c r="B45" s="159" t="n">
        <v>2024</v>
      </c>
      <c r="C45" s="5" t="n">
        <v>1</v>
      </c>
      <c r="D45" s="159" t="n">
        <v>197</v>
      </c>
      <c r="E45" s="161" t="n">
        <f aca="false">high_SIPA_income!B38</f>
        <v>22074489.3301393</v>
      </c>
      <c r="F45" s="161" t="n">
        <f aca="false">high_SIPA_income!I38</f>
        <v>111952.45582506</v>
      </c>
      <c r="G45" s="8" t="n">
        <f aca="false">E45-F45*0.7</f>
        <v>21996122.6110617</v>
      </c>
      <c r="H45" s="8"/>
      <c r="I45" s="8"/>
      <c r="J45" s="8" t="n">
        <f aca="false">G45*3.8235866717</f>
        <v>84104081.2447346</v>
      </c>
      <c r="K45" s="6"/>
      <c r="L45" s="8"/>
      <c r="M45" s="8" t="n">
        <f aca="false">F45*2.511711692</f>
        <v>281192.292243917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9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59"/>
      <c r="BD45" s="159"/>
      <c r="BE45" s="159"/>
      <c r="BF45" s="159"/>
      <c r="BG45" s="159"/>
      <c r="BH45" s="159"/>
      <c r="BI45" s="159"/>
      <c r="BJ45" s="159"/>
      <c r="BK45" s="159"/>
      <c r="BL45" s="159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3" t="n">
        <f aca="false">high_SIPA_income!B39</f>
        <v>25653919.4813047</v>
      </c>
      <c r="F46" s="163" t="n">
        <f aca="false">high_SIPA_income!I39</f>
        <v>111810.260259477</v>
      </c>
      <c r="G46" s="67" t="n">
        <f aca="false">E46-F46*0.7</f>
        <v>25575652.2991231</v>
      </c>
      <c r="H46" s="67"/>
      <c r="I46" s="67"/>
      <c r="J46" s="67" t="n">
        <f aca="false">G46*3.8235866717</f>
        <v>97790723.2509605</v>
      </c>
      <c r="K46" s="9"/>
      <c r="L46" s="67"/>
      <c r="M46" s="67" t="n">
        <f aca="false">F46*2.511711692</f>
        <v>280835.137979291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3" t="n">
        <f aca="false">high_SIPA_income!B40</f>
        <v>22593919.4808065</v>
      </c>
      <c r="F47" s="163" t="n">
        <f aca="false">high_SIPA_income!I40</f>
        <v>110355.936649095</v>
      </c>
      <c r="G47" s="67" t="n">
        <f aca="false">E47-F47*0.7</f>
        <v>22516670.3251521</v>
      </c>
      <c r="H47" s="67"/>
      <c r="I47" s="67"/>
      <c r="J47" s="67" t="n">
        <f aca="false">G47*3.8235866717</f>
        <v>86094440.5463146</v>
      </c>
      <c r="K47" s="9"/>
      <c r="L47" s="67"/>
      <c r="M47" s="67" t="n">
        <f aca="false">F47*2.511711692</f>
        <v>277182.296363143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3" t="n">
        <f aca="false">high_SIPA_income!B41</f>
        <v>26477303.3666597</v>
      </c>
      <c r="F48" s="163" t="n">
        <f aca="false">high_SIPA_income!I41</f>
        <v>111032.993358964</v>
      </c>
      <c r="G48" s="67" t="n">
        <f aca="false">E48-F48*0.7</f>
        <v>26399580.2713084</v>
      </c>
      <c r="H48" s="67"/>
      <c r="I48" s="67"/>
      <c r="J48" s="67" t="n">
        <f aca="false">G48*3.8235866717</f>
        <v>100941083.263849</v>
      </c>
      <c r="K48" s="9"/>
      <c r="L48" s="67"/>
      <c r="M48" s="67" t="n">
        <f aca="false">F48*2.511711692</f>
        <v>278882.867617468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9"/>
      <c r="B49" s="159" t="n">
        <v>2025</v>
      </c>
      <c r="C49" s="5" t="n">
        <v>1</v>
      </c>
      <c r="D49" s="159" t="n">
        <v>201</v>
      </c>
      <c r="E49" s="161" t="n">
        <f aca="false">high_SIPA_income!B42</f>
        <v>23273743.5859069</v>
      </c>
      <c r="F49" s="161" t="n">
        <f aca="false">high_SIPA_income!I42</f>
        <v>114880.104036889</v>
      </c>
      <c r="G49" s="8" t="n">
        <f aca="false">E49-F49*0.7</f>
        <v>23193327.5130811</v>
      </c>
      <c r="H49" s="8"/>
      <c r="I49" s="8"/>
      <c r="J49" s="8" t="n">
        <f aca="false">G49*3.8235866717</f>
        <v>88681697.9513899</v>
      </c>
      <c r="K49" s="6"/>
      <c r="L49" s="8"/>
      <c r="M49" s="8" t="n">
        <f aca="false">F49*2.511711692</f>
        <v>288545.700487631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9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59"/>
      <c r="BG49" s="159"/>
      <c r="BH49" s="159"/>
      <c r="BI49" s="159"/>
      <c r="BJ49" s="159"/>
      <c r="BK49" s="159"/>
      <c r="BL49" s="159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3" t="n">
        <f aca="false">high_SIPA_income!B43</f>
        <v>26918687.1113362</v>
      </c>
      <c r="F50" s="163" t="n">
        <f aca="false">high_SIPA_income!I43</f>
        <v>115327.648277718</v>
      </c>
      <c r="G50" s="67" t="n">
        <f aca="false">E50-F50*0.7</f>
        <v>26837957.7575418</v>
      </c>
      <c r="H50" s="67"/>
      <c r="I50" s="67"/>
      <c r="J50" s="67" t="n">
        <f aca="false">G50*3.8235866717</f>
        <v>102617257.577384</v>
      </c>
      <c r="K50" s="9"/>
      <c r="L50" s="67"/>
      <c r="M50" s="67" t="n">
        <f aca="false">F50*2.511711692</f>
        <v>289669.802590007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3" t="n">
        <f aca="false">high_SIPA_income!B44</f>
        <v>23667269.5641891</v>
      </c>
      <c r="F51" s="163" t="n">
        <f aca="false">high_SIPA_income!I44</f>
        <v>123077.936474266</v>
      </c>
      <c r="G51" s="67" t="n">
        <f aca="false">E51-F51*0.7</f>
        <v>23581115.0086571</v>
      </c>
      <c r="H51" s="67"/>
      <c r="I51" s="67"/>
      <c r="J51" s="67" t="n">
        <f aca="false">G51*3.8235866717</f>
        <v>90164437.050926</v>
      </c>
      <c r="K51" s="9"/>
      <c r="L51" s="67"/>
      <c r="M51" s="67" t="n">
        <f aca="false">F51*2.511711692</f>
        <v>309136.292069648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3" t="n">
        <f aca="false">high_SIPA_income!B45</f>
        <v>27548378.4788406</v>
      </c>
      <c r="F52" s="163" t="n">
        <f aca="false">high_SIPA_income!I45</f>
        <v>118966.508727814</v>
      </c>
      <c r="G52" s="67" t="n">
        <f aca="false">E52-F52*0.7</f>
        <v>27465101.9227311</v>
      </c>
      <c r="H52" s="67"/>
      <c r="I52" s="67"/>
      <c r="J52" s="67" t="n">
        <f aca="false">G52*3.8235866717</f>
        <v>105015197.648637</v>
      </c>
      <c r="K52" s="9"/>
      <c r="L52" s="67"/>
      <c r="M52" s="67" t="n">
        <f aca="false">F52*2.511711692</f>
        <v>298809.57092807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9"/>
      <c r="B53" s="159" t="n">
        <v>2026</v>
      </c>
      <c r="C53" s="5" t="n">
        <v>1</v>
      </c>
      <c r="D53" s="159" t="n">
        <v>205</v>
      </c>
      <c r="E53" s="161" t="n">
        <f aca="false">high_SIPA_income!B46</f>
        <v>24323782.8768967</v>
      </c>
      <c r="F53" s="161" t="n">
        <f aca="false">high_SIPA_income!I46</f>
        <v>119533.261474821</v>
      </c>
      <c r="G53" s="8" t="n">
        <f aca="false">E53-F53*0.7</f>
        <v>24240109.5938643</v>
      </c>
      <c r="H53" s="8"/>
      <c r="I53" s="8"/>
      <c r="J53" s="8" t="n">
        <f aca="false">G53*3.8235866717</f>
        <v>92684159.9636468</v>
      </c>
      <c r="K53" s="6"/>
      <c r="L53" s="8"/>
      <c r="M53" s="8" t="n">
        <f aca="false">F53*2.511711692</f>
        <v>300233.090429201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9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  <c r="AM53" s="159"/>
      <c r="AN53" s="159"/>
      <c r="AO53" s="159"/>
      <c r="AP53" s="159"/>
      <c r="AQ53" s="159"/>
      <c r="AR53" s="159"/>
      <c r="AS53" s="159"/>
      <c r="AT53" s="159"/>
      <c r="AU53" s="159"/>
      <c r="AV53" s="159"/>
      <c r="AW53" s="159"/>
      <c r="AX53" s="159"/>
      <c r="AY53" s="159"/>
      <c r="AZ53" s="159"/>
      <c r="BA53" s="159"/>
      <c r="BB53" s="159"/>
      <c r="BC53" s="159"/>
      <c r="BD53" s="159"/>
      <c r="BE53" s="159"/>
      <c r="BF53" s="159"/>
      <c r="BG53" s="159"/>
      <c r="BH53" s="159"/>
      <c r="BI53" s="159"/>
      <c r="BJ53" s="159"/>
      <c r="BK53" s="159"/>
      <c r="BL53" s="159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3" t="n">
        <f aca="false">high_SIPA_income!B47</f>
        <v>28202140.046657</v>
      </c>
      <c r="F54" s="163" t="n">
        <f aca="false">high_SIPA_income!I47</f>
        <v>117318.514294998</v>
      </c>
      <c r="G54" s="67" t="n">
        <f aca="false">E54-F54*0.7</f>
        <v>28120017.0866505</v>
      </c>
      <c r="H54" s="67"/>
      <c r="I54" s="67"/>
      <c r="J54" s="67" t="n">
        <f aca="false">G54*3.8235866717</f>
        <v>107519322.540493</v>
      </c>
      <c r="K54" s="9"/>
      <c r="L54" s="67"/>
      <c r="M54" s="67" t="n">
        <f aca="false">F54*2.511711692</f>
        <v>294670.284042815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3" t="n">
        <f aca="false">high_SIPA_income!B48</f>
        <v>24912111.4008066</v>
      </c>
      <c r="F55" s="163" t="n">
        <f aca="false">high_SIPA_income!I48</f>
        <v>115445.132663341</v>
      </c>
      <c r="G55" s="67" t="n">
        <f aca="false">E55-F55*0.7</f>
        <v>24831299.8079423</v>
      </c>
      <c r="H55" s="67"/>
      <c r="I55" s="67"/>
      <c r="J55" s="67" t="n">
        <f aca="false">G55*3.8235866717</f>
        <v>94944626.9866349</v>
      </c>
      <c r="K55" s="9"/>
      <c r="L55" s="67"/>
      <c r="M55" s="67" t="n">
        <f aca="false">F55*2.511711692</f>
        <v>289964.889495005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3" t="n">
        <f aca="false">high_SIPA_income!B49</f>
        <v>28816766.3550173</v>
      </c>
      <c r="F56" s="163" t="n">
        <f aca="false">high_SIPA_income!I49</f>
        <v>117131.947556217</v>
      </c>
      <c r="G56" s="67" t="n">
        <f aca="false">E56-F56*0.7</f>
        <v>28734773.9917279</v>
      </c>
      <c r="H56" s="67"/>
      <c r="I56" s="67"/>
      <c r="J56" s="67" t="n">
        <f aca="false">G56*3.8235866717</f>
        <v>109869898.849083</v>
      </c>
      <c r="K56" s="9"/>
      <c r="L56" s="67"/>
      <c r="M56" s="67" t="n">
        <f aca="false">F56*2.511711692</f>
        <v>294201.682183682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9"/>
      <c r="B57" s="159" t="n">
        <v>2027</v>
      </c>
      <c r="C57" s="5" t="n">
        <v>1</v>
      </c>
      <c r="D57" s="159" t="n">
        <v>209</v>
      </c>
      <c r="E57" s="161" t="n">
        <f aca="false">high_SIPA_income!B50</f>
        <v>25418238.0455642</v>
      </c>
      <c r="F57" s="161" t="n">
        <f aca="false">high_SIPA_income!I50</f>
        <v>114672.548607776</v>
      </c>
      <c r="G57" s="8" t="n">
        <f aca="false">E57-F57*0.7</f>
        <v>25337967.2615388</v>
      </c>
      <c r="H57" s="8"/>
      <c r="I57" s="8"/>
      <c r="J57" s="8" t="n">
        <f aca="false">G57*3.8235866717</f>
        <v>96881913.9091906</v>
      </c>
      <c r="K57" s="6"/>
      <c r="L57" s="8"/>
      <c r="M57" s="8" t="n">
        <f aca="false">F57*2.511711692</f>
        <v>288024.381089588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9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59"/>
      <c r="AT57" s="159"/>
      <c r="AU57" s="159"/>
      <c r="AV57" s="159"/>
      <c r="AW57" s="159"/>
      <c r="AX57" s="159"/>
      <c r="AY57" s="159"/>
      <c r="AZ57" s="159"/>
      <c r="BA57" s="159"/>
      <c r="BB57" s="159"/>
      <c r="BC57" s="159"/>
      <c r="BD57" s="159"/>
      <c r="BE57" s="159"/>
      <c r="BF57" s="159"/>
      <c r="BG57" s="159"/>
      <c r="BH57" s="159"/>
      <c r="BI57" s="159"/>
      <c r="BJ57" s="159"/>
      <c r="BK57" s="159"/>
      <c r="BL57" s="159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3" t="n">
        <f aca="false">high_SIPA_income!B51</f>
        <v>29816432.9492673</v>
      </c>
      <c r="F58" s="163" t="n">
        <f aca="false">high_SIPA_income!I51</f>
        <v>116617.174959651</v>
      </c>
      <c r="G58" s="67" t="n">
        <f aca="false">E58-F58*0.7</f>
        <v>29734800.9267955</v>
      </c>
      <c r="H58" s="67"/>
      <c r="I58" s="67"/>
      <c r="J58" s="67" t="n">
        <f aca="false">G58*3.8235866717</f>
        <v>113693588.509348</v>
      </c>
      <c r="K58" s="9"/>
      <c r="L58" s="67"/>
      <c r="M58" s="67" t="n">
        <f aca="false">F58*2.511711692</f>
        <v>292908.721834165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3" t="n">
        <f aca="false">high_SIPA_income!B52</f>
        <v>26059138.071547</v>
      </c>
      <c r="F59" s="163" t="n">
        <f aca="false">high_SIPA_income!I52</f>
        <v>115688.45161738</v>
      </c>
      <c r="G59" s="67" t="n">
        <f aca="false">E59-F59*0.7</f>
        <v>25978156.1554148</v>
      </c>
      <c r="H59" s="67"/>
      <c r="I59" s="67"/>
      <c r="J59" s="67" t="n">
        <f aca="false">G59*3.8235866717</f>
        <v>99329731.6311855</v>
      </c>
      <c r="K59" s="9"/>
      <c r="L59" s="67"/>
      <c r="M59" s="67" t="n">
        <f aca="false">F59*2.511711692</f>
        <v>290576.036556749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3" t="n">
        <f aca="false">high_SIPA_income!B53</f>
        <v>30488643.6783282</v>
      </c>
      <c r="F60" s="163" t="n">
        <f aca="false">high_SIPA_income!I53</f>
        <v>112680.175309635</v>
      </c>
      <c r="G60" s="67" t="n">
        <f aca="false">E60-F60*0.7</f>
        <v>30409767.5556115</v>
      </c>
      <c r="H60" s="67"/>
      <c r="I60" s="67"/>
      <c r="J60" s="67" t="n">
        <f aca="false">G60*3.8235866717</f>
        <v>116274381.915131</v>
      </c>
      <c r="K60" s="9"/>
      <c r="L60" s="67"/>
      <c r="M60" s="67" t="n">
        <f aca="false">F60*2.511711692</f>
        <v>283020.113781821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9"/>
      <c r="B61" s="159" t="n">
        <v>2028</v>
      </c>
      <c r="C61" s="5" t="n">
        <v>1</v>
      </c>
      <c r="D61" s="159" t="n">
        <v>213</v>
      </c>
      <c r="E61" s="161" t="n">
        <f aca="false">high_SIPA_income!B54</f>
        <v>26657081.6171913</v>
      </c>
      <c r="F61" s="161" t="n">
        <f aca="false">high_SIPA_income!I54</f>
        <v>115936.458255515</v>
      </c>
      <c r="G61" s="8" t="n">
        <f aca="false">E61-F61*0.7</f>
        <v>26575926.0964125</v>
      </c>
      <c r="H61" s="8"/>
      <c r="I61" s="8"/>
      <c r="J61" s="8" t="n">
        <f aca="false">G61*3.8235866717</f>
        <v>101615356.810327</v>
      </c>
      <c r="K61" s="6"/>
      <c r="L61" s="8"/>
      <c r="M61" s="8" t="n">
        <f aca="false">F61*2.511711692</f>
        <v>291198.957729447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9"/>
      <c r="Z61" s="159"/>
      <c r="AA61" s="159"/>
      <c r="AB61" s="159"/>
      <c r="AC61" s="159"/>
      <c r="AD61" s="159"/>
      <c r="AE61" s="159"/>
      <c r="AF61" s="159"/>
      <c r="AG61" s="159"/>
      <c r="AH61" s="159"/>
      <c r="AI61" s="159"/>
      <c r="AJ61" s="159"/>
      <c r="AK61" s="159"/>
      <c r="AL61" s="159"/>
      <c r="AM61" s="159"/>
      <c r="AN61" s="159"/>
      <c r="AO61" s="159"/>
      <c r="AP61" s="159"/>
      <c r="AQ61" s="159"/>
      <c r="AR61" s="159"/>
      <c r="AS61" s="159"/>
      <c r="AT61" s="159"/>
      <c r="AU61" s="159"/>
      <c r="AV61" s="159"/>
      <c r="AW61" s="159"/>
      <c r="AX61" s="159"/>
      <c r="AY61" s="159"/>
      <c r="AZ61" s="159"/>
      <c r="BA61" s="159"/>
      <c r="BB61" s="159"/>
      <c r="BC61" s="159"/>
      <c r="BD61" s="159"/>
      <c r="BE61" s="159"/>
      <c r="BF61" s="159"/>
      <c r="BG61" s="159"/>
      <c r="BH61" s="159"/>
      <c r="BI61" s="159"/>
      <c r="BJ61" s="159"/>
      <c r="BK61" s="159"/>
      <c r="BL61" s="159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3" t="n">
        <f aca="false">high_SIPA_income!B55</f>
        <v>31079097.0069145</v>
      </c>
      <c r="F62" s="163" t="n">
        <f aca="false">high_SIPA_income!I55</f>
        <v>115437.871602147</v>
      </c>
      <c r="G62" s="67" t="n">
        <f aca="false">E62-F62*0.7</f>
        <v>30998290.496793</v>
      </c>
      <c r="H62" s="67"/>
      <c r="I62" s="67"/>
      <c r="J62" s="67" t="n">
        <f aca="false">G62*3.8235866717</f>
        <v>118524650.389022</v>
      </c>
      <c r="K62" s="9"/>
      <c r="L62" s="67"/>
      <c r="M62" s="67" t="n">
        <f aca="false">F62*2.511711692</f>
        <v>289946.651802708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3" t="n">
        <f aca="false">high_SIPA_income!B56</f>
        <v>27501212.9066656</v>
      </c>
      <c r="F63" s="163" t="n">
        <f aca="false">high_SIPA_income!I56</f>
        <v>120653.181766214</v>
      </c>
      <c r="G63" s="67" t="n">
        <f aca="false">E63-F63*0.7</f>
        <v>27416755.6794293</v>
      </c>
      <c r="H63" s="67"/>
      <c r="I63" s="67"/>
      <c r="J63" s="67" t="n">
        <f aca="false">G63*3.8235866717</f>
        <v>104830341.597121</v>
      </c>
      <c r="K63" s="9"/>
      <c r="L63" s="67"/>
      <c r="M63" s="67" t="n">
        <f aca="false">F63*2.511711692</f>
        <v>303046.0073192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3" t="n">
        <f aca="false">high_SIPA_income!B57</f>
        <v>31862627.1793633</v>
      </c>
      <c r="F64" s="163" t="n">
        <f aca="false">high_SIPA_income!I57</f>
        <v>117558.326862436</v>
      </c>
      <c r="G64" s="67" t="n">
        <f aca="false">E64-F64*0.7</f>
        <v>31780336.3505596</v>
      </c>
      <c r="H64" s="67"/>
      <c r="I64" s="67"/>
      <c r="J64" s="67" t="n">
        <f aca="false">G64*3.8235866717</f>
        <v>121514870.492143</v>
      </c>
      <c r="K64" s="9"/>
      <c r="L64" s="67"/>
      <c r="M64" s="67" t="n">
        <f aca="false">F64*2.511711692</f>
        <v>295272.624072338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9"/>
      <c r="B65" s="159" t="n">
        <v>2029</v>
      </c>
      <c r="C65" s="5" t="n">
        <v>1</v>
      </c>
      <c r="D65" s="159" t="n">
        <v>217</v>
      </c>
      <c r="E65" s="161" t="n">
        <f aca="false">high_SIPA_income!B58</f>
        <v>27896621.3077832</v>
      </c>
      <c r="F65" s="161" t="n">
        <f aca="false">high_SIPA_income!I58</f>
        <v>118567.876783821</v>
      </c>
      <c r="G65" s="8" t="n">
        <f aca="false">E65-F65*0.7</f>
        <v>27813623.7940345</v>
      </c>
      <c r="H65" s="8"/>
      <c r="I65" s="8"/>
      <c r="J65" s="8" t="n">
        <f aca="false">G65*3.8235866717</f>
        <v>106347801.230548</v>
      </c>
      <c r="K65" s="6"/>
      <c r="L65" s="8"/>
      <c r="M65" s="8" t="n">
        <f aca="false">F65*2.511711692</f>
        <v>297808.322413539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9"/>
      <c r="Z65" s="159"/>
      <c r="AA65" s="159"/>
      <c r="AB65" s="159"/>
      <c r="AC65" s="159"/>
      <c r="AD65" s="159"/>
      <c r="AE65" s="159"/>
      <c r="AF65" s="159"/>
      <c r="AG65" s="159"/>
      <c r="AH65" s="159"/>
      <c r="AI65" s="159"/>
      <c r="AJ65" s="159"/>
      <c r="AK65" s="159"/>
      <c r="AL65" s="159"/>
      <c r="AM65" s="159"/>
      <c r="AN65" s="159"/>
      <c r="AO65" s="159"/>
      <c r="AP65" s="159"/>
      <c r="AQ65" s="159"/>
      <c r="AR65" s="159"/>
      <c r="AS65" s="159"/>
      <c r="AT65" s="159"/>
      <c r="AU65" s="159"/>
      <c r="AV65" s="159"/>
      <c r="AW65" s="159"/>
      <c r="AX65" s="159"/>
      <c r="AY65" s="159"/>
      <c r="AZ65" s="159"/>
      <c r="BA65" s="159"/>
      <c r="BB65" s="159"/>
      <c r="BC65" s="159"/>
      <c r="BD65" s="159"/>
      <c r="BE65" s="159"/>
      <c r="BF65" s="159"/>
      <c r="BG65" s="159"/>
      <c r="BH65" s="159"/>
      <c r="BI65" s="159"/>
      <c r="BJ65" s="159"/>
      <c r="BK65" s="159"/>
      <c r="BL65" s="159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3" t="n">
        <f aca="false">high_SIPA_income!B59</f>
        <v>32448018.4280251</v>
      </c>
      <c r="F66" s="163" t="n">
        <f aca="false">high_SIPA_income!I59</f>
        <v>117387.253514598</v>
      </c>
      <c r="G66" s="67" t="n">
        <f aca="false">E66-F66*0.7</f>
        <v>32365847.3505649</v>
      </c>
      <c r="H66" s="67"/>
      <c r="I66" s="67"/>
      <c r="J66" s="67" t="n">
        <f aca="false">G66*3.8235866717</f>
        <v>123753622.547897</v>
      </c>
      <c r="K66" s="9"/>
      <c r="L66" s="67"/>
      <c r="M66" s="67" t="n">
        <f aca="false">F66*2.511711692</f>
        <v>294842.937144383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3" t="n">
        <f aca="false">high_SIPA_income!B60</f>
        <v>28416717.2776938</v>
      </c>
      <c r="F67" s="163" t="n">
        <f aca="false">high_SIPA_income!I60</f>
        <v>114165.937186681</v>
      </c>
      <c r="G67" s="67" t="n">
        <f aca="false">E67-F67*0.7</f>
        <v>28336801.1216631</v>
      </c>
      <c r="H67" s="67"/>
      <c r="I67" s="67"/>
      <c r="J67" s="67" t="n">
        <f aca="false">G67*3.8235866717</f>
        <v>108348215.087405</v>
      </c>
      <c r="K67" s="9"/>
      <c r="L67" s="67"/>
      <c r="M67" s="67" t="n">
        <f aca="false">F67*2.511711692</f>
        <v>286751.919259924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3" t="n">
        <f aca="false">high_SIPA_income!B61</f>
        <v>33015500.779382</v>
      </c>
      <c r="F68" s="163" t="n">
        <f aca="false">high_SIPA_income!I61</f>
        <v>115847.833353639</v>
      </c>
      <c r="G68" s="67" t="n">
        <f aca="false">E68-F68*0.7</f>
        <v>32934407.2960345</v>
      </c>
      <c r="H68" s="67"/>
      <c r="I68" s="67"/>
      <c r="J68" s="67" t="n">
        <f aca="false">G68*3.8235866717</f>
        <v>125927560.777457</v>
      </c>
      <c r="K68" s="9"/>
      <c r="L68" s="67"/>
      <c r="M68" s="67" t="n">
        <f aca="false">F68*2.511711692</f>
        <v>290976.357527202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9"/>
      <c r="B69" s="159" t="n">
        <v>2030</v>
      </c>
      <c r="C69" s="5" t="n">
        <v>1</v>
      </c>
      <c r="D69" s="159" t="n">
        <v>221</v>
      </c>
      <c r="E69" s="161" t="n">
        <f aca="false">high_SIPA_income!B62</f>
        <v>29240391.9818538</v>
      </c>
      <c r="F69" s="161" t="n">
        <f aca="false">high_SIPA_income!I62</f>
        <v>117923.984911747</v>
      </c>
      <c r="G69" s="8" t="n">
        <f aca="false">E69-F69*0.7</f>
        <v>29157845.1924156</v>
      </c>
      <c r="H69" s="8"/>
      <c r="I69" s="8"/>
      <c r="J69" s="8" t="n">
        <f aca="false">G69*3.8235866717</f>
        <v>111487548.253212</v>
      </c>
      <c r="K69" s="6"/>
      <c r="L69" s="8"/>
      <c r="M69" s="8" t="n">
        <f aca="false">F69*2.511711692</f>
        <v>296191.051670066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9"/>
      <c r="Z69" s="159"/>
      <c r="AA69" s="159"/>
      <c r="AB69" s="159"/>
      <c r="AC69" s="159"/>
      <c r="AD69" s="159"/>
      <c r="AE69" s="159"/>
      <c r="AF69" s="159"/>
      <c r="AG69" s="159"/>
      <c r="AH69" s="159"/>
      <c r="AI69" s="159"/>
      <c r="AJ69" s="159"/>
      <c r="AK69" s="159"/>
      <c r="AL69" s="159"/>
      <c r="AM69" s="159"/>
      <c r="AN69" s="159"/>
      <c r="AO69" s="159"/>
      <c r="AP69" s="159"/>
      <c r="AQ69" s="159"/>
      <c r="AR69" s="159"/>
      <c r="AS69" s="159"/>
      <c r="AT69" s="159"/>
      <c r="AU69" s="159"/>
      <c r="AV69" s="159"/>
      <c r="AW69" s="159"/>
      <c r="AX69" s="159"/>
      <c r="AY69" s="159"/>
      <c r="AZ69" s="159"/>
      <c r="BA69" s="159"/>
      <c r="BB69" s="159"/>
      <c r="BC69" s="159"/>
      <c r="BD69" s="159"/>
      <c r="BE69" s="159"/>
      <c r="BF69" s="159"/>
      <c r="BG69" s="159"/>
      <c r="BH69" s="159"/>
      <c r="BI69" s="159"/>
      <c r="BJ69" s="159"/>
      <c r="BK69" s="159"/>
      <c r="BL69" s="159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3" t="n">
        <f aca="false">high_SIPA_income!B63</f>
        <v>33808923.8341156</v>
      </c>
      <c r="F70" s="163" t="n">
        <f aca="false">high_SIPA_income!I63</f>
        <v>115558.732839664</v>
      </c>
      <c r="G70" s="67" t="n">
        <f aca="false">E70-F70*0.7</f>
        <v>33728032.7211278</v>
      </c>
      <c r="H70" s="67"/>
      <c r="I70" s="67"/>
      <c r="J70" s="67" t="n">
        <f aca="false">G70*3.8235866717</f>
        <v>128962056.375166</v>
      </c>
      <c r="K70" s="9"/>
      <c r="L70" s="67"/>
      <c r="M70" s="67" t="n">
        <f aca="false">F70*2.511711692</f>
        <v>290250.220386089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3" t="n">
        <f aca="false">high_SIPA_income!B64</f>
        <v>29525151.8196271</v>
      </c>
      <c r="F71" s="163" t="n">
        <f aca="false">high_SIPA_income!I64</f>
        <v>118055.686799144</v>
      </c>
      <c r="G71" s="67" t="n">
        <f aca="false">E71-F71*0.7</f>
        <v>29442512.8388677</v>
      </c>
      <c r="H71" s="67"/>
      <c r="I71" s="67"/>
      <c r="J71" s="67" t="n">
        <f aca="false">G71*3.8235866717</f>
        <v>112575999.672051</v>
      </c>
      <c r="K71" s="9"/>
      <c r="L71" s="67"/>
      <c r="M71" s="67" t="n">
        <f aca="false">F71*2.511711692</f>
        <v>296521.8488405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3" t="n">
        <f aca="false">high_SIPA_income!B65</f>
        <v>33991604.5102997</v>
      </c>
      <c r="F72" s="163" t="n">
        <f aca="false">high_SIPA_income!I65</f>
        <v>124056.767950622</v>
      </c>
      <c r="G72" s="67" t="n">
        <f aca="false">E72-F72*0.7</f>
        <v>33904764.7727343</v>
      </c>
      <c r="H72" s="67"/>
      <c r="I72" s="67"/>
      <c r="J72" s="67" t="n">
        <f aca="false">G72*3.8235866717</f>
        <v>129637806.69215</v>
      </c>
      <c r="K72" s="9"/>
      <c r="L72" s="67"/>
      <c r="M72" s="67" t="n">
        <f aca="false">F72*2.511711692</f>
        <v>311594.834533307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9"/>
      <c r="B73" s="159" t="n">
        <v>2031</v>
      </c>
      <c r="C73" s="5" t="n">
        <v>1</v>
      </c>
      <c r="D73" s="159" t="n">
        <v>225</v>
      </c>
      <c r="E73" s="161" t="n">
        <f aca="false">high_SIPA_income!B66</f>
        <v>29830338.615346</v>
      </c>
      <c r="F73" s="161" t="n">
        <f aca="false">high_SIPA_income!I66</f>
        <v>122765.183534031</v>
      </c>
      <c r="G73" s="8" t="n">
        <f aca="false">E73-F73*0.7</f>
        <v>29744402.9868722</v>
      </c>
      <c r="H73" s="8"/>
      <c r="I73" s="8"/>
      <c r="J73" s="8" t="n">
        <f aca="false">G73*3.8235866717</f>
        <v>113730302.818278</v>
      </c>
      <c r="K73" s="6"/>
      <c r="L73" s="8"/>
      <c r="M73" s="8" t="n">
        <f aca="false">F73*2.511711692</f>
        <v>308350.746852951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9"/>
      <c r="Z73" s="159"/>
      <c r="AA73" s="159"/>
      <c r="AB73" s="159"/>
      <c r="AC73" s="159"/>
      <c r="AD73" s="159"/>
      <c r="AE73" s="159"/>
      <c r="AF73" s="159"/>
      <c r="AG73" s="159"/>
      <c r="AH73" s="159"/>
      <c r="AI73" s="159"/>
      <c r="AJ73" s="159"/>
      <c r="AK73" s="159"/>
      <c r="AL73" s="159"/>
      <c r="AM73" s="159"/>
      <c r="AN73" s="159"/>
      <c r="AO73" s="159"/>
      <c r="AP73" s="159"/>
      <c r="AQ73" s="159"/>
      <c r="AR73" s="159"/>
      <c r="AS73" s="159"/>
      <c r="AT73" s="159"/>
      <c r="AU73" s="159"/>
      <c r="AV73" s="159"/>
      <c r="AW73" s="159"/>
      <c r="AX73" s="159"/>
      <c r="AY73" s="159"/>
      <c r="AZ73" s="159"/>
      <c r="BA73" s="159"/>
      <c r="BB73" s="159"/>
      <c r="BC73" s="159"/>
      <c r="BD73" s="159"/>
      <c r="BE73" s="159"/>
      <c r="BF73" s="159"/>
      <c r="BG73" s="159"/>
      <c r="BH73" s="159"/>
      <c r="BI73" s="159"/>
      <c r="BJ73" s="159"/>
      <c r="BK73" s="159"/>
      <c r="BL73" s="159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3" t="n">
        <f aca="false">high_SIPA_income!B67</f>
        <v>34548880.0406072</v>
      </c>
      <c r="F74" s="163" t="n">
        <f aca="false">high_SIPA_income!I67</f>
        <v>125187.858262694</v>
      </c>
      <c r="G74" s="67" t="n">
        <f aca="false">E74-F74*0.7</f>
        <v>34461248.5398233</v>
      </c>
      <c r="H74" s="67"/>
      <c r="I74" s="67"/>
      <c r="J74" s="67" t="n">
        <f aca="false">G74*3.8235866717</f>
        <v>131765570.607009</v>
      </c>
      <c r="K74" s="9"/>
      <c r="L74" s="67"/>
      <c r="M74" s="67" t="n">
        <f aca="false">F74*2.511711692</f>
        <v>314435.807294848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3" t="n">
        <f aca="false">high_SIPA_income!B68</f>
        <v>30208968.6606835</v>
      </c>
      <c r="F75" s="163" t="n">
        <f aca="false">high_SIPA_income!I68</f>
        <v>122789.026638697</v>
      </c>
      <c r="G75" s="67" t="n">
        <f aca="false">E75-F75*0.7</f>
        <v>30123016.3420364</v>
      </c>
      <c r="H75" s="67"/>
      <c r="I75" s="67"/>
      <c r="J75" s="67" t="n">
        <f aca="false">G75*3.8235866717</f>
        <v>115177963.796812</v>
      </c>
      <c r="K75" s="9"/>
      <c r="L75" s="67"/>
      <c r="M75" s="67" t="n">
        <f aca="false">F75*2.511711692</f>
        <v>308410.633857715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3" t="n">
        <f aca="false">high_SIPA_income!B69</f>
        <v>35233758.8771254</v>
      </c>
      <c r="F76" s="163" t="n">
        <f aca="false">high_SIPA_income!I69</f>
        <v>121323.626283159</v>
      </c>
      <c r="G76" s="67" t="n">
        <f aca="false">E76-F76*0.7</f>
        <v>35148832.3387272</v>
      </c>
      <c r="H76" s="67"/>
      <c r="I76" s="67"/>
      <c r="J76" s="67" t="n">
        <f aca="false">G76*3.8235866717</f>
        <v>134394606.856175</v>
      </c>
      <c r="K76" s="9"/>
      <c r="L76" s="67"/>
      <c r="M76" s="67" t="n">
        <f aca="false">F76*2.511711692</f>
        <v>304729.97065125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9"/>
      <c r="B77" s="159" t="n">
        <v>2032</v>
      </c>
      <c r="C77" s="5" t="n">
        <v>1</v>
      </c>
      <c r="D77" s="159" t="n">
        <v>229</v>
      </c>
      <c r="E77" s="161" t="n">
        <f aca="false">high_SIPA_income!B70</f>
        <v>30911044.3839648</v>
      </c>
      <c r="F77" s="161" t="n">
        <f aca="false">high_SIPA_income!I70</f>
        <v>124058.06560159</v>
      </c>
      <c r="G77" s="8" t="n">
        <f aca="false">E77-F77*0.7</f>
        <v>30824203.7380437</v>
      </c>
      <c r="H77" s="8"/>
      <c r="I77" s="8"/>
      <c r="J77" s="8" t="n">
        <f aca="false">G77*3.8235866717</f>
        <v>117859014.578549</v>
      </c>
      <c r="K77" s="6"/>
      <c r="L77" s="8"/>
      <c r="M77" s="8" t="n">
        <f aca="false">F77*2.511711692</f>
        <v>311598.093858417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3" t="n">
        <f aca="false">high_SIPA_income!B71</f>
        <v>35823345.5439922</v>
      </c>
      <c r="F78" s="163" t="n">
        <f aca="false">high_SIPA_income!I71</f>
        <v>118777.028612276</v>
      </c>
      <c r="G78" s="67" t="n">
        <f aca="false">E78-F78*0.7</f>
        <v>35740201.6239636</v>
      </c>
      <c r="H78" s="67"/>
      <c r="I78" s="67"/>
      <c r="J78" s="67" t="n">
        <f aca="false">G78*3.8235866717</f>
        <v>136655758.573258</v>
      </c>
      <c r="K78" s="9"/>
      <c r="L78" s="67"/>
      <c r="M78" s="67" t="n">
        <f aca="false">F78*2.511711692</f>
        <v>298333.651506473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3" t="n">
        <f aca="false">high_SIPA_income!B72</f>
        <v>31335464.2452529</v>
      </c>
      <c r="F79" s="163" t="n">
        <f aca="false">high_SIPA_income!I72</f>
        <v>119373.148560709</v>
      </c>
      <c r="G79" s="67" t="n">
        <f aca="false">E79-F79*0.7</f>
        <v>31251903.0412604</v>
      </c>
      <c r="H79" s="67"/>
      <c r="I79" s="67"/>
      <c r="J79" s="67" t="n">
        <f aca="false">G79*3.8235866717</f>
        <v>119494359.933824</v>
      </c>
      <c r="K79" s="9"/>
      <c r="L79" s="67"/>
      <c r="M79" s="67" t="n">
        <f aca="false">F79*2.511711692</f>
        <v>299830.932950785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3" t="n">
        <f aca="false">high_SIPA_income!B73</f>
        <v>36335154.9332086</v>
      </c>
      <c r="F80" s="163" t="n">
        <f aca="false">high_SIPA_income!I73</f>
        <v>123493.014782997</v>
      </c>
      <c r="G80" s="67" t="n">
        <f aca="false">E80-F80*0.7</f>
        <v>36248709.8228605</v>
      </c>
      <c r="H80" s="67"/>
      <c r="I80" s="67"/>
      <c r="J80" s="67" t="n">
        <f aca="false">G80*3.8235866717</f>
        <v>138600083.74501</v>
      </c>
      <c r="K80" s="9"/>
      <c r="L80" s="67"/>
      <c r="M80" s="67" t="n">
        <f aca="false">F80*2.511711692</f>
        <v>310178.849110782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9"/>
      <c r="B81" s="159" t="n">
        <v>2033</v>
      </c>
      <c r="C81" s="5" t="n">
        <v>1</v>
      </c>
      <c r="D81" s="159" t="n">
        <v>233</v>
      </c>
      <c r="E81" s="161" t="n">
        <f aca="false">high_SIPA_income!B74</f>
        <v>31894887.5349927</v>
      </c>
      <c r="F81" s="161" t="n">
        <f aca="false">high_SIPA_income!I74</f>
        <v>127350.708422424</v>
      </c>
      <c r="G81" s="8" t="n">
        <f aca="false">E81-F81*0.7</f>
        <v>31805742.039097</v>
      </c>
      <c r="H81" s="8"/>
      <c r="I81" s="8"/>
      <c r="J81" s="8" t="n">
        <f aca="false">G81*3.8235866717</f>
        <v>121612011.34422</v>
      </c>
      <c r="K81" s="6"/>
      <c r="L81" s="8"/>
      <c r="M81" s="8" t="n">
        <f aca="false">F81*2.511711692</f>
        <v>319868.263329086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59"/>
      <c r="BD81" s="159"/>
      <c r="BE81" s="159"/>
      <c r="BF81" s="159"/>
      <c r="BG81" s="159"/>
      <c r="BH81" s="159"/>
      <c r="BI81" s="159"/>
      <c r="BJ81" s="159"/>
      <c r="BK81" s="159"/>
      <c r="BL81" s="159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3" t="n">
        <f aca="false">high_SIPA_income!B75</f>
        <v>37171837.0603527</v>
      </c>
      <c r="F82" s="163" t="n">
        <f aca="false">high_SIPA_income!I75</f>
        <v>126696.358211673</v>
      </c>
      <c r="G82" s="67" t="n">
        <f aca="false">E82-F82*0.7</f>
        <v>37083149.6096045</v>
      </c>
      <c r="H82" s="67"/>
      <c r="I82" s="67"/>
      <c r="J82" s="67" t="n">
        <f aca="false">G82*3.8235866717</f>
        <v>141790636.591941</v>
      </c>
      <c r="K82" s="9"/>
      <c r="L82" s="67"/>
      <c r="M82" s="67" t="n">
        <f aca="false">F82*2.511711692</f>
        <v>318224.72425408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3" t="n">
        <f aca="false">high_SIPA_income!B76</f>
        <v>32691899.8418062</v>
      </c>
      <c r="F83" s="163" t="n">
        <f aca="false">high_SIPA_income!I76</f>
        <v>125239.882364373</v>
      </c>
      <c r="G83" s="67" t="n">
        <f aca="false">E83-F83*0.7</f>
        <v>32604231.9241511</v>
      </c>
      <c r="H83" s="67"/>
      <c r="I83" s="67"/>
      <c r="J83" s="67" t="n">
        <f aca="false">G83*3.8235866717</f>
        <v>124665106.6262</v>
      </c>
      <c r="K83" s="9"/>
      <c r="L83" s="67"/>
      <c r="M83" s="67" t="n">
        <f aca="false">F83*2.511711692</f>
        <v>314566.476839299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3" t="n">
        <f aca="false">high_SIPA_income!B77</f>
        <v>38072113.8589146</v>
      </c>
      <c r="F84" s="163" t="n">
        <f aca="false">high_SIPA_income!I77</f>
        <v>117475.011134067</v>
      </c>
      <c r="G84" s="67" t="n">
        <f aca="false">E84-F84*0.7</f>
        <v>37989881.3511208</v>
      </c>
      <c r="H84" s="67"/>
      <c r="I84" s="67"/>
      <c r="J84" s="67" t="n">
        <f aca="false">G84*3.8235866717</f>
        <v>145257603.99361</v>
      </c>
      <c r="K84" s="9"/>
      <c r="L84" s="67"/>
      <c r="M84" s="67" t="n">
        <f aca="false">F84*2.511711692</f>
        <v>295063.358983266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9"/>
      <c r="B85" s="159" t="n">
        <v>2034</v>
      </c>
      <c r="C85" s="5" t="n">
        <v>1</v>
      </c>
      <c r="D85" s="159" t="n">
        <v>237</v>
      </c>
      <c r="E85" s="161" t="n">
        <f aca="false">high_SIPA_income!B78</f>
        <v>33136416.1514014</v>
      </c>
      <c r="F85" s="161" t="n">
        <f aca="false">high_SIPA_income!I78</f>
        <v>122383.096925593</v>
      </c>
      <c r="G85" s="8" t="n">
        <f aca="false">E85-F85*0.7</f>
        <v>33050747.9835535</v>
      </c>
      <c r="H85" s="8"/>
      <c r="I85" s="8"/>
      <c r="J85" s="8" t="n">
        <f aca="false">G85*3.8235866717</f>
        <v>126372399.479631</v>
      </c>
      <c r="K85" s="6"/>
      <c r="L85" s="8"/>
      <c r="M85" s="8" t="n">
        <f aca="false">F85*2.511711692</f>
        <v>307391.055451181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9"/>
      <c r="Z85" s="159"/>
      <c r="AA85" s="159"/>
      <c r="AB85" s="159"/>
      <c r="AC85" s="159"/>
      <c r="AD85" s="159"/>
      <c r="AE85" s="159"/>
      <c r="AF85" s="159"/>
      <c r="AG85" s="159"/>
      <c r="AH85" s="159"/>
      <c r="AI85" s="159"/>
      <c r="AJ85" s="159"/>
      <c r="AK85" s="159"/>
      <c r="AL85" s="159"/>
      <c r="AM85" s="159"/>
      <c r="AN85" s="159"/>
      <c r="AO85" s="159"/>
      <c r="AP85" s="159"/>
      <c r="AQ85" s="159"/>
      <c r="AR85" s="159"/>
      <c r="AS85" s="159"/>
      <c r="AT85" s="159"/>
      <c r="AU85" s="159"/>
      <c r="AV85" s="159"/>
      <c r="AW85" s="159"/>
      <c r="AX85" s="159"/>
      <c r="AY85" s="159"/>
      <c r="AZ85" s="159"/>
      <c r="BA85" s="159"/>
      <c r="BB85" s="159"/>
      <c r="BC85" s="159"/>
      <c r="BD85" s="159"/>
      <c r="BE85" s="159"/>
      <c r="BF85" s="159"/>
      <c r="BG85" s="159"/>
      <c r="BH85" s="159"/>
      <c r="BI85" s="159"/>
      <c r="BJ85" s="159"/>
      <c r="BK85" s="159"/>
      <c r="BL85" s="159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3" t="n">
        <f aca="false">high_SIPA_income!B79</f>
        <v>38450185.8164803</v>
      </c>
      <c r="F86" s="163" t="n">
        <f aca="false">high_SIPA_income!I79</f>
        <v>124089.818510104</v>
      </c>
      <c r="G86" s="67" t="n">
        <f aca="false">E86-F86*0.7</f>
        <v>38363322.9435232</v>
      </c>
      <c r="H86" s="67"/>
      <c r="I86" s="67"/>
      <c r="J86" s="67" t="n">
        <f aca="false">G86*3.8235866717</f>
        <v>146685490.288978</v>
      </c>
      <c r="K86" s="9"/>
      <c r="L86" s="67"/>
      <c r="M86" s="67" t="n">
        <f aca="false">F86*2.511711692</f>
        <v>311677.848009986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3" t="n">
        <f aca="false">high_SIPA_income!B80</f>
        <v>33851533.732078</v>
      </c>
      <c r="F87" s="163" t="n">
        <f aca="false">high_SIPA_income!I80</f>
        <v>122602.164385457</v>
      </c>
      <c r="G87" s="67" t="n">
        <f aca="false">E87-F87*0.7</f>
        <v>33765712.2170082</v>
      </c>
      <c r="H87" s="67"/>
      <c r="I87" s="67"/>
      <c r="J87" s="67" t="n">
        <f aca="false">G87*3.8235866717</f>
        <v>129106127.193411</v>
      </c>
      <c r="K87" s="9"/>
      <c r="L87" s="67"/>
      <c r="M87" s="67" t="n">
        <f aca="false">F87*2.511711692</f>
        <v>307941.289751459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3" t="n">
        <f aca="false">high_SIPA_income!B81</f>
        <v>39055673.8094082</v>
      </c>
      <c r="F88" s="163" t="n">
        <f aca="false">high_SIPA_income!I81</f>
        <v>126726.891621828</v>
      </c>
      <c r="G88" s="67" t="n">
        <f aca="false">E88-F88*0.7</f>
        <v>38966964.9852729</v>
      </c>
      <c r="H88" s="67"/>
      <c r="I88" s="67"/>
      <c r="J88" s="67" t="n">
        <f aca="false">G88*3.8235866717</f>
        <v>148993567.95429</v>
      </c>
      <c r="K88" s="9"/>
      <c r="L88" s="67"/>
      <c r="M88" s="67" t="n">
        <f aca="false">F88*2.511711692</f>
        <v>318301.415377361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9"/>
      <c r="B89" s="159" t="n">
        <v>2035</v>
      </c>
      <c r="C89" s="5" t="n">
        <v>1</v>
      </c>
      <c r="D89" s="159" t="n">
        <v>241</v>
      </c>
      <c r="E89" s="161" t="n">
        <f aca="false">high_SIPA_income!B82</f>
        <v>34129487.6785878</v>
      </c>
      <c r="F89" s="161" t="n">
        <f aca="false">high_SIPA_income!I82</f>
        <v>130776.656690046</v>
      </c>
      <c r="G89" s="8" t="n">
        <f aca="false">E89-F89*0.7</f>
        <v>34037944.0189047</v>
      </c>
      <c r="H89" s="8"/>
      <c r="I89" s="8"/>
      <c r="J89" s="8" t="n">
        <f aca="false">G89*3.8235866717</f>
        <v>130147029.082755</v>
      </c>
      <c r="K89" s="6"/>
      <c r="L89" s="8"/>
      <c r="M89" s="8" t="n">
        <f aca="false">F89*2.511711692</f>
        <v>328473.257649058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159"/>
      <c r="AK89" s="159"/>
      <c r="AL89" s="159"/>
      <c r="AM89" s="159"/>
      <c r="AN89" s="159"/>
      <c r="AO89" s="159"/>
      <c r="AP89" s="159"/>
      <c r="AQ89" s="159"/>
      <c r="AR89" s="159"/>
      <c r="AS89" s="159"/>
      <c r="AT89" s="159"/>
      <c r="AU89" s="159"/>
      <c r="AV89" s="159"/>
      <c r="AW89" s="159"/>
      <c r="AX89" s="159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  <c r="BJ89" s="159"/>
      <c r="BK89" s="159"/>
      <c r="BL89" s="159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3" t="n">
        <f aca="false">high_SIPA_income!B83</f>
        <v>39532672.9556721</v>
      </c>
      <c r="F90" s="163" t="n">
        <f aca="false">high_SIPA_income!I83</f>
        <v>130769.671158189</v>
      </c>
      <c r="G90" s="67" t="n">
        <f aca="false">E90-F90*0.7</f>
        <v>39441134.1858614</v>
      </c>
      <c r="H90" s="67"/>
      <c r="I90" s="67"/>
      <c r="J90" s="67" t="n">
        <f aca="false">G90*3.8235866717</f>
        <v>150806594.989791</v>
      </c>
      <c r="K90" s="9"/>
      <c r="L90" s="67"/>
      <c r="M90" s="67" t="n">
        <f aca="false">F90*2.511711692</f>
        <v>328455.712007019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3" t="n">
        <f aca="false">high_SIPA_income!B84</f>
        <v>34905944.393238</v>
      </c>
      <c r="F91" s="163" t="n">
        <f aca="false">high_SIPA_income!I84</f>
        <v>125820.396705714</v>
      </c>
      <c r="G91" s="67" t="n">
        <f aca="false">E91-F91*0.7</f>
        <v>34817870.115544</v>
      </c>
      <c r="H91" s="67"/>
      <c r="I91" s="67"/>
      <c r="J91" s="67" t="n">
        <f aca="false">G91*3.8235866717</f>
        <v>133129144.110776</v>
      </c>
      <c r="K91" s="9"/>
      <c r="L91" s="67"/>
      <c r="M91" s="67" t="n">
        <f aca="false">F91*2.511711692</f>
        <v>316024.56149782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3" t="n">
        <f aca="false">high_SIPA_income!B85</f>
        <v>40368923.2381171</v>
      </c>
      <c r="F92" s="163" t="n">
        <f aca="false">high_SIPA_income!I85</f>
        <v>128813.572618065</v>
      </c>
      <c r="G92" s="67" t="n">
        <f aca="false">E92-F92*0.7</f>
        <v>40278753.7372845</v>
      </c>
      <c r="H92" s="67"/>
      <c r="I92" s="67"/>
      <c r="J92" s="67" t="n">
        <f aca="false">G92*3.8235866717</f>
        <v>154009305.942568</v>
      </c>
      <c r="K92" s="9"/>
      <c r="L92" s="67"/>
      <c r="M92" s="67" t="n">
        <f aca="false">F92*2.511711692</f>
        <v>323542.556433084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9"/>
      <c r="B93" s="159" t="n">
        <v>2036</v>
      </c>
      <c r="C93" s="5" t="n">
        <v>1</v>
      </c>
      <c r="D93" s="159" t="n">
        <v>245</v>
      </c>
      <c r="E93" s="161" t="n">
        <f aca="false">high_SIPA_income!B86</f>
        <v>35346832.1041555</v>
      </c>
      <c r="F93" s="161" t="n">
        <f aca="false">high_SIPA_income!I86</f>
        <v>128041.620233591</v>
      </c>
      <c r="G93" s="8" t="n">
        <f aca="false">E93-F93*0.7</f>
        <v>35257202.969992</v>
      </c>
      <c r="H93" s="8"/>
      <c r="I93" s="8"/>
      <c r="J93" s="8" t="n">
        <f aca="false">G93*3.8235866717</f>
        <v>134808971.357483</v>
      </c>
      <c r="K93" s="6"/>
      <c r="L93" s="8"/>
      <c r="M93" s="8" t="n">
        <f aca="false">F93*2.511711692</f>
        <v>321603.634603333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59"/>
      <c r="AT93" s="159"/>
      <c r="AU93" s="159"/>
      <c r="AV93" s="159"/>
      <c r="AW93" s="159"/>
      <c r="AX93" s="159"/>
      <c r="AY93" s="159"/>
      <c r="AZ93" s="159"/>
      <c r="BA93" s="159"/>
      <c r="BB93" s="159"/>
      <c r="BC93" s="159"/>
      <c r="BD93" s="159"/>
      <c r="BE93" s="159"/>
      <c r="BF93" s="159"/>
      <c r="BG93" s="159"/>
      <c r="BH93" s="159"/>
      <c r="BI93" s="159"/>
      <c r="BJ93" s="159"/>
      <c r="BK93" s="159"/>
      <c r="BL93" s="159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3" t="n">
        <f aca="false">high_SIPA_income!B87</f>
        <v>40986668.7205125</v>
      </c>
      <c r="F94" s="163" t="n">
        <f aca="false">high_SIPA_income!I87</f>
        <v>126217.932733743</v>
      </c>
      <c r="G94" s="67" t="n">
        <f aca="false">E94-F94*0.7</f>
        <v>40898316.1675988</v>
      </c>
      <c r="H94" s="67"/>
      <c r="I94" s="67"/>
      <c r="J94" s="67" t="n">
        <f aca="false">G94*3.8235866717</f>
        <v>156378256.593404</v>
      </c>
      <c r="K94" s="9"/>
      <c r="L94" s="67"/>
      <c r="M94" s="67" t="n">
        <f aca="false">F94*2.511711692</f>
        <v>317023.057387412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3" t="n">
        <f aca="false">high_SIPA_income!B88</f>
        <v>35923978.125274</v>
      </c>
      <c r="F95" s="163" t="n">
        <f aca="false">high_SIPA_income!I88</f>
        <v>127602.486311355</v>
      </c>
      <c r="G95" s="67" t="n">
        <f aca="false">E95-F95*0.7</f>
        <v>35834656.3848561</v>
      </c>
      <c r="H95" s="67"/>
      <c r="I95" s="67"/>
      <c r="J95" s="67" t="n">
        <f aca="false">G95*3.8235866717</f>
        <v>137016914.538085</v>
      </c>
      <c r="K95" s="9"/>
      <c r="L95" s="67"/>
      <c r="M95" s="67" t="n">
        <f aca="false">F95*2.511711692</f>
        <v>320500.6567965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3" t="n">
        <f aca="false">high_SIPA_income!B89</f>
        <v>41389198.9263392</v>
      </c>
      <c r="F96" s="163" t="n">
        <f aca="false">high_SIPA_income!I89</f>
        <v>131424.64889598</v>
      </c>
      <c r="G96" s="67" t="n">
        <f aca="false">E96-F96*0.7</f>
        <v>41297201.672112</v>
      </c>
      <c r="H96" s="67"/>
      <c r="I96" s="67"/>
      <c r="J96" s="67" t="n">
        <f aca="false">G96*3.8235866717</f>
        <v>157903429.891994</v>
      </c>
      <c r="K96" s="9"/>
      <c r="L96" s="67"/>
      <c r="M96" s="67" t="n">
        <f aca="false">F96*2.511711692</f>
        <v>330100.827249029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9"/>
      <c r="B97" s="159" t="n">
        <v>2037</v>
      </c>
      <c r="C97" s="5" t="n">
        <v>1</v>
      </c>
      <c r="D97" s="159" t="n">
        <v>249</v>
      </c>
      <c r="E97" s="161" t="n">
        <f aca="false">high_SIPA_income!B90</f>
        <v>36402138.4532633</v>
      </c>
      <c r="F97" s="161" t="n">
        <f aca="false">high_SIPA_income!I90</f>
        <v>128821.735554286</v>
      </c>
      <c r="G97" s="8" t="n">
        <f aca="false">E97-F97*0.7</f>
        <v>36311963.2383753</v>
      </c>
      <c r="H97" s="8"/>
      <c r="I97" s="8"/>
      <c r="J97" s="8" t="n">
        <f aca="false">G97*3.8235866717</f>
        <v>138841938.661512</v>
      </c>
      <c r="K97" s="6"/>
      <c r="L97" s="8"/>
      <c r="M97" s="8" t="n">
        <f aca="false">F97*2.511711692</f>
        <v>323563.059375432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9"/>
      <c r="Z97" s="159"/>
      <c r="AA97" s="159"/>
      <c r="AB97" s="159"/>
      <c r="AC97" s="159"/>
      <c r="AD97" s="159"/>
      <c r="AE97" s="159"/>
      <c r="AF97" s="159"/>
      <c r="AG97" s="159"/>
      <c r="AH97" s="159"/>
      <c r="AI97" s="159"/>
      <c r="AJ97" s="159"/>
      <c r="AK97" s="159"/>
      <c r="AL97" s="159"/>
      <c r="AM97" s="159"/>
      <c r="AN97" s="159"/>
      <c r="AO97" s="159"/>
      <c r="AP97" s="159"/>
      <c r="AQ97" s="159"/>
      <c r="AR97" s="159"/>
      <c r="AS97" s="159"/>
      <c r="AT97" s="159"/>
      <c r="AU97" s="159"/>
      <c r="AV97" s="159"/>
      <c r="AW97" s="159"/>
      <c r="AX97" s="159"/>
      <c r="AY97" s="159"/>
      <c r="AZ97" s="159"/>
      <c r="BA97" s="159"/>
      <c r="BB97" s="159"/>
      <c r="BC97" s="159"/>
      <c r="BD97" s="159"/>
      <c r="BE97" s="159"/>
      <c r="BF97" s="159"/>
      <c r="BG97" s="159"/>
      <c r="BH97" s="159"/>
      <c r="BI97" s="159"/>
      <c r="BJ97" s="159"/>
      <c r="BK97" s="159"/>
      <c r="BL97" s="159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3" t="n">
        <f aca="false">high_SIPA_income!B91</f>
        <v>42208129.0457371</v>
      </c>
      <c r="F98" s="163" t="n">
        <f aca="false">high_SIPA_income!I91</f>
        <v>126394.210439583</v>
      </c>
      <c r="G98" s="67" t="n">
        <f aca="false">E98-F98*0.7</f>
        <v>42119653.0984294</v>
      </c>
      <c r="H98" s="67"/>
      <c r="I98" s="67"/>
      <c r="J98" s="67" t="n">
        <f aca="false">G98*3.8235866717</f>
        <v>161048144.203782</v>
      </c>
      <c r="K98" s="9"/>
      <c r="L98" s="67"/>
      <c r="M98" s="67" t="n">
        <f aca="false">F98*2.511711692</f>
        <v>317465.816162209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3" t="n">
        <f aca="false">high_SIPA_income!B92</f>
        <v>37236811.941827</v>
      </c>
      <c r="F99" s="163" t="n">
        <f aca="false">high_SIPA_income!I92</f>
        <v>125146.427886827</v>
      </c>
      <c r="G99" s="67" t="n">
        <f aca="false">E99-F99*0.7</f>
        <v>37149209.4423062</v>
      </c>
      <c r="H99" s="67"/>
      <c r="I99" s="67"/>
      <c r="J99" s="67" t="n">
        <f aca="false">G99*3.8235866717</f>
        <v>142043222.087794</v>
      </c>
      <c r="K99" s="9"/>
      <c r="L99" s="67"/>
      <c r="M99" s="67" t="n">
        <f aca="false">F99*2.511711692</f>
        <v>314331.746135379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3" t="n">
        <f aca="false">high_SIPA_income!B93</f>
        <v>43036548.7207118</v>
      </c>
      <c r="F100" s="163" t="n">
        <f aca="false">high_SIPA_income!I93</f>
        <v>128227.044178168</v>
      </c>
      <c r="G100" s="67" t="n">
        <f aca="false">E100-F100*0.7</f>
        <v>42946789.7897871</v>
      </c>
      <c r="H100" s="67"/>
      <c r="I100" s="67"/>
      <c r="J100" s="67" t="n">
        <f aca="false">G100*3.8235866717</f>
        <v>164210773.032532</v>
      </c>
      <c r="K100" s="9"/>
      <c r="L100" s="67"/>
      <c r="M100" s="67" t="n">
        <f aca="false">F100*2.511711692</f>
        <v>322069.366092906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9"/>
      <c r="B101" s="159" t="n">
        <v>2038</v>
      </c>
      <c r="C101" s="5" t="n">
        <v>1</v>
      </c>
      <c r="D101" s="159" t="n">
        <v>253</v>
      </c>
      <c r="E101" s="161" t="n">
        <f aca="false">high_SIPA_income!B94</f>
        <v>37769348.9164312</v>
      </c>
      <c r="F101" s="161" t="n">
        <f aca="false">high_SIPA_income!I94</f>
        <v>130011.485503663</v>
      </c>
      <c r="G101" s="8" t="n">
        <f aca="false">E101-F101*0.7</f>
        <v>37678340.8765786</v>
      </c>
      <c r="H101" s="8"/>
      <c r="I101" s="8"/>
      <c r="J101" s="8" t="n">
        <f aca="false">G101*3.8235866717</f>
        <v>144066401.987455</v>
      </c>
      <c r="K101" s="6"/>
      <c r="L101" s="8"/>
      <c r="M101" s="8" t="n">
        <f aca="false">F101*2.511711692</f>
        <v>326551.368233838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9"/>
      <c r="Z101" s="159"/>
      <c r="AA101" s="159"/>
      <c r="AB101" s="159"/>
      <c r="AC101" s="159"/>
      <c r="AD101" s="159"/>
      <c r="AE101" s="159"/>
      <c r="AF101" s="159"/>
      <c r="AG101" s="159"/>
      <c r="AH101" s="159"/>
      <c r="AI101" s="159"/>
      <c r="AJ101" s="159"/>
      <c r="AK101" s="159"/>
      <c r="AL101" s="159"/>
      <c r="AM101" s="159"/>
      <c r="AN101" s="159"/>
      <c r="AO101" s="159"/>
      <c r="AP101" s="159"/>
      <c r="AQ101" s="159"/>
      <c r="AR101" s="159"/>
      <c r="AS101" s="159"/>
      <c r="AT101" s="159"/>
      <c r="AU101" s="159"/>
      <c r="AV101" s="159"/>
      <c r="AW101" s="159"/>
      <c r="AX101" s="159"/>
      <c r="AY101" s="159"/>
      <c r="AZ101" s="159"/>
      <c r="BA101" s="159"/>
      <c r="BB101" s="159"/>
      <c r="BC101" s="159"/>
      <c r="BD101" s="159"/>
      <c r="BE101" s="159"/>
      <c r="BF101" s="159"/>
      <c r="BG101" s="159"/>
      <c r="BH101" s="159"/>
      <c r="BI101" s="159"/>
      <c r="BJ101" s="159"/>
      <c r="BK101" s="159"/>
      <c r="BL101" s="159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3" t="n">
        <f aca="false">high_SIPA_income!B95</f>
        <v>43599696.3447551</v>
      </c>
      <c r="F102" s="163" t="n">
        <f aca="false">high_SIPA_income!I95</f>
        <v>127676.637097518</v>
      </c>
      <c r="G102" s="67" t="n">
        <f aca="false">E102-F102*0.7</f>
        <v>43510322.6987869</v>
      </c>
      <c r="H102" s="67"/>
      <c r="I102" s="67"/>
      <c r="J102" s="67" t="n">
        <f aca="false">G102*3.8235866717</f>
        <v>166365489.952447</v>
      </c>
      <c r="K102" s="9"/>
      <c r="L102" s="67"/>
      <c r="M102" s="67" t="n">
        <f aca="false">F102*2.511711692</f>
        <v>320686.902193077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3" t="n">
        <f aca="false">high_SIPA_income!B96</f>
        <v>38249827.1564319</v>
      </c>
      <c r="F103" s="163" t="n">
        <f aca="false">high_SIPA_income!I96</f>
        <v>127407.446228571</v>
      </c>
      <c r="G103" s="67" t="n">
        <f aca="false">E103-F103*0.7</f>
        <v>38160641.9440719</v>
      </c>
      <c r="H103" s="67"/>
      <c r="I103" s="67"/>
      <c r="J103" s="67" t="n">
        <f aca="false">G103*3.8235866717</f>
        <v>145910521.920869</v>
      </c>
      <c r="K103" s="9"/>
      <c r="L103" s="67"/>
      <c r="M103" s="67" t="n">
        <f aca="false">F103*2.511711692</f>
        <v>320010.772340162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3" t="n">
        <f aca="false">high_SIPA_income!B97</f>
        <v>44143492.1687994</v>
      </c>
      <c r="F104" s="163" t="n">
        <f aca="false">high_SIPA_income!I97</f>
        <v>128383.097615433</v>
      </c>
      <c r="G104" s="67" t="n">
        <f aca="false">E104-F104*0.7</f>
        <v>44053624.0004686</v>
      </c>
      <c r="H104" s="67"/>
      <c r="I104" s="67"/>
      <c r="J104" s="67" t="n">
        <f aca="false">G104*3.8235866717</f>
        <v>168442849.568275</v>
      </c>
      <c r="K104" s="9"/>
      <c r="L104" s="67"/>
      <c r="M104" s="67" t="n">
        <f aca="false">F104*2.511711692</f>
        <v>322461.327335861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9"/>
      <c r="B105" s="159" t="n">
        <v>2039</v>
      </c>
      <c r="C105" s="5" t="n">
        <v>1</v>
      </c>
      <c r="D105" s="159" t="n">
        <v>257</v>
      </c>
      <c r="E105" s="161" t="n">
        <f aca="false">high_SIPA_income!B98</f>
        <v>38683271.8818639</v>
      </c>
      <c r="F105" s="161" t="n">
        <f aca="false">high_SIPA_income!I98</f>
        <v>126088.273815425</v>
      </c>
      <c r="G105" s="8" t="n">
        <f aca="false">E105-F105*0.7</f>
        <v>38595010.0901931</v>
      </c>
      <c r="H105" s="8"/>
      <c r="I105" s="8"/>
      <c r="J105" s="8" t="n">
        <f aca="false">G105*3.8235866717</f>
        <v>147571366.174989</v>
      </c>
      <c r="K105" s="6"/>
      <c r="L105" s="8"/>
      <c r="M105" s="8" t="n">
        <f aca="false">F105*2.511711692</f>
        <v>316697.3915663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9"/>
      <c r="Z105" s="159"/>
      <c r="AA105" s="159"/>
      <c r="AB105" s="159"/>
      <c r="AC105" s="159"/>
      <c r="AD105" s="159"/>
      <c r="AE105" s="159"/>
      <c r="AF105" s="159"/>
      <c r="AG105" s="159"/>
      <c r="AH105" s="159"/>
      <c r="AI105" s="159"/>
      <c r="AJ105" s="159"/>
      <c r="AK105" s="159"/>
      <c r="AL105" s="159"/>
      <c r="AM105" s="159"/>
      <c r="AN105" s="159"/>
      <c r="AO105" s="159"/>
      <c r="AP105" s="159"/>
      <c r="AQ105" s="159"/>
      <c r="AR105" s="159"/>
      <c r="AS105" s="159"/>
      <c r="AT105" s="159"/>
      <c r="AU105" s="159"/>
      <c r="AV105" s="159"/>
      <c r="AW105" s="159"/>
      <c r="AX105" s="159"/>
      <c r="AY105" s="159"/>
      <c r="AZ105" s="159"/>
      <c r="BA105" s="159"/>
      <c r="BB105" s="159"/>
      <c r="BC105" s="159"/>
      <c r="BD105" s="159"/>
      <c r="BE105" s="159"/>
      <c r="BF105" s="159"/>
      <c r="BG105" s="159"/>
      <c r="BH105" s="159"/>
      <c r="BI105" s="159"/>
      <c r="BJ105" s="159"/>
      <c r="BK105" s="159"/>
      <c r="BL105" s="159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3" t="n">
        <f aca="false">high_SIPA_income!B99</f>
        <v>44922510.0435723</v>
      </c>
      <c r="F106" s="163" t="n">
        <f aca="false">high_SIPA_income!I99</f>
        <v>129272.770274458</v>
      </c>
      <c r="G106" s="67" t="n">
        <f aca="false">E106-F106*0.7</f>
        <v>44832019.1043802</v>
      </c>
      <c r="H106" s="67"/>
      <c r="I106" s="67"/>
      <c r="J106" s="67" t="n">
        <f aca="false">G106*3.8235866717</f>
        <v>171419110.712908</v>
      </c>
      <c r="K106" s="9"/>
      <c r="L106" s="67"/>
      <c r="M106" s="67" t="n">
        <f aca="false">F106*2.511711692</f>
        <v>324695.928555586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3" t="n">
        <f aca="false">high_SIPA_income!B100</f>
        <v>39119496.3504274</v>
      </c>
      <c r="F107" s="163" t="n">
        <f aca="false">high_SIPA_income!I100</f>
        <v>134177.541072006</v>
      </c>
      <c r="G107" s="67" t="n">
        <f aca="false">E107-F107*0.7</f>
        <v>39025572.071677</v>
      </c>
      <c r="H107" s="67"/>
      <c r="I107" s="67"/>
      <c r="J107" s="67" t="n">
        <f aca="false">G107*3.8235866717</f>
        <v>149217657.228732</v>
      </c>
      <c r="K107" s="9"/>
      <c r="L107" s="67"/>
      <c r="M107" s="67" t="n">
        <f aca="false">F107*2.511711692</f>
        <v>337015.298714368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3" t="n">
        <f aca="false">high_SIPA_income!B101</f>
        <v>45252275.325504</v>
      </c>
      <c r="F108" s="163" t="n">
        <f aca="false">high_SIPA_income!I101</f>
        <v>132670.531627773</v>
      </c>
      <c r="G108" s="67" t="n">
        <f aca="false">E108-F108*0.7</f>
        <v>45159405.9533645</v>
      </c>
      <c r="H108" s="67"/>
      <c r="I108" s="67"/>
      <c r="J108" s="67" t="n">
        <f aca="false">G108*3.8235866717</f>
        <v>172670902.705174</v>
      </c>
      <c r="K108" s="9"/>
      <c r="L108" s="67"/>
      <c r="M108" s="67" t="n">
        <f aca="false">F108*2.511711692</f>
        <v>333230.125473334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9"/>
      <c r="B109" s="159" t="n">
        <v>2040</v>
      </c>
      <c r="C109" s="5" t="n">
        <v>1</v>
      </c>
      <c r="D109" s="159" t="n">
        <v>261</v>
      </c>
      <c r="E109" s="161" t="n">
        <f aca="false">high_SIPA_income!B102</f>
        <v>39673802.3856762</v>
      </c>
      <c r="F109" s="161" t="n">
        <f aca="false">high_SIPA_income!I102</f>
        <v>131479.503998616</v>
      </c>
      <c r="G109" s="8" t="n">
        <f aca="false">E109-F109*0.7</f>
        <v>39581766.7328771</v>
      </c>
      <c r="H109" s="8"/>
      <c r="I109" s="8"/>
      <c r="J109" s="8" t="n">
        <f aca="false">G109*3.8235866717</f>
        <v>151344315.722167</v>
      </c>
      <c r="K109" s="6"/>
      <c r="L109" s="8"/>
      <c r="M109" s="8" t="n">
        <f aca="false">F109*2.511711692</f>
        <v>330238.607451684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9"/>
      <c r="Z109" s="159"/>
      <c r="AA109" s="159"/>
      <c r="AB109" s="159"/>
      <c r="AC109" s="159"/>
      <c r="AD109" s="159"/>
      <c r="AE109" s="159"/>
      <c r="AF109" s="159"/>
      <c r="AG109" s="159"/>
      <c r="AH109" s="159"/>
      <c r="AI109" s="159"/>
      <c r="AJ109" s="159"/>
      <c r="AK109" s="159"/>
      <c r="AL109" s="159"/>
      <c r="AM109" s="159"/>
      <c r="AN109" s="159"/>
      <c r="AO109" s="159"/>
      <c r="AP109" s="159"/>
      <c r="AQ109" s="159"/>
      <c r="AR109" s="159"/>
      <c r="AS109" s="159"/>
      <c r="AT109" s="159"/>
      <c r="AU109" s="159"/>
      <c r="AV109" s="159"/>
      <c r="AW109" s="159"/>
      <c r="AX109" s="159"/>
      <c r="AY109" s="159"/>
      <c r="AZ109" s="159"/>
      <c r="BA109" s="159"/>
      <c r="BB109" s="159"/>
      <c r="BC109" s="159"/>
      <c r="BD109" s="159"/>
      <c r="BE109" s="159"/>
      <c r="BF109" s="159"/>
      <c r="BG109" s="159"/>
      <c r="BH109" s="159"/>
      <c r="BI109" s="159"/>
      <c r="BJ109" s="159"/>
      <c r="BK109" s="159"/>
      <c r="BL109" s="159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3" t="n">
        <f aca="false">high_SIPA_income!B103</f>
        <v>45946648.1808223</v>
      </c>
      <c r="F110" s="163" t="n">
        <f aca="false">high_SIPA_income!I103</f>
        <v>135589.75462166</v>
      </c>
      <c r="G110" s="67" t="n">
        <f aca="false">E110-F110*0.7</f>
        <v>45851735.3525871</v>
      </c>
      <c r="H110" s="67"/>
      <c r="I110" s="67"/>
      <c r="J110" s="67" t="n">
        <f aca="false">G110*3.8235866717</f>
        <v>175318084.168468</v>
      </c>
      <c r="K110" s="9"/>
      <c r="L110" s="67"/>
      <c r="M110" s="67" t="n">
        <f aca="false">F110*2.511711692</f>
        <v>340562.371998634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3" t="n">
        <f aca="false">high_SIPA_income!B104</f>
        <v>40315666.6810368</v>
      </c>
      <c r="F111" s="163" t="n">
        <f aca="false">high_SIPA_income!I104</f>
        <v>133398.457160269</v>
      </c>
      <c r="G111" s="67" t="n">
        <f aca="false">E111-F111*0.7</f>
        <v>40222287.7610246</v>
      </c>
      <c r="H111" s="67"/>
      <c r="I111" s="67"/>
      <c r="J111" s="67" t="n">
        <f aca="false">G111*3.8235866717</f>
        <v>153793403.388336</v>
      </c>
      <c r="K111" s="9"/>
      <c r="L111" s="67"/>
      <c r="M111" s="67" t="n">
        <f aca="false">F111*2.511711692</f>
        <v>335058.464544209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3" t="n">
        <f aca="false">high_SIPA_income!B105</f>
        <v>46469272.1913433</v>
      </c>
      <c r="F112" s="163" t="n">
        <f aca="false">high_SIPA_income!I105</f>
        <v>135457.116348053</v>
      </c>
      <c r="G112" s="67" t="n">
        <f aca="false">E112-F112*0.7</f>
        <v>46374452.2098996</v>
      </c>
      <c r="H112" s="67"/>
      <c r="I112" s="67"/>
      <c r="J112" s="67" t="n">
        <f aca="false">G112*3.8235866717</f>
        <v>177316737.377161</v>
      </c>
      <c r="K112" s="9"/>
      <c r="L112" s="67"/>
      <c r="M112" s="67" t="n">
        <f aca="false">F112*2.511711692</f>
        <v>340229.222896009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9"/>
      <c r="B113" s="159"/>
      <c r="C113" s="5"/>
      <c r="D113" s="159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9"/>
      <c r="Z113" s="159"/>
      <c r="AA113" s="159"/>
      <c r="AB113" s="159"/>
      <c r="AC113" s="159"/>
      <c r="AD113" s="159"/>
      <c r="AE113" s="159"/>
      <c r="AF113" s="159"/>
      <c r="AG113" s="159"/>
      <c r="AH113" s="159"/>
      <c r="AI113" s="159"/>
      <c r="AJ113" s="159"/>
      <c r="AK113" s="159"/>
      <c r="AL113" s="159"/>
      <c r="AM113" s="159"/>
      <c r="AN113" s="159"/>
      <c r="AO113" s="159"/>
      <c r="AP113" s="159"/>
      <c r="AQ113" s="159"/>
      <c r="AR113" s="159"/>
      <c r="AS113" s="159"/>
      <c r="AT113" s="159"/>
      <c r="AU113" s="159"/>
      <c r="AV113" s="159"/>
      <c r="AW113" s="159"/>
      <c r="AX113" s="159"/>
      <c r="AY113" s="159"/>
      <c r="AZ113" s="159"/>
      <c r="BA113" s="159"/>
      <c r="BB113" s="159"/>
      <c r="BC113" s="159"/>
      <c r="BD113" s="159"/>
      <c r="BE113" s="159"/>
      <c r="BF113" s="159"/>
      <c r="BG113" s="159"/>
      <c r="BH113" s="159"/>
      <c r="BI113" s="159"/>
      <c r="BJ113" s="159"/>
      <c r="BK113" s="159"/>
      <c r="BL113" s="159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0" sqref="A1"/>
    </sheetView>
  </sheetViews>
  <sheetFormatPr defaultColWidth="12.1093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235</v>
      </c>
      <c r="B1" s="0" t="s">
        <v>236</v>
      </c>
      <c r="C1" s="0" t="s">
        <v>237</v>
      </c>
    </row>
    <row r="2" customFormat="false" ht="12.8" hidden="false" customHeight="false" outlineLevel="0" collapsed="false">
      <c r="A2" s="0" t="n">
        <v>49</v>
      </c>
      <c r="B2" s="0" t="n">
        <v>6432.95581308484</v>
      </c>
      <c r="C2" s="0" t="n">
        <v>10892025</v>
      </c>
    </row>
    <row r="3" customFormat="false" ht="12.8" hidden="false" customHeight="false" outlineLevel="0" collapsed="false">
      <c r="A3" s="0" t="n">
        <v>50</v>
      </c>
      <c r="B3" s="0" t="n">
        <v>6756.43357892291</v>
      </c>
      <c r="C3" s="0" t="n">
        <v>11018522</v>
      </c>
    </row>
    <row r="4" customFormat="false" ht="12.8" hidden="false" customHeight="false" outlineLevel="0" collapsed="false">
      <c r="A4" s="0" t="n">
        <v>51</v>
      </c>
      <c r="B4" s="0" t="n">
        <v>7078.05085021381</v>
      </c>
      <c r="C4" s="0" t="n">
        <v>10968377</v>
      </c>
    </row>
    <row r="5" customFormat="false" ht="12.8" hidden="false" customHeight="false" outlineLevel="0" collapsed="false">
      <c r="A5" s="0" t="n">
        <v>52</v>
      </c>
      <c r="B5" s="0" t="n">
        <v>7058.01967748783</v>
      </c>
      <c r="C5" s="0" t="n">
        <v>11042140</v>
      </c>
    </row>
    <row r="6" customFormat="false" ht="12.8" hidden="false" customHeight="false" outlineLevel="0" collapsed="false">
      <c r="A6" s="0" t="n">
        <v>53</v>
      </c>
      <c r="B6" s="0" t="n">
        <v>6667.33976723902</v>
      </c>
      <c r="C6" s="0" t="n">
        <v>11050536</v>
      </c>
    </row>
    <row r="7" customFormat="false" ht="12.8" hidden="false" customHeight="false" outlineLevel="0" collapsed="false">
      <c r="A7" s="0" t="n">
        <v>54</v>
      </c>
      <c r="B7" s="0" t="n">
        <v>6491.33335148956</v>
      </c>
      <c r="C7" s="0" t="n">
        <v>11069250</v>
      </c>
    </row>
    <row r="8" customFormat="false" ht="12.8" hidden="false" customHeight="false" outlineLevel="0" collapsed="false">
      <c r="A8" s="0" t="n">
        <v>55</v>
      </c>
      <c r="B8" s="0" t="n">
        <v>6555.04048268191</v>
      </c>
      <c r="C8" s="0" t="n">
        <v>11180372</v>
      </c>
    </row>
    <row r="9" customFormat="false" ht="12.8" hidden="false" customHeight="false" outlineLevel="0" collapsed="false">
      <c r="A9" s="0" t="n">
        <v>56</v>
      </c>
      <c r="B9" s="0" t="n">
        <v>6632.17373407298</v>
      </c>
      <c r="C9" s="0" t="n">
        <v>11199265</v>
      </c>
    </row>
    <row r="10" customFormat="false" ht="12.8" hidden="false" customHeight="false" outlineLevel="0" collapsed="false">
      <c r="A10" s="0" t="n">
        <v>57</v>
      </c>
      <c r="B10" s="0" t="n">
        <v>6734.70062742595</v>
      </c>
      <c r="C10" s="0" t="n">
        <v>11094069</v>
      </c>
    </row>
    <row r="11" customFormat="false" ht="12.8" hidden="false" customHeight="false" outlineLevel="0" collapsed="false">
      <c r="A11" s="0" t="n">
        <v>58</v>
      </c>
      <c r="B11" s="0" t="n">
        <v>6701.96580105074</v>
      </c>
      <c r="C11" s="0" t="n">
        <v>11267029</v>
      </c>
    </row>
    <row r="12" customFormat="false" ht="12.8" hidden="false" customHeight="false" outlineLevel="0" collapsed="false">
      <c r="A12" s="0" t="n">
        <v>59</v>
      </c>
      <c r="B12" s="0" t="n">
        <v>6834.5291797154</v>
      </c>
      <c r="C12" s="0" t="n">
        <v>11480136</v>
      </c>
    </row>
    <row r="13" customFormat="false" ht="12.8" hidden="false" customHeight="false" outlineLevel="0" collapsed="false">
      <c r="A13" s="0" t="n">
        <v>60</v>
      </c>
      <c r="B13" s="0" t="n">
        <v>6831.76913075884</v>
      </c>
      <c r="C13" s="0" t="n">
        <v>11579909</v>
      </c>
    </row>
    <row r="14" customFormat="false" ht="12.8" hidden="false" customHeight="false" outlineLevel="0" collapsed="false">
      <c r="A14" s="0" t="n">
        <v>61</v>
      </c>
      <c r="B14" s="0" t="n">
        <v>6789.76485539962</v>
      </c>
      <c r="C14" s="0" t="n">
        <v>11497914</v>
      </c>
    </row>
    <row r="15" customFormat="false" ht="12.8" hidden="false" customHeight="false" outlineLevel="0" collapsed="false">
      <c r="A15" s="0" t="n">
        <v>62</v>
      </c>
      <c r="B15" s="0" t="n">
        <v>6709.64745113228</v>
      </c>
      <c r="C15" s="0" t="n">
        <v>11454626</v>
      </c>
    </row>
    <row r="16" customFormat="false" ht="12.8" hidden="false" customHeight="false" outlineLevel="0" collapsed="false">
      <c r="A16" s="0" t="n">
        <v>63</v>
      </c>
      <c r="B16" s="0" t="n">
        <v>6341.72956125173</v>
      </c>
      <c r="C16" s="0" t="n">
        <v>11584007</v>
      </c>
    </row>
    <row r="17" customFormat="false" ht="12.8" hidden="false" customHeight="false" outlineLevel="0" collapsed="false">
      <c r="A17" s="0" t="n">
        <v>64</v>
      </c>
      <c r="B17" s="0" t="n">
        <v>6044.1777289778</v>
      </c>
      <c r="C17" s="0" t="n">
        <v>11550412</v>
      </c>
    </row>
    <row r="18" customFormat="false" ht="12.8" hidden="false" customHeight="false" outlineLevel="0" collapsed="false">
      <c r="A18" s="0" t="n">
        <v>65</v>
      </c>
      <c r="B18" s="0" t="n">
        <v>6009.71845284106</v>
      </c>
      <c r="C18" s="0" t="n">
        <v>11444480</v>
      </c>
    </row>
    <row r="19" customFormat="false" ht="12.8" hidden="false" customHeight="false" outlineLevel="0" collapsed="false">
      <c r="A19" s="0" t="n">
        <v>66</v>
      </c>
      <c r="B19" s="0" t="n">
        <v>5955.74185556688</v>
      </c>
      <c r="C19" s="0" t="n">
        <v>11554378</v>
      </c>
    </row>
    <row r="20" customFormat="false" ht="12.8" hidden="false" customHeight="false" outlineLevel="0" collapsed="false">
      <c r="A20" s="0" t="n">
        <v>67</v>
      </c>
      <c r="B20" s="0" t="n">
        <v>5853.55338883486</v>
      </c>
      <c r="C20" s="0" t="n">
        <v>11614513</v>
      </c>
    </row>
    <row r="21" customFormat="false" ht="12.8" hidden="false" customHeight="false" outlineLevel="0" collapsed="false">
      <c r="A21" s="0" t="n">
        <v>68</v>
      </c>
      <c r="B21" s="0" t="n">
        <v>5679.1478127964</v>
      </c>
      <c r="C21" s="0" t="n">
        <v>11654037</v>
      </c>
    </row>
    <row r="22" customFormat="false" ht="12.8" hidden="false" customHeight="false" outlineLevel="0" collapsed="false">
      <c r="A22" s="0" t="n">
        <v>69</v>
      </c>
      <c r="B22" s="0" t="n">
        <v>5987.4537603861</v>
      </c>
      <c r="C22" s="0" t="n">
        <v>11459125</v>
      </c>
    </row>
    <row r="23" customFormat="false" ht="12.8" hidden="false" customHeight="false" outlineLevel="0" collapsed="false">
      <c r="A23" s="0" t="n">
        <v>70</v>
      </c>
      <c r="B23" s="0" t="n">
        <v>6406.02398035156</v>
      </c>
      <c r="C23" s="0" t="n">
        <v>9344932</v>
      </c>
    </row>
    <row r="24" customFormat="false" ht="12.8" hidden="false" customHeight="false" outlineLevel="0" collapsed="false">
      <c r="A24" s="0" t="n">
        <v>71</v>
      </c>
      <c r="B24" s="0" t="n">
        <v>6098.86892356943</v>
      </c>
      <c r="C24" s="0" t="n">
        <v>9833529</v>
      </c>
    </row>
    <row r="25" customFormat="false" ht="12.8" hidden="false" customHeight="false" outlineLevel="0" collapsed="false">
      <c r="A25" s="0" t="n">
        <v>72</v>
      </c>
      <c r="B25" s="0" t="n">
        <v>6081.86314734696</v>
      </c>
      <c r="C25" s="0" t="n">
        <v>10346870</v>
      </c>
    </row>
    <row r="26" customFormat="false" ht="12.8" hidden="false" customHeight="false" outlineLevel="0" collapsed="false">
      <c r="A26" s="0" t="n">
        <v>73</v>
      </c>
      <c r="B26" s="0" t="n">
        <v>6026.01446577481</v>
      </c>
      <c r="C26" s="0" t="n">
        <v>10800119</v>
      </c>
    </row>
    <row r="27" customFormat="false" ht="12.8" hidden="false" customHeight="false" outlineLevel="0" collapsed="false">
      <c r="A27" s="0" t="n">
        <v>74</v>
      </c>
      <c r="B27" s="0" t="n">
        <v>5998.69982027787</v>
      </c>
      <c r="C27" s="0" t="n">
        <v>11076876</v>
      </c>
    </row>
    <row r="28" customFormat="false" ht="12.8" hidden="false" customHeight="false" outlineLevel="0" collapsed="false">
      <c r="A28" s="0" t="n">
        <v>75</v>
      </c>
      <c r="B28" s="0" t="n">
        <v>5932.10858458256</v>
      </c>
      <c r="C28" s="0" t="n">
        <v>11518761</v>
      </c>
    </row>
    <row r="29" customFormat="false" ht="12.8" hidden="false" customHeight="false" outlineLevel="0" collapsed="false">
      <c r="A29" s="0" t="n">
        <v>76</v>
      </c>
      <c r="B29" s="0" t="n">
        <v>5983.46124185595</v>
      </c>
      <c r="C29" s="0" t="n">
        <v>11620878</v>
      </c>
    </row>
    <row r="30" customFormat="false" ht="12.8" hidden="false" customHeight="false" outlineLevel="0" collapsed="false">
      <c r="A30" s="0" t="n">
        <v>77</v>
      </c>
      <c r="B30" s="0" t="n">
        <v>6036.59896309414</v>
      </c>
      <c r="C30" s="0" t="n">
        <v>11590399</v>
      </c>
    </row>
    <row r="31" customFormat="false" ht="12.8" hidden="false" customHeight="false" outlineLevel="0" collapsed="false">
      <c r="A31" s="0" t="n">
        <v>78</v>
      </c>
      <c r="B31" s="0" t="n">
        <v>6062.71871053997</v>
      </c>
      <c r="C31" s="0" t="n">
        <v>11684278</v>
      </c>
    </row>
    <row r="32" customFormat="false" ht="12.8" hidden="false" customHeight="false" outlineLevel="0" collapsed="false">
      <c r="A32" s="0" t="n">
        <v>79</v>
      </c>
      <c r="B32" s="0" t="n">
        <v>6088.70326925263</v>
      </c>
      <c r="C32" s="0" t="n">
        <v>11707623</v>
      </c>
    </row>
    <row r="33" customFormat="false" ht="12.8" hidden="false" customHeight="false" outlineLevel="0" collapsed="false">
      <c r="A33" s="0" t="n">
        <v>80</v>
      </c>
      <c r="B33" s="0" t="n">
        <v>6120.30550834225</v>
      </c>
      <c r="C33" s="0" t="n">
        <v>11745933</v>
      </c>
    </row>
    <row r="34" customFormat="false" ht="12.8" hidden="false" customHeight="false" outlineLevel="0" collapsed="false">
      <c r="A34" s="0" t="n">
        <v>81</v>
      </c>
      <c r="B34" s="0" t="n">
        <v>6142.4293132206</v>
      </c>
      <c r="C34" s="0" t="n">
        <v>11808516</v>
      </c>
    </row>
    <row r="35" customFormat="false" ht="12.8" hidden="false" customHeight="false" outlineLevel="0" collapsed="false">
      <c r="A35" s="0" t="n">
        <v>82</v>
      </c>
      <c r="B35" s="0" t="n">
        <v>6160.55355492448</v>
      </c>
      <c r="C35" s="0" t="n">
        <v>11890819</v>
      </c>
    </row>
    <row r="36" customFormat="false" ht="12.8" hidden="false" customHeight="false" outlineLevel="0" collapsed="false">
      <c r="A36" s="0" t="n">
        <v>83</v>
      </c>
      <c r="B36" s="0" t="n">
        <v>6208.6609739164</v>
      </c>
      <c r="C36" s="0" t="n">
        <v>11899452</v>
      </c>
    </row>
    <row r="37" customFormat="false" ht="12.8" hidden="false" customHeight="false" outlineLevel="0" collapsed="false">
      <c r="A37" s="0" t="n">
        <v>84</v>
      </c>
      <c r="B37" s="0" t="n">
        <v>6249.54641883457</v>
      </c>
      <c r="C37" s="0" t="n">
        <v>11962098</v>
      </c>
    </row>
    <row r="38" customFormat="false" ht="12.8" hidden="false" customHeight="false" outlineLevel="0" collapsed="false">
      <c r="A38" s="0" t="n">
        <v>85</v>
      </c>
      <c r="B38" s="0" t="n">
        <v>6293.60540377205</v>
      </c>
      <c r="C38" s="0" t="n">
        <v>12011202</v>
      </c>
    </row>
    <row r="39" customFormat="false" ht="12.8" hidden="false" customHeight="false" outlineLevel="0" collapsed="false">
      <c r="A39" s="0" t="n">
        <v>86</v>
      </c>
      <c r="B39" s="0" t="n">
        <v>6305.38681919343</v>
      </c>
      <c r="C39" s="0" t="n">
        <v>12063149</v>
      </c>
    </row>
    <row r="40" customFormat="false" ht="12.8" hidden="false" customHeight="false" outlineLevel="0" collapsed="false">
      <c r="A40" s="0" t="n">
        <v>87</v>
      </c>
      <c r="B40" s="0" t="n">
        <v>6343.2131020293</v>
      </c>
      <c r="C40" s="0" t="n">
        <v>12098312</v>
      </c>
    </row>
    <row r="41" customFormat="false" ht="12.8" hidden="false" customHeight="false" outlineLevel="0" collapsed="false">
      <c r="A41" s="0" t="n">
        <v>88</v>
      </c>
      <c r="B41" s="0" t="n">
        <v>6425.75423104171</v>
      </c>
      <c r="C41" s="0" t="n">
        <v>12108427</v>
      </c>
    </row>
    <row r="42" customFormat="false" ht="12.8" hidden="false" customHeight="false" outlineLevel="0" collapsed="false">
      <c r="A42" s="0" t="n">
        <v>89</v>
      </c>
      <c r="B42" s="0" t="n">
        <v>6483.21242802616</v>
      </c>
      <c r="C42" s="0" t="n">
        <v>12115150</v>
      </c>
    </row>
    <row r="43" customFormat="false" ht="12.8" hidden="false" customHeight="false" outlineLevel="0" collapsed="false">
      <c r="A43" s="0" t="n">
        <v>90</v>
      </c>
      <c r="B43" s="0" t="n">
        <v>6501.3298016294</v>
      </c>
      <c r="C43" s="0" t="n">
        <v>12232665</v>
      </c>
    </row>
    <row r="44" customFormat="false" ht="12.8" hidden="false" customHeight="false" outlineLevel="0" collapsed="false">
      <c r="A44" s="0" t="n">
        <v>91</v>
      </c>
      <c r="B44" s="0" t="n">
        <v>6532.77430100522</v>
      </c>
      <c r="C44" s="0" t="n">
        <v>12243578</v>
      </c>
    </row>
    <row r="45" customFormat="false" ht="12.8" hidden="false" customHeight="false" outlineLevel="0" collapsed="false">
      <c r="A45" s="0" t="n">
        <v>92</v>
      </c>
      <c r="B45" s="0" t="n">
        <v>6564.94047065661</v>
      </c>
      <c r="C45" s="0" t="n">
        <v>12331021</v>
      </c>
    </row>
    <row r="46" customFormat="false" ht="12.8" hidden="false" customHeight="false" outlineLevel="0" collapsed="false">
      <c r="A46" s="0" t="n">
        <v>93</v>
      </c>
      <c r="B46" s="0" t="n">
        <v>6584.4069760704</v>
      </c>
      <c r="C46" s="0" t="n">
        <v>12388638</v>
      </c>
    </row>
    <row r="47" customFormat="false" ht="12.8" hidden="false" customHeight="false" outlineLevel="0" collapsed="false">
      <c r="A47" s="0" t="n">
        <v>94</v>
      </c>
      <c r="B47" s="0" t="n">
        <v>6643.73020045831</v>
      </c>
      <c r="C47" s="0" t="n">
        <v>12363116</v>
      </c>
    </row>
    <row r="48" customFormat="false" ht="12.8" hidden="false" customHeight="false" outlineLevel="0" collapsed="false">
      <c r="A48" s="0" t="n">
        <v>95</v>
      </c>
      <c r="B48" s="0" t="n">
        <v>6684.02793928695</v>
      </c>
      <c r="C48" s="0" t="n">
        <v>12410181</v>
      </c>
    </row>
    <row r="49" customFormat="false" ht="12.8" hidden="false" customHeight="false" outlineLevel="0" collapsed="false">
      <c r="A49" s="0" t="n">
        <v>96</v>
      </c>
      <c r="B49" s="0" t="n">
        <v>6729.6861795831</v>
      </c>
      <c r="C49" s="0" t="n">
        <v>12427632</v>
      </c>
    </row>
    <row r="50" customFormat="false" ht="12.8" hidden="false" customHeight="false" outlineLevel="0" collapsed="false">
      <c r="A50" s="0" t="n">
        <v>97</v>
      </c>
      <c r="B50" s="0" t="n">
        <v>6737.85181071493</v>
      </c>
      <c r="C50" s="0" t="n">
        <v>12480020</v>
      </c>
    </row>
    <row r="51" customFormat="false" ht="12.8" hidden="false" customHeight="false" outlineLevel="0" collapsed="false">
      <c r="A51" s="0" t="n">
        <v>98</v>
      </c>
      <c r="B51" s="0" t="n">
        <v>6771.18806222594</v>
      </c>
      <c r="C51" s="0" t="n">
        <v>12509279</v>
      </c>
    </row>
    <row r="52" customFormat="false" ht="12.8" hidden="false" customHeight="false" outlineLevel="0" collapsed="false">
      <c r="A52" s="0" t="n">
        <v>99</v>
      </c>
      <c r="B52" s="0" t="n">
        <v>6800.81124364011</v>
      </c>
      <c r="C52" s="0" t="n">
        <v>12619914</v>
      </c>
    </row>
    <row r="53" customFormat="false" ht="12.8" hidden="false" customHeight="false" outlineLevel="0" collapsed="false">
      <c r="A53" s="0" t="n">
        <v>100</v>
      </c>
      <c r="B53" s="0" t="n">
        <v>6826.89966746315</v>
      </c>
      <c r="C53" s="0" t="n">
        <v>12665772</v>
      </c>
    </row>
    <row r="54" customFormat="false" ht="12.8" hidden="false" customHeight="false" outlineLevel="0" collapsed="false">
      <c r="A54" s="0" t="n">
        <v>101</v>
      </c>
      <c r="B54" s="0" t="n">
        <v>6854.27835106356</v>
      </c>
      <c r="C54" s="0" t="n">
        <v>12727034</v>
      </c>
    </row>
    <row r="55" customFormat="false" ht="12.8" hidden="false" customHeight="false" outlineLevel="0" collapsed="false">
      <c r="A55" s="0" t="n">
        <v>102</v>
      </c>
      <c r="B55" s="0" t="n">
        <v>6872.72321656998</v>
      </c>
      <c r="C55" s="0" t="n">
        <v>12756917</v>
      </c>
    </row>
    <row r="56" customFormat="false" ht="12.8" hidden="false" customHeight="false" outlineLevel="0" collapsed="false">
      <c r="A56" s="0" t="n">
        <v>103</v>
      </c>
      <c r="B56" s="0" t="n">
        <v>6889.97249298883</v>
      </c>
      <c r="C56" s="0" t="n">
        <v>12834193</v>
      </c>
    </row>
    <row r="57" customFormat="false" ht="12.8" hidden="false" customHeight="false" outlineLevel="0" collapsed="false">
      <c r="A57" s="0" t="n">
        <v>104</v>
      </c>
      <c r="B57" s="0" t="n">
        <v>6901.39805825509</v>
      </c>
      <c r="C57" s="0" t="n">
        <v>12914161</v>
      </c>
    </row>
    <row r="58" customFormat="false" ht="12.8" hidden="false" customHeight="false" outlineLevel="0" collapsed="false">
      <c r="A58" s="0" t="n">
        <v>105</v>
      </c>
      <c r="B58" s="0" t="n">
        <v>6930.45096748295</v>
      </c>
      <c r="C58" s="0" t="n">
        <v>12897485</v>
      </c>
    </row>
    <row r="59" customFormat="false" ht="12.8" hidden="false" customHeight="false" outlineLevel="0" collapsed="false">
      <c r="A59" s="0" t="n">
        <v>106</v>
      </c>
      <c r="B59" s="0" t="n">
        <v>6946.80243459985</v>
      </c>
      <c r="C59" s="0" t="n">
        <v>12940734</v>
      </c>
    </row>
    <row r="60" customFormat="false" ht="12.8" hidden="false" customHeight="false" outlineLevel="0" collapsed="false">
      <c r="A60" s="0" t="n">
        <v>107</v>
      </c>
      <c r="B60" s="0" t="n">
        <v>6970.93314646155</v>
      </c>
      <c r="C60" s="0" t="n">
        <v>12972148</v>
      </c>
    </row>
    <row r="61" customFormat="false" ht="12.8" hidden="false" customHeight="false" outlineLevel="0" collapsed="false">
      <c r="A61" s="0" t="n">
        <v>108</v>
      </c>
      <c r="B61" s="0" t="n">
        <v>7017.94288703931</v>
      </c>
      <c r="C61" s="0" t="n">
        <v>12998391</v>
      </c>
    </row>
    <row r="62" customFormat="false" ht="12.8" hidden="false" customHeight="false" outlineLevel="0" collapsed="false">
      <c r="A62" s="0" t="n">
        <v>109</v>
      </c>
      <c r="B62" s="0" t="n">
        <v>7039.41722380921</v>
      </c>
      <c r="C62" s="0" t="n">
        <v>13044606</v>
      </c>
    </row>
    <row r="63" customFormat="false" ht="12.8" hidden="false" customHeight="false" outlineLevel="0" collapsed="false">
      <c r="A63" s="0" t="n">
        <v>110</v>
      </c>
      <c r="B63" s="0" t="n">
        <v>7050.18802195386</v>
      </c>
      <c r="C63" s="0" t="n">
        <v>13109129</v>
      </c>
    </row>
    <row r="64" customFormat="false" ht="12.8" hidden="false" customHeight="false" outlineLevel="0" collapsed="false">
      <c r="A64" s="0" t="n">
        <v>111</v>
      </c>
      <c r="B64" s="0" t="n">
        <v>7087.44062372023</v>
      </c>
      <c r="C64" s="0" t="n">
        <v>13070420</v>
      </c>
    </row>
    <row r="65" customFormat="false" ht="12.8" hidden="false" customHeight="false" outlineLevel="0" collapsed="false">
      <c r="A65" s="0" t="n">
        <v>112</v>
      </c>
      <c r="B65" s="0" t="n">
        <v>7101.18034150108</v>
      </c>
      <c r="C65" s="0" t="n">
        <v>13134505</v>
      </c>
    </row>
    <row r="66" customFormat="false" ht="12.8" hidden="false" customHeight="false" outlineLevel="0" collapsed="false">
      <c r="A66" s="0" t="n">
        <v>113</v>
      </c>
      <c r="B66" s="0" t="n">
        <v>7111.30185492952</v>
      </c>
      <c r="C66" s="0" t="n">
        <v>13152314</v>
      </c>
    </row>
    <row r="67" customFormat="false" ht="12.8" hidden="false" customHeight="false" outlineLevel="0" collapsed="false">
      <c r="A67" s="0" t="n">
        <v>114</v>
      </c>
      <c r="B67" s="0" t="n">
        <v>7140.09583880413</v>
      </c>
      <c r="C67" s="0" t="n">
        <v>13185748</v>
      </c>
    </row>
    <row r="68" customFormat="false" ht="12.8" hidden="false" customHeight="false" outlineLevel="0" collapsed="false">
      <c r="A68" s="0" t="n">
        <v>115</v>
      </c>
      <c r="B68" s="0" t="n">
        <v>7154.44144890853</v>
      </c>
      <c r="C68" s="0" t="n">
        <v>13189481</v>
      </c>
    </row>
    <row r="69" customFormat="false" ht="12.8" hidden="false" customHeight="false" outlineLevel="0" collapsed="false">
      <c r="A69" s="0" t="n">
        <v>116</v>
      </c>
      <c r="B69" s="0" t="n">
        <v>7177.95520010425</v>
      </c>
      <c r="C69" s="0" t="n">
        <v>13232454</v>
      </c>
    </row>
    <row r="70" customFormat="false" ht="12.8" hidden="false" customHeight="false" outlineLevel="0" collapsed="false">
      <c r="A70" s="0" t="n">
        <v>117</v>
      </c>
      <c r="B70" s="0" t="n">
        <v>7174.16893702328</v>
      </c>
      <c r="C70" s="0" t="n">
        <v>13309584</v>
      </c>
    </row>
    <row r="71" customFormat="false" ht="12.8" hidden="false" customHeight="false" outlineLevel="0" collapsed="false">
      <c r="A71" s="0" t="n">
        <v>118</v>
      </c>
      <c r="B71" s="0" t="n">
        <v>7188.19005260114</v>
      </c>
      <c r="C71" s="0" t="n">
        <v>13363162</v>
      </c>
    </row>
    <row r="72" customFormat="false" ht="12.8" hidden="false" customHeight="false" outlineLevel="0" collapsed="false">
      <c r="A72" s="0" t="n">
        <v>119</v>
      </c>
      <c r="B72" s="0" t="n">
        <v>7217.93807490162</v>
      </c>
      <c r="C72" s="0" t="n">
        <v>13330962</v>
      </c>
    </row>
    <row r="73" customFormat="false" ht="12.8" hidden="false" customHeight="false" outlineLevel="0" collapsed="false">
      <c r="A73" s="0" t="n">
        <v>120</v>
      </c>
      <c r="B73" s="0" t="n">
        <v>7234.53091143047</v>
      </c>
      <c r="C73" s="0" t="n">
        <v>13433589</v>
      </c>
    </row>
    <row r="74" customFormat="false" ht="12.8" hidden="false" customHeight="false" outlineLevel="0" collapsed="false">
      <c r="A74" s="0" t="n">
        <v>121</v>
      </c>
      <c r="B74" s="0" t="n">
        <v>7252.90760880754</v>
      </c>
      <c r="C74" s="0" t="n">
        <v>13435706</v>
      </c>
    </row>
    <row r="75" customFormat="false" ht="12.8" hidden="false" customHeight="false" outlineLevel="0" collapsed="false">
      <c r="A75" s="0" t="n">
        <v>122</v>
      </c>
      <c r="B75" s="0" t="n">
        <v>7266.36402396971</v>
      </c>
      <c r="C75" s="0" t="n">
        <v>13454281</v>
      </c>
    </row>
    <row r="76" customFormat="false" ht="12.8" hidden="false" customHeight="false" outlineLevel="0" collapsed="false">
      <c r="A76" s="0" t="n">
        <v>123</v>
      </c>
      <c r="B76" s="0" t="n">
        <v>7291.20749900752</v>
      </c>
      <c r="C76" s="0" t="n">
        <v>13457882</v>
      </c>
    </row>
    <row r="77" customFormat="false" ht="12.8" hidden="false" customHeight="false" outlineLevel="0" collapsed="false">
      <c r="A77" s="0" t="n">
        <v>124</v>
      </c>
      <c r="B77" s="0" t="n">
        <v>7299.6584694344</v>
      </c>
      <c r="C77" s="0" t="n">
        <v>13485497</v>
      </c>
    </row>
    <row r="78" customFormat="false" ht="12.8" hidden="false" customHeight="false" outlineLevel="0" collapsed="false">
      <c r="A78" s="0" t="n">
        <v>125</v>
      </c>
      <c r="B78" s="0" t="n">
        <v>7305.07069096677</v>
      </c>
      <c r="C78" s="0" t="n">
        <v>13581399</v>
      </c>
    </row>
    <row r="79" customFormat="false" ht="12.8" hidden="false" customHeight="false" outlineLevel="0" collapsed="false">
      <c r="A79" s="0" t="n">
        <v>126</v>
      </c>
      <c r="B79" s="0" t="n">
        <v>7371.17290742025</v>
      </c>
      <c r="C79" s="0" t="n">
        <v>13666586</v>
      </c>
    </row>
    <row r="80" customFormat="false" ht="12.8" hidden="false" customHeight="false" outlineLevel="0" collapsed="false">
      <c r="A80" s="0" t="n">
        <v>127</v>
      </c>
      <c r="B80" s="0" t="n">
        <v>7347.34905652417</v>
      </c>
      <c r="C80" s="0" t="n">
        <v>13711418</v>
      </c>
    </row>
    <row r="81" customFormat="false" ht="12.8" hidden="false" customHeight="false" outlineLevel="0" collapsed="false">
      <c r="A81" s="0" t="n">
        <v>128</v>
      </c>
      <c r="B81" s="0" t="n">
        <v>7374.4256695495</v>
      </c>
      <c r="C81" s="0" t="n">
        <v>13665725</v>
      </c>
    </row>
    <row r="82" customFormat="false" ht="12.8" hidden="false" customHeight="false" outlineLevel="0" collapsed="false">
      <c r="A82" s="0" t="n">
        <v>129</v>
      </c>
      <c r="B82" s="0" t="n">
        <v>7389.02718295826</v>
      </c>
      <c r="C82" s="0" t="n">
        <v>13752356</v>
      </c>
    </row>
    <row r="83" customFormat="false" ht="12.8" hidden="false" customHeight="false" outlineLevel="0" collapsed="false">
      <c r="A83" s="0" t="n">
        <v>130</v>
      </c>
      <c r="B83" s="0" t="n">
        <v>7393.79580020414</v>
      </c>
      <c r="C83" s="0" t="n">
        <v>13786374</v>
      </c>
    </row>
    <row r="84" customFormat="false" ht="12.8" hidden="false" customHeight="false" outlineLevel="0" collapsed="false">
      <c r="A84" s="0" t="n">
        <v>131</v>
      </c>
      <c r="B84" s="0" t="n">
        <v>7393.53611302162</v>
      </c>
      <c r="C84" s="0" t="n">
        <v>13842589</v>
      </c>
    </row>
    <row r="85" customFormat="false" ht="12.8" hidden="false" customHeight="false" outlineLevel="0" collapsed="false">
      <c r="A85" s="0" t="n">
        <v>132</v>
      </c>
      <c r="B85" s="0" t="n">
        <v>7449.10555959583</v>
      </c>
      <c r="C85" s="0" t="n">
        <v>13814820</v>
      </c>
    </row>
    <row r="86" customFormat="false" ht="12.8" hidden="false" customHeight="false" outlineLevel="0" collapsed="false">
      <c r="A86" s="0" t="n">
        <v>133</v>
      </c>
      <c r="B86" s="0" t="n">
        <v>7483.35055867717</v>
      </c>
      <c r="C86" s="0" t="n">
        <v>13843921</v>
      </c>
    </row>
    <row r="87" customFormat="false" ht="12.8" hidden="false" customHeight="false" outlineLevel="0" collapsed="false">
      <c r="A87" s="0" t="n">
        <v>134</v>
      </c>
      <c r="B87" s="0" t="n">
        <v>7487.40133591658</v>
      </c>
      <c r="C87" s="0" t="n">
        <v>13901319</v>
      </c>
    </row>
    <row r="88" customFormat="false" ht="12.8" hidden="false" customHeight="false" outlineLevel="0" collapsed="false">
      <c r="A88" s="0" t="n">
        <v>135</v>
      </c>
      <c r="B88" s="0" t="n">
        <v>7523.6477479432</v>
      </c>
      <c r="C88" s="0" t="n">
        <v>13890963</v>
      </c>
    </row>
    <row r="89" customFormat="false" ht="12.8" hidden="false" customHeight="false" outlineLevel="0" collapsed="false">
      <c r="A89" s="0" t="n">
        <v>136</v>
      </c>
      <c r="B89" s="0" t="n">
        <v>7509.10964815569</v>
      </c>
      <c r="C89" s="0" t="n">
        <v>13913436</v>
      </c>
    </row>
    <row r="90" customFormat="false" ht="12.8" hidden="false" customHeight="false" outlineLevel="0" collapsed="false">
      <c r="A90" s="0" t="n">
        <v>137</v>
      </c>
      <c r="B90" s="0" t="n">
        <v>7516.94818590156</v>
      </c>
      <c r="C90" s="0" t="n">
        <v>13927817</v>
      </c>
    </row>
    <row r="91" customFormat="false" ht="12.8" hidden="false" customHeight="false" outlineLevel="0" collapsed="false">
      <c r="A91" s="0" t="n">
        <v>138</v>
      </c>
      <c r="B91" s="0" t="n">
        <v>7535.1057493633</v>
      </c>
      <c r="C91" s="0" t="n">
        <v>13983647</v>
      </c>
    </row>
    <row r="92" customFormat="false" ht="12.8" hidden="false" customHeight="false" outlineLevel="0" collapsed="false">
      <c r="A92" s="0" t="n">
        <v>139</v>
      </c>
      <c r="B92" s="0" t="n">
        <v>7553.90487624268</v>
      </c>
      <c r="C92" s="0" t="n">
        <v>14032247</v>
      </c>
    </row>
    <row r="93" customFormat="false" ht="12.8" hidden="false" customHeight="false" outlineLevel="0" collapsed="false">
      <c r="A93" s="0" t="n">
        <v>140</v>
      </c>
      <c r="B93" s="0" t="n">
        <v>7584.73312963423</v>
      </c>
      <c r="C93" s="0" t="n">
        <v>14034867</v>
      </c>
    </row>
    <row r="94" customFormat="false" ht="12.8" hidden="false" customHeight="false" outlineLevel="0" collapsed="false">
      <c r="A94" s="0" t="n">
        <v>141</v>
      </c>
      <c r="B94" s="0" t="n">
        <v>7621.88829672153</v>
      </c>
      <c r="C94" s="0" t="n">
        <v>14073275</v>
      </c>
    </row>
    <row r="95" customFormat="false" ht="12.8" hidden="false" customHeight="false" outlineLevel="0" collapsed="false">
      <c r="A95" s="0" t="n">
        <v>142</v>
      </c>
      <c r="B95" s="0" t="n">
        <v>7637.48902367803</v>
      </c>
      <c r="C95" s="0" t="n">
        <v>14109556</v>
      </c>
    </row>
    <row r="96" customFormat="false" ht="12.8" hidden="false" customHeight="false" outlineLevel="0" collapsed="false">
      <c r="A96" s="0" t="n">
        <v>143</v>
      </c>
      <c r="B96" s="0" t="n">
        <v>7656.08314202211</v>
      </c>
      <c r="C96" s="0" t="n">
        <v>14086160</v>
      </c>
    </row>
    <row r="97" customFormat="false" ht="12.8" hidden="false" customHeight="false" outlineLevel="0" collapsed="false">
      <c r="A97" s="0" t="n">
        <v>144</v>
      </c>
      <c r="B97" s="0" t="n">
        <v>7658.83892424632</v>
      </c>
      <c r="C97" s="0" t="n">
        <v>14129890</v>
      </c>
    </row>
    <row r="98" customFormat="false" ht="12.8" hidden="false" customHeight="false" outlineLevel="0" collapsed="false">
      <c r="A98" s="0" t="n">
        <v>145</v>
      </c>
      <c r="B98" s="0" t="n">
        <v>7712.25237061313</v>
      </c>
      <c r="C98" s="0" t="n">
        <v>14162400</v>
      </c>
    </row>
    <row r="99" customFormat="false" ht="12.8" hidden="false" customHeight="false" outlineLevel="0" collapsed="false">
      <c r="A99" s="0" t="n">
        <v>146</v>
      </c>
      <c r="B99" s="0" t="n">
        <v>7734.12308344909</v>
      </c>
      <c r="C99" s="0" t="n">
        <v>14241892</v>
      </c>
    </row>
    <row r="100" customFormat="false" ht="12.8" hidden="false" customHeight="false" outlineLevel="0" collapsed="false">
      <c r="A100" s="0" t="n">
        <v>147</v>
      </c>
      <c r="B100" s="0" t="n">
        <v>7738.77022460077</v>
      </c>
      <c r="C100" s="0" t="n">
        <v>14235268</v>
      </c>
    </row>
    <row r="101" customFormat="false" ht="12.8" hidden="false" customHeight="false" outlineLevel="0" collapsed="false">
      <c r="A101" s="0" t="n">
        <v>148</v>
      </c>
      <c r="B101" s="0" t="n">
        <v>7740.10372560212</v>
      </c>
      <c r="C101" s="0" t="n">
        <v>14300177</v>
      </c>
    </row>
    <row r="102" customFormat="false" ht="12.8" hidden="false" customHeight="false" outlineLevel="0" collapsed="false">
      <c r="A102" s="0" t="n">
        <v>149</v>
      </c>
      <c r="B102" s="0" t="n">
        <v>7742.14451591365</v>
      </c>
      <c r="C102" s="0" t="n">
        <v>14283206</v>
      </c>
    </row>
    <row r="103" customFormat="false" ht="12.8" hidden="false" customHeight="false" outlineLevel="0" collapsed="false">
      <c r="A103" s="0" t="n">
        <v>150</v>
      </c>
      <c r="B103" s="0" t="n">
        <v>7759.53454458487</v>
      </c>
      <c r="C103" s="0" t="n">
        <v>14260536</v>
      </c>
    </row>
    <row r="104" customFormat="false" ht="12.8" hidden="false" customHeight="false" outlineLevel="0" collapsed="false">
      <c r="A104" s="0" t="n">
        <v>151</v>
      </c>
      <c r="B104" s="0" t="n">
        <v>7783.06672811026</v>
      </c>
      <c r="C104" s="0" t="n">
        <v>14304303</v>
      </c>
    </row>
    <row r="105" customFormat="false" ht="12.8" hidden="false" customHeight="false" outlineLevel="0" collapsed="false">
      <c r="A105" s="0" t="n">
        <v>152</v>
      </c>
      <c r="B105" s="0" t="n">
        <v>7760.9471178957</v>
      </c>
      <c r="C105" s="0" t="n">
        <v>14371746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2.121093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235</v>
      </c>
      <c r="B1" s="0" t="s">
        <v>236</v>
      </c>
      <c r="C1" s="0" t="s">
        <v>237</v>
      </c>
    </row>
    <row r="2" customFormat="false" ht="12.8" hidden="false" customHeight="false" outlineLevel="0" collapsed="false">
      <c r="A2" s="0" t="n">
        <v>49</v>
      </c>
      <c r="B2" s="0" t="n">
        <v>6432.95581308484</v>
      </c>
      <c r="C2" s="0" t="n">
        <v>10892025</v>
      </c>
    </row>
    <row r="3" customFormat="false" ht="12.8" hidden="false" customHeight="false" outlineLevel="0" collapsed="false">
      <c r="A3" s="0" t="n">
        <v>50</v>
      </c>
      <c r="B3" s="0" t="n">
        <v>6756.43357892291</v>
      </c>
      <c r="C3" s="0" t="n">
        <v>11018522</v>
      </c>
    </row>
    <row r="4" customFormat="false" ht="12.8" hidden="false" customHeight="false" outlineLevel="0" collapsed="false">
      <c r="A4" s="0" t="n">
        <v>51</v>
      </c>
      <c r="B4" s="0" t="n">
        <v>7078.05085021381</v>
      </c>
      <c r="C4" s="0" t="n">
        <v>10968377</v>
      </c>
    </row>
    <row r="5" customFormat="false" ht="12.8" hidden="false" customHeight="false" outlineLevel="0" collapsed="false">
      <c r="A5" s="0" t="n">
        <v>52</v>
      </c>
      <c r="B5" s="0" t="n">
        <v>7058.01967748783</v>
      </c>
      <c r="C5" s="0" t="n">
        <v>11042140</v>
      </c>
    </row>
    <row r="6" customFormat="false" ht="12.8" hidden="false" customHeight="false" outlineLevel="0" collapsed="false">
      <c r="A6" s="0" t="n">
        <v>53</v>
      </c>
      <c r="B6" s="0" t="n">
        <v>6667.33976723902</v>
      </c>
      <c r="C6" s="0" t="n">
        <v>11050536</v>
      </c>
    </row>
    <row r="7" customFormat="false" ht="12.8" hidden="false" customHeight="false" outlineLevel="0" collapsed="false">
      <c r="A7" s="0" t="n">
        <v>54</v>
      </c>
      <c r="B7" s="0" t="n">
        <v>6491.33335148956</v>
      </c>
      <c r="C7" s="0" t="n">
        <v>11069250</v>
      </c>
    </row>
    <row r="8" customFormat="false" ht="12.8" hidden="false" customHeight="false" outlineLevel="0" collapsed="false">
      <c r="A8" s="0" t="n">
        <v>55</v>
      </c>
      <c r="B8" s="0" t="n">
        <v>6555.04048268191</v>
      </c>
      <c r="C8" s="0" t="n">
        <v>11180372</v>
      </c>
    </row>
    <row r="9" customFormat="false" ht="12.8" hidden="false" customHeight="false" outlineLevel="0" collapsed="false">
      <c r="A9" s="0" t="n">
        <v>56</v>
      </c>
      <c r="B9" s="0" t="n">
        <v>6632.17373407298</v>
      </c>
      <c r="C9" s="0" t="n">
        <v>11199265</v>
      </c>
    </row>
    <row r="10" customFormat="false" ht="12.8" hidden="false" customHeight="false" outlineLevel="0" collapsed="false">
      <c r="A10" s="0" t="n">
        <v>57</v>
      </c>
      <c r="B10" s="0" t="n">
        <v>6734.70062742595</v>
      </c>
      <c r="C10" s="0" t="n">
        <v>11094069</v>
      </c>
    </row>
    <row r="11" customFormat="false" ht="12.8" hidden="false" customHeight="false" outlineLevel="0" collapsed="false">
      <c r="A11" s="0" t="n">
        <v>58</v>
      </c>
      <c r="B11" s="0" t="n">
        <v>6701.96580105074</v>
      </c>
      <c r="C11" s="0" t="n">
        <v>11267029</v>
      </c>
    </row>
    <row r="12" customFormat="false" ht="12.8" hidden="false" customHeight="false" outlineLevel="0" collapsed="false">
      <c r="A12" s="0" t="n">
        <v>59</v>
      </c>
      <c r="B12" s="0" t="n">
        <v>6834.5291797154</v>
      </c>
      <c r="C12" s="0" t="n">
        <v>11480136</v>
      </c>
    </row>
    <row r="13" customFormat="false" ht="12.8" hidden="false" customHeight="false" outlineLevel="0" collapsed="false">
      <c r="A13" s="0" t="n">
        <v>60</v>
      </c>
      <c r="B13" s="0" t="n">
        <v>6831.76913075884</v>
      </c>
      <c r="C13" s="0" t="n">
        <v>11579909</v>
      </c>
    </row>
    <row r="14" customFormat="false" ht="12.8" hidden="false" customHeight="false" outlineLevel="0" collapsed="false">
      <c r="A14" s="0" t="n">
        <v>61</v>
      </c>
      <c r="B14" s="0" t="n">
        <v>6789.76485539962</v>
      </c>
      <c r="C14" s="0" t="n">
        <v>11497914</v>
      </c>
    </row>
    <row r="15" customFormat="false" ht="12.8" hidden="false" customHeight="false" outlineLevel="0" collapsed="false">
      <c r="A15" s="0" t="n">
        <v>62</v>
      </c>
      <c r="B15" s="0" t="n">
        <v>6709.64745113228</v>
      </c>
      <c r="C15" s="0" t="n">
        <v>11454626</v>
      </c>
    </row>
    <row r="16" customFormat="false" ht="12.8" hidden="false" customHeight="false" outlineLevel="0" collapsed="false">
      <c r="A16" s="0" t="n">
        <v>63</v>
      </c>
      <c r="B16" s="0" t="n">
        <v>6341.72956125173</v>
      </c>
      <c r="C16" s="0" t="n">
        <v>11584007</v>
      </c>
    </row>
    <row r="17" customFormat="false" ht="12.8" hidden="false" customHeight="false" outlineLevel="0" collapsed="false">
      <c r="A17" s="0" t="n">
        <v>64</v>
      </c>
      <c r="B17" s="0" t="n">
        <v>6044.1777289778</v>
      </c>
      <c r="C17" s="0" t="n">
        <v>11550412</v>
      </c>
    </row>
    <row r="18" customFormat="false" ht="12.8" hidden="false" customHeight="false" outlineLevel="0" collapsed="false">
      <c r="A18" s="0" t="n">
        <v>65</v>
      </c>
      <c r="B18" s="0" t="n">
        <v>6009.71845284106</v>
      </c>
      <c r="C18" s="0" t="n">
        <v>11444480</v>
      </c>
    </row>
    <row r="19" customFormat="false" ht="12.8" hidden="false" customHeight="false" outlineLevel="0" collapsed="false">
      <c r="A19" s="0" t="n">
        <v>66</v>
      </c>
      <c r="B19" s="0" t="n">
        <v>5955.74185556688</v>
      </c>
      <c r="C19" s="0" t="n">
        <v>11554378</v>
      </c>
    </row>
    <row r="20" customFormat="false" ht="12.8" hidden="false" customHeight="false" outlineLevel="0" collapsed="false">
      <c r="A20" s="0" t="n">
        <v>67</v>
      </c>
      <c r="B20" s="0" t="n">
        <v>5853.55338883486</v>
      </c>
      <c r="C20" s="0" t="n">
        <v>11614513</v>
      </c>
    </row>
    <row r="21" customFormat="false" ht="12.8" hidden="false" customHeight="false" outlineLevel="0" collapsed="false">
      <c r="A21" s="0" t="n">
        <v>68</v>
      </c>
      <c r="B21" s="0" t="n">
        <v>5679.1478127964</v>
      </c>
      <c r="C21" s="0" t="n">
        <v>11654037</v>
      </c>
    </row>
    <row r="22" customFormat="false" ht="12.8" hidden="false" customHeight="false" outlineLevel="0" collapsed="false">
      <c r="A22" s="0" t="n">
        <v>69</v>
      </c>
      <c r="B22" s="0" t="n">
        <v>5987.4537603861</v>
      </c>
      <c r="C22" s="0" t="n">
        <v>11459125</v>
      </c>
    </row>
    <row r="23" customFormat="false" ht="12.8" hidden="false" customHeight="false" outlineLevel="0" collapsed="false">
      <c r="A23" s="0" t="n">
        <v>70</v>
      </c>
      <c r="B23" s="0" t="n">
        <v>6406.02398035156</v>
      </c>
      <c r="C23" s="0" t="n">
        <v>9344932</v>
      </c>
    </row>
    <row r="24" customFormat="false" ht="12.8" hidden="false" customHeight="false" outlineLevel="0" collapsed="false">
      <c r="A24" s="0" t="n">
        <v>71</v>
      </c>
      <c r="B24" s="0" t="n">
        <v>6098.86892356943</v>
      </c>
      <c r="C24" s="0" t="n">
        <v>9833529</v>
      </c>
    </row>
    <row r="25" customFormat="false" ht="12.8" hidden="false" customHeight="false" outlineLevel="0" collapsed="false">
      <c r="A25" s="0" t="n">
        <v>72</v>
      </c>
      <c r="B25" s="0" t="n">
        <v>6112.34861323704</v>
      </c>
      <c r="C25" s="0" t="n">
        <v>10346870</v>
      </c>
    </row>
    <row r="26" customFormat="false" ht="12.8" hidden="false" customHeight="false" outlineLevel="0" collapsed="false">
      <c r="A26" s="0" t="n">
        <v>73</v>
      </c>
      <c r="B26" s="0" t="n">
        <v>6116.3195375564</v>
      </c>
      <c r="C26" s="0" t="n">
        <v>10800384</v>
      </c>
    </row>
    <row r="27" customFormat="false" ht="12.8" hidden="false" customHeight="false" outlineLevel="0" collapsed="false">
      <c r="A27" s="0" t="n">
        <v>74</v>
      </c>
      <c r="B27" s="0" t="n">
        <v>6155.96924872954</v>
      </c>
      <c r="C27" s="0" t="n">
        <v>11107855</v>
      </c>
    </row>
    <row r="28" customFormat="false" ht="12.8" hidden="false" customHeight="false" outlineLevel="0" collapsed="false">
      <c r="A28" s="0" t="n">
        <v>75</v>
      </c>
      <c r="B28" s="0" t="n">
        <v>6185.17829804518</v>
      </c>
      <c r="C28" s="0" t="n">
        <v>11522352</v>
      </c>
    </row>
    <row r="29" customFormat="false" ht="12.8" hidden="false" customHeight="false" outlineLevel="0" collapsed="false">
      <c r="A29" s="0" t="n">
        <v>76</v>
      </c>
      <c r="B29" s="0" t="n">
        <v>6340.81219760896</v>
      </c>
      <c r="C29" s="0" t="n">
        <v>11635092</v>
      </c>
    </row>
    <row r="30" customFormat="false" ht="12.8" hidden="false" customHeight="false" outlineLevel="0" collapsed="false">
      <c r="A30" s="0" t="n">
        <v>77</v>
      </c>
      <c r="B30" s="0" t="n">
        <v>6480.01779178681</v>
      </c>
      <c r="C30" s="0" t="n">
        <v>11594281</v>
      </c>
    </row>
    <row r="31" customFormat="false" ht="12.8" hidden="false" customHeight="false" outlineLevel="0" collapsed="false">
      <c r="A31" s="0" t="n">
        <v>78</v>
      </c>
      <c r="B31" s="0" t="n">
        <v>6590.8409126893</v>
      </c>
      <c r="C31" s="0" t="n">
        <v>11707819</v>
      </c>
    </row>
    <row r="32" customFormat="false" ht="12.8" hidden="false" customHeight="false" outlineLevel="0" collapsed="false">
      <c r="A32" s="0" t="n">
        <v>79</v>
      </c>
      <c r="B32" s="0" t="n">
        <v>6669.42620458362</v>
      </c>
      <c r="C32" s="0" t="n">
        <v>11755121</v>
      </c>
    </row>
    <row r="33" customFormat="false" ht="12.8" hidden="false" customHeight="false" outlineLevel="0" collapsed="false">
      <c r="A33" s="0" t="n">
        <v>80</v>
      </c>
      <c r="B33" s="0" t="n">
        <v>6726.66435577685</v>
      </c>
      <c r="C33" s="0" t="n">
        <v>11804842</v>
      </c>
    </row>
    <row r="34" customFormat="false" ht="12.8" hidden="false" customHeight="false" outlineLevel="0" collapsed="false">
      <c r="A34" s="0" t="n">
        <v>81</v>
      </c>
      <c r="B34" s="0" t="n">
        <v>6745.06662463889</v>
      </c>
      <c r="C34" s="0" t="n">
        <v>11876111</v>
      </c>
    </row>
    <row r="35" customFormat="false" ht="12.8" hidden="false" customHeight="false" outlineLevel="0" collapsed="false">
      <c r="A35" s="0" t="n">
        <v>82</v>
      </c>
      <c r="B35" s="0" t="n">
        <v>6764.26819389959</v>
      </c>
      <c r="C35" s="0" t="n">
        <v>11946980</v>
      </c>
    </row>
    <row r="36" customFormat="false" ht="12.8" hidden="false" customHeight="false" outlineLevel="0" collapsed="false">
      <c r="A36" s="0" t="n">
        <v>83</v>
      </c>
      <c r="B36" s="0" t="n">
        <v>6808.45066467981</v>
      </c>
      <c r="C36" s="0" t="n">
        <v>11977435</v>
      </c>
    </row>
    <row r="37" customFormat="false" ht="12.8" hidden="false" customHeight="false" outlineLevel="0" collapsed="false">
      <c r="A37" s="0" t="n">
        <v>84</v>
      </c>
      <c r="B37" s="0" t="n">
        <v>6849.11903536087</v>
      </c>
      <c r="C37" s="0" t="n">
        <v>12057271</v>
      </c>
    </row>
    <row r="38" customFormat="false" ht="12.8" hidden="false" customHeight="false" outlineLevel="0" collapsed="false">
      <c r="A38" s="0" t="n">
        <v>85</v>
      </c>
      <c r="B38" s="0" t="n">
        <v>6887.69511376675</v>
      </c>
      <c r="C38" s="0" t="n">
        <v>12114900</v>
      </c>
    </row>
    <row r="39" customFormat="false" ht="12.8" hidden="false" customHeight="false" outlineLevel="0" collapsed="false">
      <c r="A39" s="0" t="n">
        <v>86</v>
      </c>
      <c r="B39" s="0" t="n">
        <v>6897.46617116561</v>
      </c>
      <c r="C39" s="0" t="n">
        <v>12165681</v>
      </c>
    </row>
    <row r="40" customFormat="false" ht="12.8" hidden="false" customHeight="false" outlineLevel="0" collapsed="false">
      <c r="A40" s="0" t="n">
        <v>87</v>
      </c>
      <c r="B40" s="0" t="n">
        <v>6927.8353548126</v>
      </c>
      <c r="C40" s="0" t="n">
        <v>12204971</v>
      </c>
    </row>
    <row r="41" customFormat="false" ht="12.8" hidden="false" customHeight="false" outlineLevel="0" collapsed="false">
      <c r="A41" s="0" t="n">
        <v>88</v>
      </c>
      <c r="B41" s="0" t="n">
        <v>6966.6601414026</v>
      </c>
      <c r="C41" s="0" t="n">
        <v>12277927</v>
      </c>
    </row>
    <row r="42" customFormat="false" ht="12.8" hidden="false" customHeight="false" outlineLevel="0" collapsed="false">
      <c r="A42" s="0" t="n">
        <v>89</v>
      </c>
      <c r="B42" s="0" t="n">
        <v>6985.42288404174</v>
      </c>
      <c r="C42" s="0" t="n">
        <v>12407466</v>
      </c>
    </row>
    <row r="43" customFormat="false" ht="12.8" hidden="false" customHeight="false" outlineLevel="0" collapsed="false">
      <c r="A43" s="0" t="n">
        <v>90</v>
      </c>
      <c r="B43" s="0" t="n">
        <v>6997.33647674583</v>
      </c>
      <c r="C43" s="0" t="n">
        <v>12419053</v>
      </c>
    </row>
    <row r="44" customFormat="false" ht="12.8" hidden="false" customHeight="false" outlineLevel="0" collapsed="false">
      <c r="A44" s="0" t="n">
        <v>91</v>
      </c>
      <c r="B44" s="0" t="n">
        <v>7040.47034256568</v>
      </c>
      <c r="C44" s="0" t="n">
        <v>12479221</v>
      </c>
    </row>
    <row r="45" customFormat="false" ht="12.8" hidden="false" customHeight="false" outlineLevel="0" collapsed="false">
      <c r="A45" s="0" t="n">
        <v>92</v>
      </c>
      <c r="B45" s="0" t="n">
        <v>7058.31289506349</v>
      </c>
      <c r="C45" s="0" t="n">
        <v>12578637</v>
      </c>
    </row>
    <row r="46" customFormat="false" ht="12.8" hidden="false" customHeight="false" outlineLevel="0" collapsed="false">
      <c r="A46" s="0" t="n">
        <v>93</v>
      </c>
      <c r="B46" s="0" t="n">
        <v>7137.01512815986</v>
      </c>
      <c r="C46" s="0" t="n">
        <v>12554403</v>
      </c>
    </row>
    <row r="47" customFormat="false" ht="12.8" hidden="false" customHeight="false" outlineLevel="0" collapsed="false">
      <c r="A47" s="0" t="n">
        <v>94</v>
      </c>
      <c r="B47" s="0" t="n">
        <v>7152.78066894627</v>
      </c>
      <c r="C47" s="0" t="n">
        <v>12610773</v>
      </c>
    </row>
    <row r="48" customFormat="false" ht="12.8" hidden="false" customHeight="false" outlineLevel="0" collapsed="false">
      <c r="A48" s="0" t="n">
        <v>95</v>
      </c>
      <c r="B48" s="0" t="n">
        <v>7175.81699113752</v>
      </c>
      <c r="C48" s="0" t="n">
        <v>12673847</v>
      </c>
    </row>
    <row r="49" customFormat="false" ht="12.8" hidden="false" customHeight="false" outlineLevel="0" collapsed="false">
      <c r="A49" s="0" t="n">
        <v>96</v>
      </c>
      <c r="B49" s="0" t="n">
        <v>7202.61398889184</v>
      </c>
      <c r="C49" s="0" t="n">
        <v>12694318</v>
      </c>
    </row>
    <row r="50" customFormat="false" ht="12.8" hidden="false" customHeight="false" outlineLevel="0" collapsed="false">
      <c r="A50" s="0" t="n">
        <v>97</v>
      </c>
      <c r="B50" s="0" t="n">
        <v>7245.24195293072</v>
      </c>
      <c r="C50" s="0" t="n">
        <v>12745764</v>
      </c>
    </row>
    <row r="51" customFormat="false" ht="12.8" hidden="false" customHeight="false" outlineLevel="0" collapsed="false">
      <c r="A51" s="0" t="n">
        <v>98</v>
      </c>
      <c r="B51" s="0" t="n">
        <v>7294.35481729883</v>
      </c>
      <c r="C51" s="0" t="n">
        <v>12828930</v>
      </c>
    </row>
    <row r="52" customFormat="false" ht="12.8" hidden="false" customHeight="false" outlineLevel="0" collapsed="false">
      <c r="A52" s="0" t="n">
        <v>99</v>
      </c>
      <c r="B52" s="0" t="n">
        <v>7307.72681009228</v>
      </c>
      <c r="C52" s="0" t="n">
        <v>12866022</v>
      </c>
    </row>
    <row r="53" customFormat="false" ht="12.8" hidden="false" customHeight="false" outlineLevel="0" collapsed="false">
      <c r="A53" s="0" t="n">
        <v>100</v>
      </c>
      <c r="B53" s="0" t="n">
        <v>7349.65823168695</v>
      </c>
      <c r="C53" s="0" t="n">
        <v>13005587</v>
      </c>
    </row>
    <row r="54" customFormat="false" ht="12.8" hidden="false" customHeight="false" outlineLevel="0" collapsed="false">
      <c r="A54" s="0" t="n">
        <v>101</v>
      </c>
      <c r="B54" s="0" t="n">
        <v>7383.83170583988</v>
      </c>
      <c r="C54" s="0" t="n">
        <v>13005844</v>
      </c>
    </row>
    <row r="55" customFormat="false" ht="12.8" hidden="false" customHeight="false" outlineLevel="0" collapsed="false">
      <c r="A55" s="0" t="n">
        <v>102</v>
      </c>
      <c r="B55" s="0" t="n">
        <v>7411.93256593174</v>
      </c>
      <c r="C55" s="0" t="n">
        <v>13103650</v>
      </c>
    </row>
    <row r="56" customFormat="false" ht="12.8" hidden="false" customHeight="false" outlineLevel="0" collapsed="false">
      <c r="A56" s="0" t="n">
        <v>103</v>
      </c>
      <c r="B56" s="0" t="n">
        <v>7475.86430246428</v>
      </c>
      <c r="C56" s="0" t="n">
        <v>13199832</v>
      </c>
    </row>
    <row r="57" customFormat="false" ht="12.8" hidden="false" customHeight="false" outlineLevel="0" collapsed="false">
      <c r="A57" s="0" t="n">
        <v>104</v>
      </c>
      <c r="B57" s="0" t="n">
        <v>7505.39390703744</v>
      </c>
      <c r="C57" s="0" t="n">
        <v>13241580</v>
      </c>
    </row>
    <row r="58" customFormat="false" ht="12.8" hidden="false" customHeight="false" outlineLevel="0" collapsed="false">
      <c r="A58" s="0" t="n">
        <v>105</v>
      </c>
      <c r="B58" s="0" t="n">
        <v>7536.36460025492</v>
      </c>
      <c r="C58" s="0" t="n">
        <v>13223031</v>
      </c>
    </row>
    <row r="59" customFormat="false" ht="12.8" hidden="false" customHeight="false" outlineLevel="0" collapsed="false">
      <c r="A59" s="0" t="n">
        <v>106</v>
      </c>
      <c r="B59" s="0" t="n">
        <v>7559.16633122701</v>
      </c>
      <c r="C59" s="0" t="n">
        <v>13300832</v>
      </c>
    </row>
    <row r="60" customFormat="false" ht="12.8" hidden="false" customHeight="false" outlineLevel="0" collapsed="false">
      <c r="A60" s="0" t="n">
        <v>107</v>
      </c>
      <c r="B60" s="0" t="n">
        <v>7575.71221130914</v>
      </c>
      <c r="C60" s="0" t="n">
        <v>13340761</v>
      </c>
    </row>
    <row r="61" customFormat="false" ht="12.8" hidden="false" customHeight="false" outlineLevel="0" collapsed="false">
      <c r="A61" s="0" t="n">
        <v>108</v>
      </c>
      <c r="B61" s="0" t="n">
        <v>7620.77905831373</v>
      </c>
      <c r="C61" s="0" t="n">
        <v>13383614</v>
      </c>
    </row>
    <row r="62" customFormat="false" ht="12.8" hidden="false" customHeight="false" outlineLevel="0" collapsed="false">
      <c r="A62" s="0" t="n">
        <v>109</v>
      </c>
      <c r="B62" s="0" t="n">
        <v>7657.4044325806</v>
      </c>
      <c r="C62" s="0" t="n">
        <v>13480741</v>
      </c>
    </row>
    <row r="63" customFormat="false" ht="12.8" hidden="false" customHeight="false" outlineLevel="0" collapsed="false">
      <c r="A63" s="0" t="n">
        <v>110</v>
      </c>
      <c r="B63" s="0" t="n">
        <v>7698.78822652069</v>
      </c>
      <c r="C63" s="0" t="n">
        <v>13486219</v>
      </c>
    </row>
    <row r="64" customFormat="false" ht="12.8" hidden="false" customHeight="false" outlineLevel="0" collapsed="false">
      <c r="A64" s="0" t="n">
        <v>111</v>
      </c>
      <c r="B64" s="0" t="n">
        <v>7687.20535384093</v>
      </c>
      <c r="C64" s="0" t="n">
        <v>13562025</v>
      </c>
    </row>
    <row r="65" customFormat="false" ht="12.8" hidden="false" customHeight="false" outlineLevel="0" collapsed="false">
      <c r="A65" s="0" t="n">
        <v>112</v>
      </c>
      <c r="B65" s="0" t="n">
        <v>7699.0961366536</v>
      </c>
      <c r="C65" s="0" t="n">
        <v>13629820</v>
      </c>
    </row>
    <row r="66" customFormat="false" ht="12.8" hidden="false" customHeight="false" outlineLevel="0" collapsed="false">
      <c r="A66" s="0" t="n">
        <v>113</v>
      </c>
      <c r="B66" s="0" t="n">
        <v>7748.32010072094</v>
      </c>
      <c r="C66" s="0" t="n">
        <v>13621139</v>
      </c>
    </row>
    <row r="67" customFormat="false" ht="12.8" hidden="false" customHeight="false" outlineLevel="0" collapsed="false">
      <c r="A67" s="0" t="n">
        <v>114</v>
      </c>
      <c r="B67" s="0" t="n">
        <v>7755.75653680558</v>
      </c>
      <c r="C67" s="0" t="n">
        <v>13699924</v>
      </c>
    </row>
    <row r="68" customFormat="false" ht="12.8" hidden="false" customHeight="false" outlineLevel="0" collapsed="false">
      <c r="A68" s="0" t="n">
        <v>115</v>
      </c>
      <c r="B68" s="0" t="n">
        <v>7763.84461036531</v>
      </c>
      <c r="C68" s="0" t="n">
        <v>13702394</v>
      </c>
    </row>
    <row r="69" customFormat="false" ht="12.8" hidden="false" customHeight="false" outlineLevel="0" collapsed="false">
      <c r="A69" s="0" t="n">
        <v>116</v>
      </c>
      <c r="B69" s="0" t="n">
        <v>7844.54266550045</v>
      </c>
      <c r="C69" s="0" t="n">
        <v>13736711</v>
      </c>
    </row>
    <row r="70" customFormat="false" ht="12.8" hidden="false" customHeight="false" outlineLevel="0" collapsed="false">
      <c r="A70" s="0" t="n">
        <v>117</v>
      </c>
      <c r="B70" s="0" t="n">
        <v>7841.2479582547</v>
      </c>
      <c r="C70" s="0" t="n">
        <v>13865099</v>
      </c>
    </row>
    <row r="71" customFormat="false" ht="12.8" hidden="false" customHeight="false" outlineLevel="0" collapsed="false">
      <c r="A71" s="0" t="n">
        <v>118</v>
      </c>
      <c r="B71" s="0" t="n">
        <v>7867.00076126486</v>
      </c>
      <c r="C71" s="0" t="n">
        <v>13866282</v>
      </c>
    </row>
    <row r="72" customFormat="false" ht="12.8" hidden="false" customHeight="false" outlineLevel="0" collapsed="false">
      <c r="A72" s="0" t="n">
        <v>119</v>
      </c>
      <c r="B72" s="0" t="n">
        <v>7899.31507304146</v>
      </c>
      <c r="C72" s="0" t="n">
        <v>13886562</v>
      </c>
    </row>
    <row r="73" customFormat="false" ht="12.8" hidden="false" customHeight="false" outlineLevel="0" collapsed="false">
      <c r="A73" s="0" t="n">
        <v>120</v>
      </c>
      <c r="B73" s="0" t="n">
        <v>7911.50126179859</v>
      </c>
      <c r="C73" s="0" t="n">
        <v>13973933</v>
      </c>
    </row>
    <row r="74" customFormat="false" ht="12.8" hidden="false" customHeight="false" outlineLevel="0" collapsed="false">
      <c r="A74" s="0" t="n">
        <v>121</v>
      </c>
      <c r="B74" s="0" t="n">
        <v>7972.97547116837</v>
      </c>
      <c r="C74" s="0" t="n">
        <v>13944951</v>
      </c>
    </row>
    <row r="75" customFormat="false" ht="12.8" hidden="false" customHeight="false" outlineLevel="0" collapsed="false">
      <c r="A75" s="0" t="n">
        <v>122</v>
      </c>
      <c r="B75" s="0" t="n">
        <v>8018.79833451143</v>
      </c>
      <c r="C75" s="0" t="n">
        <v>14041088</v>
      </c>
    </row>
    <row r="76" customFormat="false" ht="12.8" hidden="false" customHeight="false" outlineLevel="0" collapsed="false">
      <c r="A76" s="0" t="n">
        <v>123</v>
      </c>
      <c r="B76" s="0" t="n">
        <v>8077.70535797398</v>
      </c>
      <c r="C76" s="0" t="n">
        <v>14060204</v>
      </c>
    </row>
    <row r="77" customFormat="false" ht="12.8" hidden="false" customHeight="false" outlineLevel="0" collapsed="false">
      <c r="A77" s="0" t="n">
        <v>124</v>
      </c>
      <c r="B77" s="0" t="n">
        <v>8124.99070695744</v>
      </c>
      <c r="C77" s="0" t="n">
        <v>14090482</v>
      </c>
    </row>
    <row r="78" customFormat="false" ht="12.8" hidden="false" customHeight="false" outlineLevel="0" collapsed="false">
      <c r="A78" s="0" t="n">
        <v>125</v>
      </c>
      <c r="B78" s="0" t="n">
        <v>8137.6491352908</v>
      </c>
      <c r="C78" s="0" t="n">
        <v>14100953</v>
      </c>
    </row>
    <row r="79" customFormat="false" ht="12.8" hidden="false" customHeight="false" outlineLevel="0" collapsed="false">
      <c r="A79" s="0" t="n">
        <v>126</v>
      </c>
      <c r="B79" s="0" t="n">
        <v>8187.0370922053</v>
      </c>
      <c r="C79" s="0" t="n">
        <v>14148259</v>
      </c>
    </row>
    <row r="80" customFormat="false" ht="12.8" hidden="false" customHeight="false" outlineLevel="0" collapsed="false">
      <c r="A80" s="0" t="n">
        <v>127</v>
      </c>
      <c r="B80" s="0" t="n">
        <v>8229.19810229448</v>
      </c>
      <c r="C80" s="0" t="n">
        <v>14213448</v>
      </c>
    </row>
    <row r="81" customFormat="false" ht="12.8" hidden="false" customHeight="false" outlineLevel="0" collapsed="false">
      <c r="A81" s="0" t="n">
        <v>128</v>
      </c>
      <c r="B81" s="0" t="n">
        <v>8253.70610809052</v>
      </c>
      <c r="C81" s="0" t="n">
        <v>14247350</v>
      </c>
    </row>
    <row r="82" customFormat="false" ht="12.8" hidden="false" customHeight="false" outlineLevel="0" collapsed="false">
      <c r="A82" s="0" t="n">
        <v>129</v>
      </c>
      <c r="B82" s="0" t="n">
        <v>8275.31305488835</v>
      </c>
      <c r="C82" s="0" t="n">
        <v>14284244</v>
      </c>
    </row>
    <row r="83" customFormat="false" ht="12.8" hidden="false" customHeight="false" outlineLevel="0" collapsed="false">
      <c r="A83" s="0" t="n">
        <v>130</v>
      </c>
      <c r="B83" s="0" t="n">
        <v>8298.19724578997</v>
      </c>
      <c r="C83" s="0" t="n">
        <v>14299717</v>
      </c>
    </row>
    <row r="84" customFormat="false" ht="12.8" hidden="false" customHeight="false" outlineLevel="0" collapsed="false">
      <c r="A84" s="0" t="n">
        <v>131</v>
      </c>
      <c r="B84" s="0" t="n">
        <v>8354.14030345591</v>
      </c>
      <c r="C84" s="0" t="n">
        <v>14332312</v>
      </c>
    </row>
    <row r="85" customFormat="false" ht="12.8" hidden="false" customHeight="false" outlineLevel="0" collapsed="false">
      <c r="A85" s="0" t="n">
        <v>132</v>
      </c>
      <c r="B85" s="0" t="n">
        <v>8381.1936013529</v>
      </c>
      <c r="C85" s="0" t="n">
        <v>14379891</v>
      </c>
    </row>
    <row r="86" customFormat="false" ht="12.8" hidden="false" customHeight="false" outlineLevel="0" collapsed="false">
      <c r="A86" s="0" t="n">
        <v>133</v>
      </c>
      <c r="B86" s="0" t="n">
        <v>8383.24961122139</v>
      </c>
      <c r="C86" s="0" t="n">
        <v>14432037</v>
      </c>
    </row>
    <row r="87" customFormat="false" ht="12.8" hidden="false" customHeight="false" outlineLevel="0" collapsed="false">
      <c r="A87" s="0" t="n">
        <v>134</v>
      </c>
      <c r="B87" s="0" t="n">
        <v>8427.21410201154</v>
      </c>
      <c r="C87" s="0" t="n">
        <v>14454078</v>
      </c>
    </row>
    <row r="88" customFormat="false" ht="12.8" hidden="false" customHeight="false" outlineLevel="0" collapsed="false">
      <c r="A88" s="0" t="n">
        <v>135</v>
      </c>
      <c r="B88" s="0" t="n">
        <v>8448.41443299802</v>
      </c>
      <c r="C88" s="0" t="n">
        <v>14518448</v>
      </c>
    </row>
    <row r="89" customFormat="false" ht="12.8" hidden="false" customHeight="false" outlineLevel="0" collapsed="false">
      <c r="A89" s="0" t="n">
        <v>136</v>
      </c>
      <c r="B89" s="0" t="n">
        <v>8445.55878550386</v>
      </c>
      <c r="C89" s="0" t="n">
        <v>14599957</v>
      </c>
    </row>
    <row r="90" customFormat="false" ht="12.8" hidden="false" customHeight="false" outlineLevel="0" collapsed="false">
      <c r="A90" s="0" t="n">
        <v>137</v>
      </c>
      <c r="B90" s="0" t="n">
        <v>8488.32730771125</v>
      </c>
      <c r="C90" s="0" t="n">
        <v>14617659</v>
      </c>
    </row>
    <row r="91" customFormat="false" ht="12.8" hidden="false" customHeight="false" outlineLevel="0" collapsed="false">
      <c r="A91" s="0" t="n">
        <v>138</v>
      </c>
      <c r="B91" s="0" t="n">
        <v>8526.25057841567</v>
      </c>
      <c r="C91" s="0" t="n">
        <v>14662821</v>
      </c>
    </row>
    <row r="92" customFormat="false" ht="12.8" hidden="false" customHeight="false" outlineLevel="0" collapsed="false">
      <c r="A92" s="0" t="n">
        <v>139</v>
      </c>
      <c r="B92" s="0" t="n">
        <v>8562.85161721441</v>
      </c>
      <c r="C92" s="0" t="n">
        <v>14731578</v>
      </c>
    </row>
    <row r="93" customFormat="false" ht="12.8" hidden="false" customHeight="false" outlineLevel="0" collapsed="false">
      <c r="A93" s="0" t="n">
        <v>140</v>
      </c>
      <c r="B93" s="0" t="n">
        <v>8595.93129700392</v>
      </c>
      <c r="C93" s="0" t="n">
        <v>14786429</v>
      </c>
    </row>
    <row r="94" customFormat="false" ht="12.8" hidden="false" customHeight="false" outlineLevel="0" collapsed="false">
      <c r="A94" s="0" t="n">
        <v>141</v>
      </c>
      <c r="B94" s="0" t="n">
        <v>8644.09088691498</v>
      </c>
      <c r="C94" s="0" t="n">
        <v>14786684</v>
      </c>
    </row>
    <row r="95" customFormat="false" ht="12.8" hidden="false" customHeight="false" outlineLevel="0" collapsed="false">
      <c r="A95" s="0" t="n">
        <v>142</v>
      </c>
      <c r="B95" s="0" t="n">
        <v>8646.55266766778</v>
      </c>
      <c r="C95" s="0" t="n">
        <v>14853139</v>
      </c>
    </row>
    <row r="96" customFormat="false" ht="12.8" hidden="false" customHeight="false" outlineLevel="0" collapsed="false">
      <c r="A96" s="0" t="n">
        <v>143</v>
      </c>
      <c r="B96" s="0" t="n">
        <v>8679.43454892496</v>
      </c>
      <c r="C96" s="0" t="n">
        <v>14889663</v>
      </c>
    </row>
    <row r="97" customFormat="false" ht="12.8" hidden="false" customHeight="false" outlineLevel="0" collapsed="false">
      <c r="A97" s="0" t="n">
        <v>144</v>
      </c>
      <c r="B97" s="0" t="n">
        <v>8702.02144236897</v>
      </c>
      <c r="C97" s="0" t="n">
        <v>14908893</v>
      </c>
    </row>
    <row r="98" customFormat="false" ht="12.8" hidden="false" customHeight="false" outlineLevel="0" collapsed="false">
      <c r="A98" s="0" t="n">
        <v>145</v>
      </c>
      <c r="B98" s="0" t="n">
        <v>8720.52071427878</v>
      </c>
      <c r="C98" s="0" t="n">
        <v>14952588</v>
      </c>
    </row>
    <row r="99" customFormat="false" ht="12.8" hidden="false" customHeight="false" outlineLevel="0" collapsed="false">
      <c r="A99" s="0" t="n">
        <v>146</v>
      </c>
      <c r="B99" s="0" t="n">
        <v>8763.7870116078</v>
      </c>
      <c r="C99" s="0" t="n">
        <v>15020163</v>
      </c>
    </row>
    <row r="100" customFormat="false" ht="12.8" hidden="false" customHeight="false" outlineLevel="0" collapsed="false">
      <c r="A100" s="0" t="n">
        <v>147</v>
      </c>
      <c r="B100" s="0" t="n">
        <v>8755.91523865631</v>
      </c>
      <c r="C100" s="0" t="n">
        <v>15093201</v>
      </c>
    </row>
    <row r="101" customFormat="false" ht="12.8" hidden="false" customHeight="false" outlineLevel="0" collapsed="false">
      <c r="A101" s="0" t="n">
        <v>148</v>
      </c>
      <c r="B101" s="0" t="n">
        <v>8803.92530859373</v>
      </c>
      <c r="C101" s="0" t="n">
        <v>15072893</v>
      </c>
    </row>
    <row r="102" customFormat="false" ht="12.8" hidden="false" customHeight="false" outlineLevel="0" collapsed="false">
      <c r="A102" s="0" t="n">
        <v>149</v>
      </c>
      <c r="B102" s="0" t="n">
        <v>8825.36113610096</v>
      </c>
      <c r="C102" s="0" t="n">
        <v>15112925</v>
      </c>
    </row>
    <row r="103" customFormat="false" ht="12.8" hidden="false" customHeight="false" outlineLevel="0" collapsed="false">
      <c r="A103" s="0" t="n">
        <v>150</v>
      </c>
      <c r="B103" s="0" t="n">
        <v>8863.60060515156</v>
      </c>
      <c r="C103" s="0" t="n">
        <v>15173497</v>
      </c>
    </row>
    <row r="104" customFormat="false" ht="12.8" hidden="false" customHeight="false" outlineLevel="0" collapsed="false">
      <c r="A104" s="0" t="n">
        <v>151</v>
      </c>
      <c r="B104" s="0" t="n">
        <v>8890.71565089149</v>
      </c>
      <c r="C104" s="0" t="n">
        <v>15208907</v>
      </c>
    </row>
    <row r="105" customFormat="false" ht="12.8" hidden="false" customHeight="false" outlineLevel="0" collapsed="false">
      <c r="A105" s="0" t="n">
        <v>152</v>
      </c>
      <c r="B105" s="0" t="n">
        <v>8921.70646553435</v>
      </c>
      <c r="C105" s="0" t="n">
        <v>15220041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2.121093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235</v>
      </c>
      <c r="B1" s="0" t="s">
        <v>236</v>
      </c>
      <c r="C1" s="0" t="s">
        <v>237</v>
      </c>
    </row>
    <row r="2" customFormat="false" ht="12.8" hidden="false" customHeight="false" outlineLevel="0" collapsed="false">
      <c r="A2" s="0" t="n">
        <v>49</v>
      </c>
      <c r="B2" s="0" t="n">
        <v>6432.95581308484</v>
      </c>
      <c r="C2" s="0" t="n">
        <v>10892025</v>
      </c>
    </row>
    <row r="3" customFormat="false" ht="12.8" hidden="false" customHeight="false" outlineLevel="0" collapsed="false">
      <c r="A3" s="0" t="n">
        <v>50</v>
      </c>
      <c r="B3" s="0" t="n">
        <v>6756.43357892291</v>
      </c>
      <c r="C3" s="0" t="n">
        <v>11018522</v>
      </c>
    </row>
    <row r="4" customFormat="false" ht="12.8" hidden="false" customHeight="false" outlineLevel="0" collapsed="false">
      <c r="A4" s="0" t="n">
        <v>51</v>
      </c>
      <c r="B4" s="0" t="n">
        <v>7078.05085021381</v>
      </c>
      <c r="C4" s="0" t="n">
        <v>10968377</v>
      </c>
    </row>
    <row r="5" customFormat="false" ht="12.8" hidden="false" customHeight="false" outlineLevel="0" collapsed="false">
      <c r="A5" s="0" t="n">
        <v>52</v>
      </c>
      <c r="B5" s="0" t="n">
        <v>7058.01967748783</v>
      </c>
      <c r="C5" s="0" t="n">
        <v>11042140</v>
      </c>
    </row>
    <row r="6" customFormat="false" ht="12.8" hidden="false" customHeight="false" outlineLevel="0" collapsed="false">
      <c r="A6" s="0" t="n">
        <v>53</v>
      </c>
      <c r="B6" s="0" t="n">
        <v>6667.33976723902</v>
      </c>
      <c r="C6" s="0" t="n">
        <v>11050536</v>
      </c>
    </row>
    <row r="7" customFormat="false" ht="12.8" hidden="false" customHeight="false" outlineLevel="0" collapsed="false">
      <c r="A7" s="0" t="n">
        <v>54</v>
      </c>
      <c r="B7" s="0" t="n">
        <v>6491.33335148956</v>
      </c>
      <c r="C7" s="0" t="n">
        <v>11069250</v>
      </c>
    </row>
    <row r="8" customFormat="false" ht="12.8" hidden="false" customHeight="false" outlineLevel="0" collapsed="false">
      <c r="A8" s="0" t="n">
        <v>55</v>
      </c>
      <c r="B8" s="0" t="n">
        <v>6555.04048268191</v>
      </c>
      <c r="C8" s="0" t="n">
        <v>11180372</v>
      </c>
    </row>
    <row r="9" customFormat="false" ht="12.8" hidden="false" customHeight="false" outlineLevel="0" collapsed="false">
      <c r="A9" s="0" t="n">
        <v>56</v>
      </c>
      <c r="B9" s="0" t="n">
        <v>6632.17373407298</v>
      </c>
      <c r="C9" s="0" t="n">
        <v>11199265</v>
      </c>
    </row>
    <row r="10" customFormat="false" ht="12.8" hidden="false" customHeight="false" outlineLevel="0" collapsed="false">
      <c r="A10" s="0" t="n">
        <v>57</v>
      </c>
      <c r="B10" s="0" t="n">
        <v>6734.70062742595</v>
      </c>
      <c r="C10" s="0" t="n">
        <v>11094069</v>
      </c>
    </row>
    <row r="11" customFormat="false" ht="12.8" hidden="false" customHeight="false" outlineLevel="0" collapsed="false">
      <c r="A11" s="0" t="n">
        <v>58</v>
      </c>
      <c r="B11" s="0" t="n">
        <v>6701.96580105074</v>
      </c>
      <c r="C11" s="0" t="n">
        <v>11267029</v>
      </c>
    </row>
    <row r="12" customFormat="false" ht="12.8" hidden="false" customHeight="false" outlineLevel="0" collapsed="false">
      <c r="A12" s="0" t="n">
        <v>59</v>
      </c>
      <c r="B12" s="0" t="n">
        <v>6834.5291797154</v>
      </c>
      <c r="C12" s="0" t="n">
        <v>11480136</v>
      </c>
    </row>
    <row r="13" customFormat="false" ht="12.8" hidden="false" customHeight="false" outlineLevel="0" collapsed="false">
      <c r="A13" s="0" t="n">
        <v>60</v>
      </c>
      <c r="B13" s="0" t="n">
        <v>6831.76913075884</v>
      </c>
      <c r="C13" s="0" t="n">
        <v>11579909</v>
      </c>
    </row>
    <row r="14" customFormat="false" ht="12.8" hidden="false" customHeight="false" outlineLevel="0" collapsed="false">
      <c r="A14" s="0" t="n">
        <v>61</v>
      </c>
      <c r="B14" s="0" t="n">
        <v>6789.76485539962</v>
      </c>
      <c r="C14" s="0" t="n">
        <v>11497914</v>
      </c>
    </row>
    <row r="15" customFormat="false" ht="12.8" hidden="false" customHeight="false" outlineLevel="0" collapsed="false">
      <c r="A15" s="0" t="n">
        <v>62</v>
      </c>
      <c r="B15" s="0" t="n">
        <v>6709.64745113228</v>
      </c>
      <c r="C15" s="0" t="n">
        <v>11454626</v>
      </c>
    </row>
    <row r="16" customFormat="false" ht="12.8" hidden="false" customHeight="false" outlineLevel="0" collapsed="false">
      <c r="A16" s="0" t="n">
        <v>63</v>
      </c>
      <c r="B16" s="0" t="n">
        <v>6341.72956125173</v>
      </c>
      <c r="C16" s="0" t="n">
        <v>11584007</v>
      </c>
    </row>
    <row r="17" customFormat="false" ht="12.8" hidden="false" customHeight="false" outlineLevel="0" collapsed="false">
      <c r="A17" s="0" t="n">
        <v>64</v>
      </c>
      <c r="B17" s="0" t="n">
        <v>6044.1777289778</v>
      </c>
      <c r="C17" s="0" t="n">
        <v>11550412</v>
      </c>
    </row>
    <row r="18" customFormat="false" ht="12.8" hidden="false" customHeight="false" outlineLevel="0" collapsed="false">
      <c r="A18" s="0" t="n">
        <v>65</v>
      </c>
      <c r="B18" s="0" t="n">
        <v>6009.71845284106</v>
      </c>
      <c r="C18" s="0" t="n">
        <v>11444480</v>
      </c>
    </row>
    <row r="19" customFormat="false" ht="12.8" hidden="false" customHeight="false" outlineLevel="0" collapsed="false">
      <c r="A19" s="0" t="n">
        <v>66</v>
      </c>
      <c r="B19" s="0" t="n">
        <v>5955.74185556688</v>
      </c>
      <c r="C19" s="0" t="n">
        <v>11554378</v>
      </c>
    </row>
    <row r="20" customFormat="false" ht="12.8" hidden="false" customHeight="false" outlineLevel="0" collapsed="false">
      <c r="A20" s="0" t="n">
        <v>67</v>
      </c>
      <c r="B20" s="0" t="n">
        <v>5853.55338883486</v>
      </c>
      <c r="C20" s="0" t="n">
        <v>11614513</v>
      </c>
    </row>
    <row r="21" customFormat="false" ht="12.8" hidden="false" customHeight="false" outlineLevel="0" collapsed="false">
      <c r="A21" s="0" t="n">
        <v>68</v>
      </c>
      <c r="B21" s="0" t="n">
        <v>5679.1478127964</v>
      </c>
      <c r="C21" s="0" t="n">
        <v>11654037</v>
      </c>
    </row>
    <row r="22" customFormat="false" ht="12.8" hidden="false" customHeight="false" outlineLevel="0" collapsed="false">
      <c r="A22" s="0" t="n">
        <v>69</v>
      </c>
      <c r="B22" s="0" t="n">
        <v>5987.4537603861</v>
      </c>
      <c r="C22" s="0" t="n">
        <v>11459125</v>
      </c>
    </row>
    <row r="23" customFormat="false" ht="12.8" hidden="false" customHeight="false" outlineLevel="0" collapsed="false">
      <c r="A23" s="0" t="n">
        <v>70</v>
      </c>
      <c r="B23" s="0" t="n">
        <v>6406.04690793818</v>
      </c>
      <c r="C23" s="0" t="n">
        <v>9344932</v>
      </c>
    </row>
    <row r="24" customFormat="false" ht="12.8" hidden="false" customHeight="false" outlineLevel="0" collapsed="false">
      <c r="A24" s="0" t="n">
        <v>71</v>
      </c>
      <c r="B24" s="0" t="n">
        <v>6099.20934338815</v>
      </c>
      <c r="C24" s="0" t="n">
        <v>9833529</v>
      </c>
    </row>
    <row r="25" customFormat="false" ht="12.8" hidden="false" customHeight="false" outlineLevel="0" collapsed="false">
      <c r="A25" s="0" t="n">
        <v>72</v>
      </c>
      <c r="B25" s="0" t="n">
        <v>5989.78897621345</v>
      </c>
      <c r="C25" s="0" t="n">
        <v>10346870</v>
      </c>
    </row>
    <row r="26" customFormat="false" ht="12.8" hidden="false" customHeight="false" outlineLevel="0" collapsed="false">
      <c r="A26" s="0" t="n">
        <v>73</v>
      </c>
      <c r="B26" s="0" t="n">
        <v>5870.31053640182</v>
      </c>
      <c r="C26" s="0" t="n">
        <v>10799194</v>
      </c>
    </row>
    <row r="27" customFormat="false" ht="12.8" hidden="false" customHeight="false" outlineLevel="0" collapsed="false">
      <c r="A27" s="0" t="n">
        <v>74</v>
      </c>
      <c r="B27" s="0" t="n">
        <v>5861.19210876106</v>
      </c>
      <c r="C27" s="0" t="n">
        <v>11079402</v>
      </c>
    </row>
    <row r="28" customFormat="false" ht="12.8" hidden="false" customHeight="false" outlineLevel="0" collapsed="false">
      <c r="A28" s="0" t="n">
        <v>75</v>
      </c>
      <c r="B28" s="0" t="n">
        <v>5805.23985637203</v>
      </c>
      <c r="C28" s="0" t="n">
        <v>11523546</v>
      </c>
    </row>
    <row r="29" customFormat="false" ht="12.8" hidden="false" customHeight="false" outlineLevel="0" collapsed="false">
      <c r="A29" s="0" t="n">
        <v>76</v>
      </c>
      <c r="B29" s="0" t="n">
        <v>5859.29376403863</v>
      </c>
      <c r="C29" s="0" t="n">
        <v>11615756</v>
      </c>
    </row>
    <row r="30" customFormat="false" ht="12.8" hidden="false" customHeight="false" outlineLevel="0" collapsed="false">
      <c r="A30" s="0" t="n">
        <v>77</v>
      </c>
      <c r="B30" s="0" t="n">
        <v>5900.00266001304</v>
      </c>
      <c r="C30" s="0" t="n">
        <v>11570360</v>
      </c>
    </row>
    <row r="31" customFormat="false" ht="12.8" hidden="false" customHeight="false" outlineLevel="0" collapsed="false">
      <c r="A31" s="0" t="n">
        <v>78</v>
      </c>
      <c r="B31" s="0" t="n">
        <v>5919.82330592935</v>
      </c>
      <c r="C31" s="0" t="n">
        <v>11668081</v>
      </c>
    </row>
    <row r="32" customFormat="false" ht="12.8" hidden="false" customHeight="false" outlineLevel="0" collapsed="false">
      <c r="A32" s="0" t="n">
        <v>79</v>
      </c>
      <c r="B32" s="0" t="n">
        <v>5927.9522590084</v>
      </c>
      <c r="C32" s="0" t="n">
        <v>11679117</v>
      </c>
    </row>
    <row r="33" customFormat="false" ht="12.8" hidden="false" customHeight="false" outlineLevel="0" collapsed="false">
      <c r="A33" s="0" t="n">
        <v>80</v>
      </c>
      <c r="B33" s="0" t="n">
        <v>5954.29083559581</v>
      </c>
      <c r="C33" s="0" t="n">
        <v>11703137</v>
      </c>
    </row>
    <row r="34" customFormat="false" ht="12.8" hidden="false" customHeight="false" outlineLevel="0" collapsed="false">
      <c r="A34" s="0" t="n">
        <v>81</v>
      </c>
      <c r="B34" s="0" t="n">
        <v>5957.15074752496</v>
      </c>
      <c r="C34" s="0" t="n">
        <v>11745416</v>
      </c>
    </row>
    <row r="35" customFormat="false" ht="12.8" hidden="false" customHeight="false" outlineLevel="0" collapsed="false">
      <c r="A35" s="0" t="n">
        <v>82</v>
      </c>
      <c r="B35" s="0" t="n">
        <v>5960.15024485283</v>
      </c>
      <c r="C35" s="0" t="n">
        <v>11832883</v>
      </c>
    </row>
    <row r="36" customFormat="false" ht="12.8" hidden="false" customHeight="false" outlineLevel="0" collapsed="false">
      <c r="A36" s="0" t="n">
        <v>83</v>
      </c>
      <c r="B36" s="0" t="n">
        <v>5983.70309723957</v>
      </c>
      <c r="C36" s="0" t="n">
        <v>11842530</v>
      </c>
    </row>
    <row r="37" customFormat="false" ht="12.8" hidden="false" customHeight="false" outlineLevel="0" collapsed="false">
      <c r="A37" s="0" t="n">
        <v>84</v>
      </c>
      <c r="B37" s="0" t="n">
        <v>6000.7212782202</v>
      </c>
      <c r="C37" s="0" t="n">
        <v>11861028</v>
      </c>
    </row>
    <row r="38" customFormat="false" ht="12.8" hidden="false" customHeight="false" outlineLevel="0" collapsed="false">
      <c r="A38" s="0" t="n">
        <v>85</v>
      </c>
      <c r="B38" s="0" t="n">
        <v>6040.26243257708</v>
      </c>
      <c r="C38" s="0" t="n">
        <v>11949039</v>
      </c>
    </row>
    <row r="39" customFormat="false" ht="12.8" hidden="false" customHeight="false" outlineLevel="0" collapsed="false">
      <c r="A39" s="0" t="n">
        <v>86</v>
      </c>
      <c r="B39" s="0" t="n">
        <v>6036.12344778818</v>
      </c>
      <c r="C39" s="0" t="n">
        <v>11913004</v>
      </c>
    </row>
    <row r="40" customFormat="false" ht="12.8" hidden="false" customHeight="false" outlineLevel="0" collapsed="false">
      <c r="A40" s="0" t="n">
        <v>87</v>
      </c>
      <c r="B40" s="0" t="n">
        <v>6020.72861748101</v>
      </c>
      <c r="C40" s="0" t="n">
        <v>11962655</v>
      </c>
    </row>
    <row r="41" customFormat="false" ht="12.8" hidden="false" customHeight="false" outlineLevel="0" collapsed="false">
      <c r="A41" s="0" t="n">
        <v>88</v>
      </c>
      <c r="B41" s="0" t="n">
        <v>6030.37509372304</v>
      </c>
      <c r="C41" s="0" t="n">
        <v>11966338</v>
      </c>
    </row>
    <row r="42" customFormat="false" ht="12.8" hidden="false" customHeight="false" outlineLevel="0" collapsed="false">
      <c r="A42" s="0" t="n">
        <v>89</v>
      </c>
      <c r="B42" s="0" t="n">
        <v>6052.23190042863</v>
      </c>
      <c r="C42" s="0" t="n">
        <v>12016102</v>
      </c>
    </row>
    <row r="43" customFormat="false" ht="12.8" hidden="false" customHeight="false" outlineLevel="0" collapsed="false">
      <c r="A43" s="0" t="n">
        <v>90</v>
      </c>
      <c r="B43" s="0" t="n">
        <v>6056.31968854734</v>
      </c>
      <c r="C43" s="0" t="n">
        <v>12044137</v>
      </c>
    </row>
    <row r="44" customFormat="false" ht="12.8" hidden="false" customHeight="false" outlineLevel="0" collapsed="false">
      <c r="A44" s="0" t="n">
        <v>91</v>
      </c>
      <c r="B44" s="0" t="n">
        <v>6064.9787832239</v>
      </c>
      <c r="C44" s="0" t="n">
        <v>12091480</v>
      </c>
    </row>
    <row r="45" customFormat="false" ht="12.8" hidden="false" customHeight="false" outlineLevel="0" collapsed="false">
      <c r="A45" s="0" t="n">
        <v>92</v>
      </c>
      <c r="B45" s="0" t="n">
        <v>6090.22090387812</v>
      </c>
      <c r="C45" s="0" t="n">
        <v>12114595</v>
      </c>
    </row>
    <row r="46" customFormat="false" ht="12.8" hidden="false" customHeight="false" outlineLevel="0" collapsed="false">
      <c r="A46" s="0" t="n">
        <v>93</v>
      </c>
      <c r="B46" s="0" t="n">
        <v>6100.07154317845</v>
      </c>
      <c r="C46" s="0" t="n">
        <v>12171701</v>
      </c>
    </row>
    <row r="47" customFormat="false" ht="12.8" hidden="false" customHeight="false" outlineLevel="0" collapsed="false">
      <c r="A47" s="0" t="n">
        <v>94</v>
      </c>
      <c r="B47" s="0" t="n">
        <v>6104.13064442918</v>
      </c>
      <c r="C47" s="0" t="n">
        <v>12209540</v>
      </c>
    </row>
    <row r="48" customFormat="false" ht="12.8" hidden="false" customHeight="false" outlineLevel="0" collapsed="false">
      <c r="A48" s="0" t="n">
        <v>95</v>
      </c>
      <c r="B48" s="0" t="n">
        <v>6129.74864872727</v>
      </c>
      <c r="C48" s="0" t="n">
        <v>12213995</v>
      </c>
    </row>
    <row r="49" customFormat="false" ht="12.8" hidden="false" customHeight="false" outlineLevel="0" collapsed="false">
      <c r="A49" s="0" t="n">
        <v>96</v>
      </c>
      <c r="B49" s="0" t="n">
        <v>6117.42794640815</v>
      </c>
      <c r="C49" s="0" t="n">
        <v>12286378</v>
      </c>
    </row>
    <row r="50" customFormat="false" ht="12.8" hidden="false" customHeight="false" outlineLevel="0" collapsed="false">
      <c r="A50" s="0" t="n">
        <v>97</v>
      </c>
      <c r="B50" s="0" t="n">
        <v>6099.0464550065</v>
      </c>
      <c r="C50" s="0" t="n">
        <v>12316791</v>
      </c>
    </row>
    <row r="51" customFormat="false" ht="12.8" hidden="false" customHeight="false" outlineLevel="0" collapsed="false">
      <c r="A51" s="0" t="n">
        <v>98</v>
      </c>
      <c r="B51" s="0" t="n">
        <v>6123.58283904583</v>
      </c>
      <c r="C51" s="0" t="n">
        <v>12339971</v>
      </c>
    </row>
    <row r="52" customFormat="false" ht="12.8" hidden="false" customHeight="false" outlineLevel="0" collapsed="false">
      <c r="A52" s="0" t="n">
        <v>99</v>
      </c>
      <c r="B52" s="0" t="n">
        <v>6160.98504515071</v>
      </c>
      <c r="C52" s="0" t="n">
        <v>12433539</v>
      </c>
    </row>
    <row r="53" customFormat="false" ht="12.8" hidden="false" customHeight="false" outlineLevel="0" collapsed="false">
      <c r="A53" s="0" t="n">
        <v>100</v>
      </c>
      <c r="B53" s="0" t="n">
        <v>6196.29275140673</v>
      </c>
      <c r="C53" s="0" t="n">
        <v>12434507</v>
      </c>
    </row>
    <row r="54" customFormat="false" ht="12.8" hidden="false" customHeight="false" outlineLevel="0" collapsed="false">
      <c r="A54" s="0" t="n">
        <v>101</v>
      </c>
      <c r="B54" s="0" t="n">
        <v>6203.09914930522</v>
      </c>
      <c r="C54" s="0" t="n">
        <v>12508438</v>
      </c>
    </row>
    <row r="55" customFormat="false" ht="12.8" hidden="false" customHeight="false" outlineLevel="0" collapsed="false">
      <c r="A55" s="0" t="n">
        <v>102</v>
      </c>
      <c r="B55" s="0" t="n">
        <v>6214.16237648336</v>
      </c>
      <c r="C55" s="0" t="n">
        <v>12561685</v>
      </c>
    </row>
    <row r="56" customFormat="false" ht="12.8" hidden="false" customHeight="false" outlineLevel="0" collapsed="false">
      <c r="A56" s="0" t="n">
        <v>103</v>
      </c>
      <c r="B56" s="0" t="n">
        <v>6218.57038410935</v>
      </c>
      <c r="C56" s="0" t="n">
        <v>12577561</v>
      </c>
    </row>
    <row r="57" customFormat="false" ht="12.8" hidden="false" customHeight="false" outlineLevel="0" collapsed="false">
      <c r="A57" s="0" t="n">
        <v>104</v>
      </c>
      <c r="B57" s="0" t="n">
        <v>6229.48693539404</v>
      </c>
      <c r="C57" s="0" t="n">
        <v>12613289</v>
      </c>
    </row>
    <row r="58" customFormat="false" ht="12.8" hidden="false" customHeight="false" outlineLevel="0" collapsed="false">
      <c r="A58" s="0" t="n">
        <v>105</v>
      </c>
      <c r="B58" s="0" t="n">
        <v>6221.91409874946</v>
      </c>
      <c r="C58" s="0" t="n">
        <v>12649007</v>
      </c>
    </row>
    <row r="59" customFormat="false" ht="12.8" hidden="false" customHeight="false" outlineLevel="0" collapsed="false">
      <c r="A59" s="0" t="n">
        <v>106</v>
      </c>
      <c r="B59" s="0" t="n">
        <v>6275.52614071099</v>
      </c>
      <c r="C59" s="0" t="n">
        <v>12674586</v>
      </c>
    </row>
    <row r="60" customFormat="false" ht="12.8" hidden="false" customHeight="false" outlineLevel="0" collapsed="false">
      <c r="A60" s="0" t="n">
        <v>107</v>
      </c>
      <c r="B60" s="0" t="n">
        <v>6284.86762708795</v>
      </c>
      <c r="C60" s="0" t="n">
        <v>12699986</v>
      </c>
    </row>
    <row r="61" customFormat="false" ht="12.8" hidden="false" customHeight="false" outlineLevel="0" collapsed="false">
      <c r="A61" s="0" t="n">
        <v>108</v>
      </c>
      <c r="B61" s="0" t="n">
        <v>6288.29059345017</v>
      </c>
      <c r="C61" s="0" t="n">
        <v>12761239</v>
      </c>
    </row>
    <row r="62" customFormat="false" ht="12.8" hidden="false" customHeight="false" outlineLevel="0" collapsed="false">
      <c r="A62" s="0" t="n">
        <v>109</v>
      </c>
      <c r="B62" s="0" t="n">
        <v>6280.67706946769</v>
      </c>
      <c r="C62" s="0" t="n">
        <v>12741758</v>
      </c>
    </row>
    <row r="63" customFormat="false" ht="12.8" hidden="false" customHeight="false" outlineLevel="0" collapsed="false">
      <c r="A63" s="0" t="n">
        <v>110</v>
      </c>
      <c r="B63" s="0" t="n">
        <v>6296.74536817398</v>
      </c>
      <c r="C63" s="0" t="n">
        <v>12753952</v>
      </c>
    </row>
    <row r="64" customFormat="false" ht="12.8" hidden="false" customHeight="false" outlineLevel="0" collapsed="false">
      <c r="A64" s="0" t="n">
        <v>111</v>
      </c>
      <c r="B64" s="0" t="n">
        <v>6279.13605285593</v>
      </c>
      <c r="C64" s="0" t="n">
        <v>12831766</v>
      </c>
    </row>
    <row r="65" customFormat="false" ht="12.8" hidden="false" customHeight="false" outlineLevel="0" collapsed="false">
      <c r="A65" s="0" t="n">
        <v>112</v>
      </c>
      <c r="B65" s="0" t="n">
        <v>6287.7476375689</v>
      </c>
      <c r="C65" s="0" t="n">
        <v>12892562</v>
      </c>
    </row>
    <row r="66" customFormat="false" ht="12.8" hidden="false" customHeight="false" outlineLevel="0" collapsed="false">
      <c r="A66" s="0" t="n">
        <v>113</v>
      </c>
      <c r="B66" s="0" t="n">
        <v>6320.9081440616</v>
      </c>
      <c r="C66" s="0" t="n">
        <v>12866271</v>
      </c>
    </row>
    <row r="67" customFormat="false" ht="12.8" hidden="false" customHeight="false" outlineLevel="0" collapsed="false">
      <c r="A67" s="0" t="n">
        <v>114</v>
      </c>
      <c r="B67" s="0" t="n">
        <v>6337.71469097866</v>
      </c>
      <c r="C67" s="0" t="n">
        <v>12839926</v>
      </c>
    </row>
    <row r="68" customFormat="false" ht="12.8" hidden="false" customHeight="false" outlineLevel="0" collapsed="false">
      <c r="A68" s="0" t="n">
        <v>115</v>
      </c>
      <c r="B68" s="0" t="n">
        <v>6313.17491821274</v>
      </c>
      <c r="C68" s="0" t="n">
        <v>12943147</v>
      </c>
    </row>
    <row r="69" customFormat="false" ht="12.8" hidden="false" customHeight="false" outlineLevel="0" collapsed="false">
      <c r="A69" s="0" t="n">
        <v>116</v>
      </c>
      <c r="B69" s="0" t="n">
        <v>6337.01454297943</v>
      </c>
      <c r="C69" s="0" t="n">
        <v>12952633</v>
      </c>
    </row>
    <row r="70" customFormat="false" ht="12.8" hidden="false" customHeight="false" outlineLevel="0" collapsed="false">
      <c r="A70" s="0" t="n">
        <v>117</v>
      </c>
      <c r="B70" s="0" t="n">
        <v>6335.95718467225</v>
      </c>
      <c r="C70" s="0" t="n">
        <v>12963264</v>
      </c>
    </row>
    <row r="71" customFormat="false" ht="12.8" hidden="false" customHeight="false" outlineLevel="0" collapsed="false">
      <c r="A71" s="0" t="n">
        <v>118</v>
      </c>
      <c r="B71" s="0" t="n">
        <v>6364.73948909336</v>
      </c>
      <c r="C71" s="0" t="n">
        <v>12966419</v>
      </c>
    </row>
    <row r="72" customFormat="false" ht="12.8" hidden="false" customHeight="false" outlineLevel="0" collapsed="false">
      <c r="A72" s="0" t="n">
        <v>119</v>
      </c>
      <c r="B72" s="0" t="n">
        <v>6346.43709291753</v>
      </c>
      <c r="C72" s="0" t="n">
        <v>12993060</v>
      </c>
    </row>
    <row r="73" customFormat="false" ht="12.8" hidden="false" customHeight="false" outlineLevel="0" collapsed="false">
      <c r="A73" s="0" t="n">
        <v>120</v>
      </c>
      <c r="B73" s="0" t="n">
        <v>6373.54621290902</v>
      </c>
      <c r="C73" s="0" t="n">
        <v>13044948</v>
      </c>
    </row>
    <row r="74" customFormat="false" ht="12.8" hidden="false" customHeight="false" outlineLevel="0" collapsed="false">
      <c r="A74" s="0" t="n">
        <v>121</v>
      </c>
      <c r="B74" s="0" t="n">
        <v>6410.27310515123</v>
      </c>
      <c r="C74" s="0" t="n">
        <v>13010608</v>
      </c>
    </row>
    <row r="75" customFormat="false" ht="12.8" hidden="false" customHeight="false" outlineLevel="0" collapsed="false">
      <c r="A75" s="0" t="n">
        <v>122</v>
      </c>
      <c r="B75" s="0" t="n">
        <v>6437.00748106748</v>
      </c>
      <c r="C75" s="0" t="n">
        <v>13046296</v>
      </c>
    </row>
    <row r="76" customFormat="false" ht="12.8" hidden="false" customHeight="false" outlineLevel="0" collapsed="false">
      <c r="A76" s="0" t="n">
        <v>123</v>
      </c>
      <c r="B76" s="0" t="n">
        <v>6442.21631771376</v>
      </c>
      <c r="C76" s="0" t="n">
        <v>13023198</v>
      </c>
    </row>
    <row r="77" customFormat="false" ht="12.8" hidden="false" customHeight="false" outlineLevel="0" collapsed="false">
      <c r="A77" s="0" t="n">
        <v>124</v>
      </c>
      <c r="B77" s="0" t="n">
        <v>6477.24356041924</v>
      </c>
      <c r="C77" s="0" t="n">
        <v>13025461</v>
      </c>
    </row>
    <row r="78" customFormat="false" ht="12.8" hidden="false" customHeight="false" outlineLevel="0" collapsed="false">
      <c r="A78" s="0" t="n">
        <v>125</v>
      </c>
      <c r="B78" s="0" t="n">
        <v>6478.0467133416</v>
      </c>
      <c r="C78" s="0" t="n">
        <v>13049400</v>
      </c>
    </row>
    <row r="79" customFormat="false" ht="12.8" hidden="false" customHeight="false" outlineLevel="0" collapsed="false">
      <c r="A79" s="0" t="n">
        <v>126</v>
      </c>
      <c r="B79" s="0" t="n">
        <v>6448.07728964903</v>
      </c>
      <c r="C79" s="0" t="n">
        <v>13127291</v>
      </c>
    </row>
    <row r="80" customFormat="false" ht="12.8" hidden="false" customHeight="false" outlineLevel="0" collapsed="false">
      <c r="A80" s="0" t="n">
        <v>127</v>
      </c>
      <c r="B80" s="0" t="n">
        <v>6437.63055738746</v>
      </c>
      <c r="C80" s="0" t="n">
        <v>13132131</v>
      </c>
    </row>
    <row r="81" customFormat="false" ht="12.8" hidden="false" customHeight="false" outlineLevel="0" collapsed="false">
      <c r="A81" s="0" t="n">
        <v>128</v>
      </c>
      <c r="B81" s="0" t="n">
        <v>6466.94077734048</v>
      </c>
      <c r="C81" s="0" t="n">
        <v>13127099</v>
      </c>
    </row>
    <row r="82" customFormat="false" ht="12.8" hidden="false" customHeight="false" outlineLevel="0" collapsed="false">
      <c r="A82" s="0" t="n">
        <v>129</v>
      </c>
      <c r="B82" s="0" t="n">
        <v>6484.39446700785</v>
      </c>
      <c r="C82" s="0" t="n">
        <v>13176163</v>
      </c>
    </row>
    <row r="83" customFormat="false" ht="12.8" hidden="false" customHeight="false" outlineLevel="0" collapsed="false">
      <c r="A83" s="0" t="n">
        <v>130</v>
      </c>
      <c r="B83" s="0" t="n">
        <v>6499.91965961842</v>
      </c>
      <c r="C83" s="0" t="n">
        <v>13175085</v>
      </c>
    </row>
    <row r="84" customFormat="false" ht="12.8" hidden="false" customHeight="false" outlineLevel="0" collapsed="false">
      <c r="A84" s="0" t="n">
        <v>131</v>
      </c>
      <c r="B84" s="0" t="n">
        <v>6521.72254043104</v>
      </c>
      <c r="C84" s="0" t="n">
        <v>13188367</v>
      </c>
    </row>
    <row r="85" customFormat="false" ht="12.8" hidden="false" customHeight="false" outlineLevel="0" collapsed="false">
      <c r="A85" s="0" t="n">
        <v>132</v>
      </c>
      <c r="B85" s="0" t="n">
        <v>6522.91500958661</v>
      </c>
      <c r="C85" s="0" t="n">
        <v>13213783</v>
      </c>
    </row>
    <row r="86" customFormat="false" ht="12.8" hidden="false" customHeight="false" outlineLevel="0" collapsed="false">
      <c r="A86" s="0" t="n">
        <v>133</v>
      </c>
      <c r="B86" s="0" t="n">
        <v>6564.20270797941</v>
      </c>
      <c r="C86" s="0" t="n">
        <v>13196424</v>
      </c>
    </row>
    <row r="87" customFormat="false" ht="12.8" hidden="false" customHeight="false" outlineLevel="0" collapsed="false">
      <c r="A87" s="0" t="n">
        <v>134</v>
      </c>
      <c r="B87" s="0" t="n">
        <v>6542.55815835255</v>
      </c>
      <c r="C87" s="0" t="n">
        <v>13230096</v>
      </c>
    </row>
    <row r="88" customFormat="false" ht="12.8" hidden="false" customHeight="false" outlineLevel="0" collapsed="false">
      <c r="A88" s="0" t="n">
        <v>135</v>
      </c>
      <c r="B88" s="0" t="n">
        <v>6545.12285027417</v>
      </c>
      <c r="C88" s="0" t="n">
        <v>13246493</v>
      </c>
    </row>
    <row r="89" customFormat="false" ht="12.8" hidden="false" customHeight="false" outlineLevel="0" collapsed="false">
      <c r="A89" s="0" t="n">
        <v>136</v>
      </c>
      <c r="B89" s="0" t="n">
        <v>6528.09971408301</v>
      </c>
      <c r="C89" s="0" t="n">
        <v>13282460</v>
      </c>
    </row>
    <row r="90" customFormat="false" ht="12.8" hidden="false" customHeight="false" outlineLevel="0" collapsed="false">
      <c r="A90" s="0" t="n">
        <v>137</v>
      </c>
      <c r="B90" s="0" t="n">
        <v>6560.10636521558</v>
      </c>
      <c r="C90" s="0" t="n">
        <v>13305426</v>
      </c>
    </row>
    <row r="91" customFormat="false" ht="12.8" hidden="false" customHeight="false" outlineLevel="0" collapsed="false">
      <c r="A91" s="0" t="n">
        <v>138</v>
      </c>
      <c r="B91" s="0" t="n">
        <v>6574.64397749042</v>
      </c>
      <c r="C91" s="0" t="n">
        <v>13324273</v>
      </c>
    </row>
    <row r="92" customFormat="false" ht="12.8" hidden="false" customHeight="false" outlineLevel="0" collapsed="false">
      <c r="A92" s="0" t="n">
        <v>139</v>
      </c>
      <c r="B92" s="0" t="n">
        <v>6595.50029892444</v>
      </c>
      <c r="C92" s="0" t="n">
        <v>13383318</v>
      </c>
    </row>
    <row r="93" customFormat="false" ht="12.8" hidden="false" customHeight="false" outlineLevel="0" collapsed="false">
      <c r="A93" s="0" t="n">
        <v>140</v>
      </c>
      <c r="B93" s="0" t="n">
        <v>6590.83049622847</v>
      </c>
      <c r="C93" s="0" t="n">
        <v>13388755</v>
      </c>
    </row>
    <row r="94" customFormat="false" ht="12.8" hidden="false" customHeight="false" outlineLevel="0" collapsed="false">
      <c r="A94" s="0" t="n">
        <v>141</v>
      </c>
      <c r="B94" s="0" t="n">
        <v>6604.77066171223</v>
      </c>
      <c r="C94" s="0" t="n">
        <v>13400435</v>
      </c>
    </row>
    <row r="95" customFormat="false" ht="12.8" hidden="false" customHeight="false" outlineLevel="0" collapsed="false">
      <c r="A95" s="0" t="n">
        <v>142</v>
      </c>
      <c r="B95" s="0" t="n">
        <v>6590.8918698026</v>
      </c>
      <c r="C95" s="0" t="n">
        <v>13444236</v>
      </c>
    </row>
    <row r="96" customFormat="false" ht="12.8" hidden="false" customHeight="false" outlineLevel="0" collapsed="false">
      <c r="A96" s="0" t="n">
        <v>143</v>
      </c>
      <c r="B96" s="0" t="n">
        <v>6605.20053919391</v>
      </c>
      <c r="C96" s="0" t="n">
        <v>13462912</v>
      </c>
    </row>
    <row r="97" customFormat="false" ht="12.8" hidden="false" customHeight="false" outlineLevel="0" collapsed="false">
      <c r="A97" s="0" t="n">
        <v>144</v>
      </c>
      <c r="B97" s="0" t="n">
        <v>6627.45769824617</v>
      </c>
      <c r="C97" s="0" t="n">
        <v>13483805</v>
      </c>
    </row>
    <row r="98" customFormat="false" ht="12.8" hidden="false" customHeight="false" outlineLevel="0" collapsed="false">
      <c r="A98" s="0" t="n">
        <v>145</v>
      </c>
      <c r="B98" s="0" t="n">
        <v>6658.4546171227</v>
      </c>
      <c r="C98" s="0" t="n">
        <v>13502711</v>
      </c>
    </row>
    <row r="99" customFormat="false" ht="12.8" hidden="false" customHeight="false" outlineLevel="0" collapsed="false">
      <c r="A99" s="0" t="n">
        <v>146</v>
      </c>
      <c r="B99" s="0" t="n">
        <v>6651.88691441217</v>
      </c>
      <c r="C99" s="0" t="n">
        <v>13470465</v>
      </c>
    </row>
    <row r="100" customFormat="false" ht="12.8" hidden="false" customHeight="false" outlineLevel="0" collapsed="false">
      <c r="A100" s="0" t="n">
        <v>147</v>
      </c>
      <c r="B100" s="0" t="n">
        <v>6667.44680737783</v>
      </c>
      <c r="C100" s="0" t="n">
        <v>13510056</v>
      </c>
    </row>
    <row r="101" customFormat="false" ht="12.8" hidden="false" customHeight="false" outlineLevel="0" collapsed="false">
      <c r="A101" s="0" t="n">
        <v>148</v>
      </c>
      <c r="B101" s="0" t="n">
        <v>6670.5671483604</v>
      </c>
      <c r="C101" s="0" t="n">
        <v>13547129</v>
      </c>
    </row>
    <row r="102" customFormat="false" ht="12.8" hidden="false" customHeight="false" outlineLevel="0" collapsed="false">
      <c r="A102" s="0" t="n">
        <v>149</v>
      </c>
      <c r="B102" s="0" t="n">
        <v>6648.48278826104</v>
      </c>
      <c r="C102" s="0" t="n">
        <v>13633837</v>
      </c>
    </row>
    <row r="103" customFormat="false" ht="12.8" hidden="false" customHeight="false" outlineLevel="0" collapsed="false">
      <c r="A103" s="0" t="n">
        <v>150</v>
      </c>
      <c r="B103" s="0" t="n">
        <v>6682.21813628137</v>
      </c>
      <c r="C103" s="0" t="n">
        <v>13646638</v>
      </c>
    </row>
    <row r="104" customFormat="false" ht="12.8" hidden="false" customHeight="false" outlineLevel="0" collapsed="false">
      <c r="A104" s="0" t="n">
        <v>151</v>
      </c>
      <c r="B104" s="0" t="n">
        <v>6704.90111773445</v>
      </c>
      <c r="C104" s="0" t="n">
        <v>13597261</v>
      </c>
    </row>
    <row r="105" customFormat="false" ht="12.8" hidden="false" customHeight="false" outlineLevel="0" collapsed="false">
      <c r="A105" s="0" t="n">
        <v>152</v>
      </c>
      <c r="B105" s="0" t="n">
        <v>6715.01647477692</v>
      </c>
      <c r="C105" s="0" t="n">
        <v>13613941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4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48" activeCellId="0" sqref="D48"/>
    </sheetView>
  </sheetViews>
  <sheetFormatPr defaultColWidth="12.0195312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34.2274371921194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40.2405100148553</v>
      </c>
      <c r="E7" s="25" t="n">
        <f aca="false">(D9/D8)^(1/3)-1</f>
        <v>0.0284809714113086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46.6926648443866</v>
      </c>
      <c r="E9" s="25" t="n">
        <f aca="false">(D9/D8)^(1/3)-1</f>
        <v>0.0284809714113086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66.4111454665113</v>
      </c>
      <c r="E12" s="22" t="n">
        <f aca="false">(D12/D11)^(1/3)-1</f>
        <v>0.0378127572782889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72.7247107047078</v>
      </c>
      <c r="E13" s="25" t="n">
        <f aca="false">(D13/D12)^(1/3)-1</f>
        <v>0.0307349693063796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81.8091971509488</v>
      </c>
      <c r="E14" s="22" t="n">
        <f aca="false">(D14/D13)^(1/3)-1</f>
        <v>0.0400160528698503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0.0376316630457982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27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127.368921379831</v>
      </c>
      <c r="C18" s="30" t="n">
        <f aca="false">(B18/B17)^(1/3)-1</f>
        <v>0.0392637831234146</v>
      </c>
      <c r="D18" s="29" t="n">
        <v>111.768313543956</v>
      </c>
      <c r="E18" s="30" t="n">
        <f aca="false">(D18/D17)^(1/3)-1</f>
        <v>0.0248917264192727</v>
      </c>
      <c r="F18" s="29" t="n">
        <v>61909.95</v>
      </c>
      <c r="G18" s="30" t="n">
        <f aca="false">(F18/F17)^(1/3)-1</f>
        <v>0.0198671483193431</v>
      </c>
      <c r="I18" s="29" t="s">
        <v>36</v>
      </c>
      <c r="J18" s="13" t="n">
        <f aca="false">B18*100/$B$16</f>
        <v>94.1299826131685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132.662049259145</v>
      </c>
      <c r="C19" s="28" t="n">
        <f aca="false">(B19/B18)^(1/3)-1</f>
        <v>0.0136649039642536</v>
      </c>
      <c r="D19" s="27" t="n">
        <v>121.842962845865</v>
      </c>
      <c r="E19" s="28" t="n">
        <f aca="false">(D19/D18)^(1/3)-1</f>
        <v>0.0291861133978184</v>
      </c>
      <c r="F19" s="27" t="n">
        <v>66985.5179081574</v>
      </c>
      <c r="G19" s="28" t="n">
        <f aca="false">(F19/F18)^(1/3)-1</f>
        <v>0.0266131481143241</v>
      </c>
      <c r="I19" s="27" t="s">
        <v>37</v>
      </c>
      <c r="J19" s="13" t="n">
        <f aca="false">B19*100/$B$16</f>
        <v>98.041784878992</v>
      </c>
      <c r="K19" s="13" t="n">
        <f aca="false">D19*100/$D$16</f>
        <v>123.666431231723</v>
      </c>
      <c r="L19" s="13" t="n">
        <f aca="false">100*F19*100/D19/($F$16*100/$D$16)</f>
        <v>95.2410167323849</v>
      </c>
    </row>
    <row r="20" customFormat="false" ht="12.8" hidden="false" customHeight="false" outlineLevel="0" collapsed="false">
      <c r="A20" s="29" t="s">
        <v>38</v>
      </c>
      <c r="B20" s="31" t="n">
        <v>135.311744296458</v>
      </c>
      <c r="C20" s="30" t="n">
        <f aca="false">(B20/B19)^(1/3)-1</f>
        <v>0.00661391660743216</v>
      </c>
      <c r="D20" s="29" t="n">
        <v>130.219666541518</v>
      </c>
      <c r="E20" s="30" t="n">
        <f aca="false">(D20/D19)^(1/3)-1</f>
        <v>0.0224106764150669</v>
      </c>
      <c r="F20" s="29" t="n">
        <v>72129.0465019114</v>
      </c>
      <c r="G20" s="30" t="n">
        <f aca="false">(F20/F19)^(1/3)-1</f>
        <v>0.0249667031061043</v>
      </c>
      <c r="I20" s="29" t="s">
        <v>38</v>
      </c>
      <c r="J20" s="13" t="n">
        <f aca="false">B20*100/$B$16</f>
        <v>100</v>
      </c>
      <c r="K20" s="13" t="n">
        <f aca="false">D20*100/$D$16</f>
        <v>132.168498378904</v>
      </c>
      <c r="L20" s="13" t="n">
        <f aca="false">100*F20*100/D20/($F$16*100/$D$16)</f>
        <v>95.9571116150824</v>
      </c>
    </row>
    <row r="21" customFormat="false" ht="12.8" hidden="false" customHeight="false" outlineLevel="0" collapsed="false">
      <c r="A21" s="27" t="s">
        <v>18</v>
      </c>
      <c r="B21" s="27" t="n">
        <v>136.165579303438</v>
      </c>
      <c r="C21" s="28" t="n">
        <f aca="false">(B21/B20)^(1/3)-1</f>
        <v>0.00209896867822756</v>
      </c>
      <c r="D21" s="27" t="n">
        <v>138.596370237172</v>
      </c>
      <c r="E21" s="28" t="n">
        <f aca="false">(D21/D20)^(1/3)-1</f>
        <v>0.0209984729345132</v>
      </c>
      <c r="F21" s="27" t="n">
        <v>77346.134253282</v>
      </c>
      <c r="G21" s="28" t="n">
        <f aca="false">(F21/F20)^(1/3)-1</f>
        <v>0.0235509691168494</v>
      </c>
      <c r="H21" s="32" t="n">
        <f aca="false">(F16*100/D16)/(F14*100/D14)-1</f>
        <v>0.0382171077664446</v>
      </c>
      <c r="I21" s="27" t="s">
        <v>39</v>
      </c>
      <c r="J21" s="13" t="n">
        <f aca="false">B21*100/$B$16</f>
        <v>100.631013229058</v>
      </c>
      <c r="K21" s="13" t="n">
        <f aca="false">D21*100/$D$16</f>
        <v>140.670565526086</v>
      </c>
      <c r="L21" s="13" t="n">
        <f aca="false">100*F21*100/D21/($F$16*100/$D$16)</f>
        <v>96.6785906473681</v>
      </c>
    </row>
    <row r="22" customFormat="false" ht="12.8" hidden="false" customHeight="false" outlineLevel="0" collapsed="false">
      <c r="A22" s="29" t="s">
        <v>20</v>
      </c>
      <c r="B22" s="29" t="n">
        <v>138.832124304016</v>
      </c>
      <c r="C22" s="30" t="n">
        <f aca="false">(B22/B21)^(1/3)-1</f>
        <v>0.00648554879179675</v>
      </c>
      <c r="D22" s="29" t="n">
        <v>146.973073932825</v>
      </c>
      <c r="E22" s="30" t="n">
        <f aca="false">(D22/D21)^(1/3)-1</f>
        <v>0.0197537405115538</v>
      </c>
      <c r="F22" s="29" t="n">
        <v>82637.5965372818</v>
      </c>
      <c r="G22" s="30" t="n">
        <f aca="false">(F22/F21)^(1/3)-1</f>
        <v>0.0223031248628325</v>
      </c>
      <c r="I22" s="29" t="s">
        <v>40</v>
      </c>
      <c r="J22" s="13" t="n">
        <f aca="false">B22*100/$B$16</f>
        <v>102.601681048354</v>
      </c>
      <c r="K22" s="13" t="n">
        <f aca="false">D22*100/$D$16</f>
        <v>149.172632673267</v>
      </c>
      <c r="L22" s="13" t="n">
        <f aca="false">100*F22*100/D22/($F$16*100/$D$16)</f>
        <v>97.405494311401</v>
      </c>
    </row>
    <row r="23" customFormat="false" ht="12.8" hidden="false" customHeight="false" outlineLevel="0" collapsed="false">
      <c r="A23" s="27" t="s">
        <v>24</v>
      </c>
      <c r="B23" s="27" t="n">
        <v>140.227333661495</v>
      </c>
      <c r="C23" s="28" t="n">
        <f aca="false">(B23/B22)^(1/3)-1</f>
        <v>0.00333871216279946</v>
      </c>
      <c r="D23" s="27" t="n">
        <v>155.349777628478</v>
      </c>
      <c r="E23" s="28" t="n">
        <f aca="false">(D23/D22)^(1/3)-1</f>
        <v>0.0186483501964785</v>
      </c>
      <c r="F23" s="27" t="n">
        <v>88004.2568317181</v>
      </c>
      <c r="G23" s="28" t="n">
        <f aca="false">(F23/F22)^(1/3)-1</f>
        <v>0.0211949710719697</v>
      </c>
      <c r="H23" s="32" t="n">
        <f aca="false">(F18*100/D18)/(F16*100/D16)-1</f>
        <v>-0.0404108916658463</v>
      </c>
      <c r="I23" s="27" t="s">
        <v>41</v>
      </c>
      <c r="J23" s="13" t="n">
        <f aca="false">B23*100/$B$16</f>
        <v>103.63278841064</v>
      </c>
      <c r="K23" s="13" t="n">
        <f aca="false">D23*100/$D$16</f>
        <v>157.674699820447</v>
      </c>
      <c r="L23" s="13" t="n">
        <f aca="false">100*F23*100/D23/($F$16*100/$D$16)</f>
        <v>98.1378633937157</v>
      </c>
    </row>
    <row r="24" customFormat="false" ht="12.8" hidden="false" customHeight="false" outlineLevel="0" collapsed="false">
      <c r="A24" s="29" t="s">
        <v>42</v>
      </c>
      <c r="B24" s="29" t="n">
        <v>142.077331511281</v>
      </c>
      <c r="C24" s="30" t="n">
        <f aca="false">(B24/B23)^(1/3)-1</f>
        <v>0.00437841736683042</v>
      </c>
      <c r="D24" s="29" t="n">
        <v>164.08820262008</v>
      </c>
      <c r="E24" s="30" t="n">
        <f aca="false">(D24/D23)^(1/3)-1</f>
        <v>0.0184090281241303</v>
      </c>
      <c r="F24" s="29" t="n">
        <v>93233.6387237812</v>
      </c>
      <c r="G24" s="30" t="n">
        <f aca="false">(F24/F23)^(1/3)-1</f>
        <v>0.0194274371522545</v>
      </c>
      <c r="I24" s="29" t="s">
        <v>42</v>
      </c>
      <c r="J24" s="13" t="n">
        <f aca="false">B24*100/$B$16</f>
        <v>105</v>
      </c>
      <c r="K24" s="13" t="n">
        <f aca="false">D24*100/$D$16</f>
        <v>166.543901685348</v>
      </c>
      <c r="L24" s="13" t="n">
        <f aca="false">100*F24*100/D24/($F$16*100/$D$16)</f>
        <v>98.4325714956249</v>
      </c>
    </row>
    <row r="25" customFormat="false" ht="12.8" hidden="false" customHeight="false" outlineLevel="0" collapsed="false">
      <c r="A25" s="27" t="s">
        <v>18</v>
      </c>
      <c r="B25" s="27" t="n">
        <v>144.335514061644</v>
      </c>
      <c r="C25" s="28" t="n">
        <f aca="false">(B25/B24)^(1/3)-1</f>
        <v>0.00527018908482879</v>
      </c>
      <c r="D25" s="27" t="n">
        <v>172.826627611682</v>
      </c>
      <c r="E25" s="28" t="n">
        <f aca="false">(D25/D24)^(1/3)-1</f>
        <v>0.017445368623868</v>
      </c>
      <c r="F25" s="27" t="n">
        <v>98493.634670238</v>
      </c>
      <c r="G25" s="28" t="n">
        <f aca="false">(F25/F24)^(1/3)-1</f>
        <v>0.0184628139924918</v>
      </c>
      <c r="I25" s="27" t="s">
        <v>43</v>
      </c>
      <c r="J25" s="13" t="n">
        <f aca="false">B25*100/$B$16</f>
        <v>106.668874022801</v>
      </c>
      <c r="K25" s="13" t="n">
        <f aca="false">D25*100/$D$16</f>
        <v>175.413103550248</v>
      </c>
      <c r="L25" s="13" t="n">
        <f aca="false">100*F25*100/D25/($F$16*100/$D$16)</f>
        <v>98.7281646062588</v>
      </c>
    </row>
    <row r="26" customFormat="false" ht="12.8" hidden="false" customHeight="false" outlineLevel="0" collapsed="false">
      <c r="A26" s="29" t="s">
        <v>20</v>
      </c>
      <c r="B26" s="29" t="n">
        <v>145.773730519216</v>
      </c>
      <c r="C26" s="30" t="n">
        <f aca="false">(B26/B25)^(1/3)-1</f>
        <v>0.00331049441742426</v>
      </c>
      <c r="D26" s="29" t="n">
        <v>181.565052603284</v>
      </c>
      <c r="E26" s="30" t="n">
        <f aca="false">(D26/D25)^(1/3)-1</f>
        <v>0.0165775972532198</v>
      </c>
      <c r="F26" s="29" t="n">
        <v>103784.381380516</v>
      </c>
      <c r="G26" s="30" t="n">
        <f aca="false">(F26/F25)^(1/3)-1</f>
        <v>0.0175941748504727</v>
      </c>
      <c r="I26" s="29" t="s">
        <v>44</v>
      </c>
      <c r="J26" s="13" t="n">
        <f aca="false">B26*100/$B$16</f>
        <v>107.731765100771</v>
      </c>
      <c r="K26" s="13" t="n">
        <f aca="false">D26*100/$D$16</f>
        <v>184.282305415148</v>
      </c>
      <c r="L26" s="13" t="n">
        <f aca="false">100*F26*100/D26/($F$16*100/$D$16)</f>
        <v>99.0246453832994</v>
      </c>
    </row>
    <row r="27" customFormat="false" ht="12.8" hidden="false" customHeight="false" outlineLevel="0" collapsed="false">
      <c r="A27" s="27" t="s">
        <v>24</v>
      </c>
      <c r="B27" s="27" t="n">
        <v>149.180265240927</v>
      </c>
      <c r="C27" s="28" t="n">
        <f aca="false">(B27/B26)^(1/3)-1</f>
        <v>0.0077296473159254</v>
      </c>
      <c r="D27" s="27" t="n">
        <v>190.303477594886</v>
      </c>
      <c r="E27" s="28" t="n">
        <f aca="false">(D27/D26)^(1/3)-1</f>
        <v>0.0157920782200891</v>
      </c>
      <c r="F27" s="27" t="n">
        <v>109106.016109042</v>
      </c>
      <c r="G27" s="28" t="n">
        <f aca="false">(F27/F26)^(1/3)-1</f>
        <v>0.0168078702983085</v>
      </c>
      <c r="H27" s="32" t="n">
        <f aca="false">(F22*100/D22)/(F20*100/D20)-1</f>
        <v>0.0150940630865233</v>
      </c>
      <c r="I27" s="27" t="s">
        <v>45</v>
      </c>
      <c r="J27" s="13" t="n">
        <f aca="false">B27*100/$B$16</f>
        <v>110.24931059501</v>
      </c>
      <c r="K27" s="13" t="n">
        <f aca="false">D27*100/$D$16</f>
        <v>193.151507280048</v>
      </c>
      <c r="L27" s="13" t="n">
        <f aca="false">100*F27*100/D27/($F$16*100/$D$16)</f>
        <v>99.32201649241</v>
      </c>
    </row>
    <row r="28" customFormat="false" ht="12.8" hidden="false" customHeight="false" outlineLevel="0" collapsed="false">
      <c r="A28" s="29" t="s">
        <v>46</v>
      </c>
      <c r="B28" s="29" t="n">
        <v>149.181198086845</v>
      </c>
      <c r="C28" s="30" t="n">
        <f aca="false">(B28/B27)^(1/3)-1</f>
        <v>2.08437751925139E-006</v>
      </c>
      <c r="D28" s="29" t="n">
        <v>199.105013433649</v>
      </c>
      <c r="E28" s="30" t="n">
        <f aca="false">(D28/D27)^(1/3)-1</f>
        <v>0.0151849178160504</v>
      </c>
      <c r="F28" s="29" t="n">
        <v>114581.643122897</v>
      </c>
      <c r="G28" s="30" t="n">
        <f aca="false">(F28/F27)^(1/3)-1</f>
        <v>0.0164564651277321</v>
      </c>
      <c r="I28" s="29" t="s">
        <v>46</v>
      </c>
      <c r="J28" s="13" t="n">
        <f aca="false">B28*100/$B$16</f>
        <v>110.25</v>
      </c>
      <c r="K28" s="13" t="n">
        <f aca="false">D28*100/$D$16</f>
        <v>202.08476449175</v>
      </c>
      <c r="L28" s="13" t="n">
        <f aca="false">100*F28*100/D28/($F$16*100/$D$16)</f>
        <v>99.6956948989648</v>
      </c>
    </row>
    <row r="29" customFormat="false" ht="12.8" hidden="false" customHeight="false" outlineLevel="0" collapsed="false">
      <c r="A29" s="27" t="s">
        <v>18</v>
      </c>
      <c r="B29" s="27" t="n">
        <v>150.10893462411</v>
      </c>
      <c r="C29" s="28" t="n">
        <f aca="false">(B29/B28)^(1/3)-1</f>
        <v>0.00206866998531785</v>
      </c>
      <c r="D29" s="27" t="n">
        <v>207.906549272413</v>
      </c>
      <c r="E29" s="28" t="n">
        <f aca="false">(D29/D28)^(1/3)-1</f>
        <v>0.0145232202482097</v>
      </c>
      <c r="F29" s="27" t="n">
        <v>120095.240338536</v>
      </c>
      <c r="G29" s="28" t="n">
        <f aca="false">(F29/F28)^(1/3)-1</f>
        <v>0.0157891818043041</v>
      </c>
      <c r="I29" s="27" t="s">
        <v>47</v>
      </c>
      <c r="J29" s="13" t="n">
        <f aca="false">B29*100/$B$16</f>
        <v>110.935628983714</v>
      </c>
      <c r="K29" s="13" t="n">
        <f aca="false">D29*100/$D$16</f>
        <v>211.018021703453</v>
      </c>
      <c r="L29" s="13" t="n">
        <f aca="false">100*F29*100/D29/($F$16*100/$D$16)</f>
        <v>100.06937330552</v>
      </c>
    </row>
    <row r="30" customFormat="false" ht="12.8" hidden="false" customHeight="false" outlineLevel="0" collapsed="false">
      <c r="A30" s="29" t="s">
        <v>20</v>
      </c>
      <c r="B30" s="29" t="n">
        <v>151.604679739985</v>
      </c>
      <c r="C30" s="30" t="n">
        <f aca="false">(B30/B29)^(1/3)-1</f>
        <v>0.00331049441742448</v>
      </c>
      <c r="D30" s="29" t="n">
        <v>216.708085111176</v>
      </c>
      <c r="E30" s="30" t="n">
        <f aca="false">(D30/D29)^(1/3)-1</f>
        <v>0.0139167898752879</v>
      </c>
      <c r="F30" s="29" t="n">
        <v>125646.807755956</v>
      </c>
      <c r="G30" s="30" t="n">
        <f aca="false">(F30/F29)^(1/3)-1</f>
        <v>0.0151772760479849</v>
      </c>
      <c r="I30" s="29" t="s">
        <v>48</v>
      </c>
      <c r="J30" s="13" t="n">
        <f aca="false">B30*100/$B$16</f>
        <v>112.041035704802</v>
      </c>
      <c r="K30" s="13" t="n">
        <f aca="false">D30*100/$D$16</f>
        <v>219.951278915155</v>
      </c>
      <c r="L30" s="13" t="n">
        <f aca="false">100*F30*100/D30/($F$16*100/$D$16)</f>
        <v>100.443051712075</v>
      </c>
    </row>
    <row r="31" customFormat="false" ht="12.8" hidden="false" customHeight="false" outlineLevel="0" collapsed="false">
      <c r="A31" s="27" t="s">
        <v>24</v>
      </c>
      <c r="B31" s="27" t="n">
        <v>153.726702535452</v>
      </c>
      <c r="C31" s="28" t="n">
        <f aca="false">(B31/B30)^(1/3)-1</f>
        <v>0.00464409227551665</v>
      </c>
      <c r="D31" s="27" t="n">
        <v>225.50962094994</v>
      </c>
      <c r="E31" s="28" t="n">
        <f aca="false">(D31/D30)^(1/3)-1</f>
        <v>0.0133589793495057</v>
      </c>
      <c r="F31" s="27" t="n">
        <v>131236.34537516</v>
      </c>
      <c r="G31" s="28" t="n">
        <f aca="false">(F31/F30)^(1/3)-1</f>
        <v>0.0146140910474974</v>
      </c>
      <c r="I31" s="27" t="s">
        <v>49</v>
      </c>
      <c r="J31" s="13" t="n">
        <f aca="false">B31*100/$B$16</f>
        <v>113.60928301881</v>
      </c>
      <c r="K31" s="13" t="n">
        <f aca="false">D31*100/$D$16</f>
        <v>228.884536126857</v>
      </c>
      <c r="L31" s="13" t="n">
        <f aca="false">100*F31*100/D31/($F$16*100/$D$16)</f>
        <v>100.81673011863</v>
      </c>
    </row>
    <row r="32" customFormat="false" ht="12.8" hidden="false" customHeight="false" outlineLevel="0" collapsed="false">
      <c r="A32" s="29" t="s">
        <v>50</v>
      </c>
      <c r="B32" s="29" t="n">
        <v>155.148446010319</v>
      </c>
      <c r="C32" s="30" t="n">
        <f aca="false">(B32/B31)^(1/3)-1</f>
        <v>0.00307338245769939</v>
      </c>
      <c r="D32" s="29" t="n">
        <v>234.585146767338</v>
      </c>
      <c r="E32" s="30" t="n">
        <f aca="false">(D32/D31)^(1/3)-1</f>
        <v>0.013238799807461</v>
      </c>
      <c r="F32" s="29" t="n">
        <v>137023.893907511</v>
      </c>
      <c r="G32" s="30" t="n">
        <f aca="false">(F32/F31)^(1/3)-1</f>
        <v>0.0144891168509615</v>
      </c>
      <c r="I32" s="29" t="s">
        <v>50</v>
      </c>
      <c r="J32" s="13" t="n">
        <f aca="false">B32*100/$B$16</f>
        <v>114.66</v>
      </c>
      <c r="K32" s="13" t="n">
        <f aca="false">D32*100/$D$16</f>
        <v>238.095883776116</v>
      </c>
      <c r="L32" s="13" t="n">
        <f aca="false">100*F32*100/D32/($F$16*100/$D$16)</f>
        <v>101.190408525185</v>
      </c>
    </row>
    <row r="33" customFormat="false" ht="12.8" hidden="false" customHeight="false" outlineLevel="0" collapsed="false">
      <c r="A33" s="27" t="s">
        <v>18</v>
      </c>
      <c r="B33" s="27" t="n">
        <v>156.113292009074</v>
      </c>
      <c r="C33" s="28" t="n">
        <f aca="false">(B33/B32)^(1/3)-1</f>
        <v>0.00206866998531652</v>
      </c>
      <c r="D33" s="27" t="n">
        <v>243.660672584737</v>
      </c>
      <c r="E33" s="28" t="n">
        <f aca="false">(D33/D32)^(1/3)-1</f>
        <v>0.0127330334599602</v>
      </c>
      <c r="F33" s="27" t="n">
        <v>142850.594646123</v>
      </c>
      <c r="G33" s="28" t="n">
        <f aca="false">(F33/F32)^(1/3)-1</f>
        <v>0.0139781171654398</v>
      </c>
      <c r="I33" s="27" t="s">
        <v>51</v>
      </c>
      <c r="J33" s="13" t="n">
        <f aca="false">B33*100/$B$16</f>
        <v>115.373054143062</v>
      </c>
      <c r="K33" s="13" t="n">
        <f aca="false">D33*100/$D$16</f>
        <v>247.307231425376</v>
      </c>
      <c r="L33" s="13" t="n">
        <f aca="false">100*F33*100/D33/($F$16*100/$D$16)</f>
        <v>101.56408693174</v>
      </c>
    </row>
    <row r="34" customFormat="false" ht="12.8" hidden="false" customHeight="false" outlineLevel="0" collapsed="false">
      <c r="A34" s="29" t="s">
        <v>20</v>
      </c>
      <c r="B34" s="29" t="n">
        <v>156.910843530885</v>
      </c>
      <c r="C34" s="30" t="n">
        <f aca="false">(B34/B33)^(1/3)-1</f>
        <v>0.00170004141720925</v>
      </c>
      <c r="D34" s="29" t="n">
        <v>252.736198402136</v>
      </c>
      <c r="E34" s="30" t="n">
        <f aca="false">(D34/D33)^(1/3)-1</f>
        <v>0.012264492698604</v>
      </c>
      <c r="F34" s="29" t="n">
        <v>148716.447590995</v>
      </c>
      <c r="G34" s="30" t="n">
        <f aca="false">(F34/F33)^(1/3)-1</f>
        <v>0.0135044271264388</v>
      </c>
      <c r="I34" s="29" t="s">
        <v>52</v>
      </c>
      <c r="J34" s="13" t="n">
        <f aca="false">B34*100/$B$16</f>
        <v>115.962471954471</v>
      </c>
      <c r="K34" s="13" t="n">
        <f aca="false">D34*100/$D$16</f>
        <v>256.518579074636</v>
      </c>
      <c r="L34" s="13" t="n">
        <f aca="false">100*F34*100/D34/($F$16*100/$D$16)</f>
        <v>101.937765338295</v>
      </c>
    </row>
    <row r="35" customFormat="false" ht="12.8" hidden="false" customHeight="false" outlineLevel="0" collapsed="false">
      <c r="A35" s="27" t="s">
        <v>24</v>
      </c>
      <c r="B35" s="27" t="n">
        <v>157.610686460638</v>
      </c>
      <c r="C35" s="28" t="n">
        <f aca="false">(B35/B34)^(1/3)-1</f>
        <v>0.00148450551231805</v>
      </c>
      <c r="D35" s="27" t="n">
        <v>261.811724219534</v>
      </c>
      <c r="E35" s="28" t="n">
        <f aca="false">(D35/D34)^(1/3)-1</f>
        <v>0.0118292132057161</v>
      </c>
      <c r="F35" s="27" t="n">
        <v>154621.452742128</v>
      </c>
      <c r="G35" s="28" t="n">
        <f aca="false">(F35/F34)^(1/3)-1</f>
        <v>0.0130640766548209</v>
      </c>
      <c r="I35" s="27" t="s">
        <v>53</v>
      </c>
      <c r="J35" s="13" t="n">
        <f aca="false">B35*100/$B$16</f>
        <v>116.47967977955</v>
      </c>
      <c r="K35" s="13" t="n">
        <f aca="false">D35*100/$D$16</f>
        <v>265.729926723894</v>
      </c>
      <c r="L35" s="13" t="n">
        <f aca="false">100*F35*100/D35/($F$16*100/$D$16)</f>
        <v>102.31144374485</v>
      </c>
    </row>
    <row r="36" customFormat="false" ht="12.8" hidden="false" customHeight="false" outlineLevel="0" collapsed="false">
      <c r="A36" s="29" t="s">
        <v>54</v>
      </c>
      <c r="B36" s="29" t="n">
        <v>159.802899390628</v>
      </c>
      <c r="C36" s="30" t="n">
        <f aca="false">(B36/B35)^(1/3)-1</f>
        <v>0.00461501466995062</v>
      </c>
      <c r="D36" s="29" t="n">
        <v>271.351784618995</v>
      </c>
      <c r="E36" s="30" t="n">
        <f aca="false">(D36/D35)^(1/3)-1</f>
        <v>0.0120015952909689</v>
      </c>
      <c r="F36" s="29" t="n">
        <v>160840.958158801</v>
      </c>
      <c r="G36" s="30" t="n">
        <f aca="false">(F36/F35)^(1/3)-1</f>
        <v>0.0132321636596264</v>
      </c>
      <c r="I36" s="27"/>
      <c r="J36" s="13"/>
      <c r="K36" s="13"/>
      <c r="L36" s="13"/>
    </row>
    <row r="37" customFormat="false" ht="12.8" hidden="false" customHeight="false" outlineLevel="0" collapsed="false">
      <c r="A37" s="27" t="s">
        <v>18</v>
      </c>
      <c r="B37" s="27" t="n">
        <v>160.796690769346</v>
      </c>
      <c r="C37" s="28" t="n">
        <f aca="false">(B37/B36)^(1/3)-1</f>
        <v>0.00206866998531718</v>
      </c>
      <c r="D37" s="27" t="n">
        <v>280.891845018457</v>
      </c>
      <c r="E37" s="28" t="n">
        <f aca="false">(D37/D36)^(1/3)-1</f>
        <v>0.0115844610416394</v>
      </c>
      <c r="F37" s="27" t="n">
        <v>167101.619803777</v>
      </c>
      <c r="G37" s="28" t="n">
        <f aca="false">(F37/F36)^(1/3)-1</f>
        <v>0.0128100513207714</v>
      </c>
      <c r="I37" s="27"/>
      <c r="J37" s="13"/>
      <c r="K37" s="13"/>
      <c r="L37" s="13"/>
    </row>
    <row r="38" customFormat="false" ht="12.8" hidden="false" customHeight="false" outlineLevel="0" collapsed="false">
      <c r="A38" s="29" t="s">
        <v>20</v>
      </c>
      <c r="B38" s="29" t="n">
        <v>161.618168836811</v>
      </c>
      <c r="C38" s="30" t="n">
        <f aca="false">(B38/B37)^(1/3)-1</f>
        <v>0.00170004141720859</v>
      </c>
      <c r="D38" s="29" t="n">
        <v>290.431905417918</v>
      </c>
      <c r="E38" s="30" t="n">
        <f aca="false">(D38/D37)^(1/3)-1</f>
        <v>0.0111953514418068</v>
      </c>
      <c r="F38" s="29" t="n">
        <v>173403.437677053</v>
      </c>
      <c r="G38" s="30" t="n">
        <f aca="false">(F38/F37)^(1/3)-1</f>
        <v>0.0124160335182451</v>
      </c>
      <c r="I38" s="27"/>
      <c r="J38" s="13"/>
      <c r="K38" s="13"/>
      <c r="L38" s="13"/>
    </row>
    <row r="39" customFormat="false" ht="12.8" hidden="false" customHeight="false" outlineLevel="0" collapsed="false">
      <c r="A39" s="27" t="s">
        <v>24</v>
      </c>
      <c r="B39" s="27" t="n">
        <v>162.339007054457</v>
      </c>
      <c r="C39" s="28" t="n">
        <f aca="false">(B39/B38)^(1/3)-1</f>
        <v>0.00148450551231893</v>
      </c>
      <c r="D39" s="27" t="n">
        <v>299.971965817379</v>
      </c>
      <c r="E39" s="28" t="n">
        <f aca="false">(D39/D38)^(1/3)-1</f>
        <v>0.0108315338673517</v>
      </c>
      <c r="F39" s="27" t="n">
        <v>179746.411778632</v>
      </c>
      <c r="G39" s="28" t="n">
        <f aca="false">(F39/F38)^(1/3)-1</f>
        <v>0.0120473735845572</v>
      </c>
      <c r="I39" s="27"/>
      <c r="J39" s="13"/>
      <c r="K39" s="13"/>
      <c r="L39" s="13"/>
    </row>
    <row r="41" customFormat="false" ht="34.2" hidden="false" customHeight="false" outlineLevel="0" collapsed="false">
      <c r="A41" s="33" t="s">
        <v>55</v>
      </c>
      <c r="B41" s="34" t="s">
        <v>56</v>
      </c>
      <c r="C41" s="34" t="s">
        <v>57</v>
      </c>
      <c r="D41" s="35" t="s">
        <v>58</v>
      </c>
    </row>
    <row r="42" customFormat="false" ht="12.8" hidden="false" customHeight="false" outlineLevel="0" collapsed="false">
      <c r="A42" s="36" t="n">
        <v>2019</v>
      </c>
      <c r="B42" s="37" t="n">
        <f aca="false">AVERAGE(B12:B15)</f>
        <v>142.652806723571</v>
      </c>
      <c r="C42" s="38"/>
      <c r="D42" s="38"/>
    </row>
    <row r="43" customFormat="false" ht="12.8" hidden="false" customHeight="false" outlineLevel="0" collapsed="false">
      <c r="A43" s="7" t="n">
        <v>2020</v>
      </c>
      <c r="B43" s="39" t="n">
        <f aca="false">AVERAGE(B16:B19)</f>
        <v>127.203507755408</v>
      </c>
      <c r="C43" s="40" t="n">
        <f aca="false">B43/B42-1</f>
        <v>-0.1083</v>
      </c>
      <c r="D43" s="40" t="n">
        <f aca="false">B19/B15-1</f>
        <v>-0.0665522156491145</v>
      </c>
    </row>
    <row r="44" customFormat="false" ht="12.8" hidden="false" customHeight="false" outlineLevel="0" collapsed="false">
      <c r="A44" s="36" t="n">
        <v>2021</v>
      </c>
      <c r="B44" s="37" t="n">
        <f aca="false">AVERAGE(B20:B23)</f>
        <v>137.634195391352</v>
      </c>
      <c r="C44" s="38" t="n">
        <f aca="false">B44/B43-1</f>
        <v>0.0820000000000023</v>
      </c>
      <c r="D44" s="38" t="n">
        <f aca="false">B23/B19-1</f>
        <v>0.0570267415933838</v>
      </c>
    </row>
    <row r="45" customFormat="false" ht="12.8" hidden="false" customHeight="false" outlineLevel="0" collapsed="false">
      <c r="A45" s="7" t="n">
        <v>2022</v>
      </c>
      <c r="B45" s="39" t="n">
        <f aca="false">AVERAGE(B24:B27)</f>
        <v>145.341710333267</v>
      </c>
      <c r="C45" s="40" t="n">
        <f aca="false">B45/B44-1</f>
        <v>0.0559999999999972</v>
      </c>
      <c r="D45" s="40" t="n">
        <f aca="false">B27/B23-1</f>
        <v>0.0638458376527655</v>
      </c>
    </row>
    <row r="46" customFormat="false" ht="12.8" hidden="false" customHeight="false" outlineLevel="0" collapsed="false">
      <c r="A46" s="36" t="n">
        <v>2023</v>
      </c>
      <c r="B46" s="37" t="n">
        <f aca="false">AVERAGE(B28:B31)</f>
        <v>151.155378746598</v>
      </c>
      <c r="C46" s="38" t="n">
        <f aca="false">B46/B45-1</f>
        <v>0.0400000000000018</v>
      </c>
      <c r="D46" s="38" t="n">
        <f aca="false">B31/B27-1</f>
        <v>0.0304761309224277</v>
      </c>
    </row>
    <row r="47" customFormat="false" ht="12.8" hidden="false" customHeight="false" outlineLevel="0" collapsed="false">
      <c r="A47" s="7" t="n">
        <v>2024</v>
      </c>
      <c r="B47" s="39" t="n">
        <f aca="false">AVERAGE(B32:B35)</f>
        <v>156.445817002729</v>
      </c>
      <c r="C47" s="40" t="n">
        <f aca="false">B47/B46-1</f>
        <v>0.0350000000000004</v>
      </c>
      <c r="D47" s="40" t="n">
        <f aca="false">B35/B31-1</f>
        <v>0.0252655125045063</v>
      </c>
    </row>
    <row r="48" customFormat="false" ht="12.8" hidden="false" customHeight="false" outlineLevel="0" collapsed="false">
      <c r="A48" s="36" t="n">
        <v>2025</v>
      </c>
      <c r="B48" s="37" t="n">
        <f aca="false">AVERAGE(B36:B39)</f>
        <v>161.139191512811</v>
      </c>
      <c r="C48" s="40" t="n">
        <f aca="false">B48/B47-1</f>
        <v>0.0299999999999978</v>
      </c>
      <c r="D48" s="38" t="n">
        <f aca="false">B39/B35-1</f>
        <v>0.0299999999999991</v>
      </c>
    </row>
  </sheetData>
  <mergeCells count="1">
    <mergeCell ref="B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1.87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239</v>
      </c>
      <c r="C1" s="0" t="s">
        <v>240</v>
      </c>
      <c r="D1" s="0" t="s">
        <v>241</v>
      </c>
      <c r="E1" s="0" t="s">
        <v>242</v>
      </c>
      <c r="F1" s="0" t="s">
        <v>243</v>
      </c>
      <c r="G1" s="0" t="s">
        <v>244</v>
      </c>
      <c r="H1" s="0" t="s">
        <v>245</v>
      </c>
      <c r="I1" s="0" t="s">
        <v>246</v>
      </c>
      <c r="J1" s="0" t="s">
        <v>247</v>
      </c>
      <c r="K1" s="0" t="s">
        <v>248</v>
      </c>
      <c r="L1" s="0" t="s">
        <v>249</v>
      </c>
      <c r="M1" s="0" t="s">
        <v>250</v>
      </c>
      <c r="N1" s="0" t="s">
        <v>251</v>
      </c>
      <c r="O1" s="0" t="s">
        <v>252</v>
      </c>
      <c r="P1" s="0" t="s">
        <v>253</v>
      </c>
      <c r="Q1" s="0" t="s">
        <v>254</v>
      </c>
    </row>
    <row r="2" customFormat="false" ht="12.8" hidden="false" customHeight="false" outlineLevel="0" collapsed="false">
      <c r="A2" s="0" t="n">
        <v>49</v>
      </c>
      <c r="B2" s="0" t="n">
        <v>17752028.6015336</v>
      </c>
      <c r="C2" s="0" t="n">
        <v>17058028.0286595</v>
      </c>
      <c r="D2" s="0" t="n">
        <v>17802744.9181064</v>
      </c>
      <c r="E2" s="0" t="n">
        <v>17105701.3657808</v>
      </c>
      <c r="F2" s="0" t="n">
        <v>14756345.6699962</v>
      </c>
      <c r="G2" s="0" t="n">
        <v>2301682.35866334</v>
      </c>
      <c r="H2" s="0" t="n">
        <v>14804019.0820146</v>
      </c>
      <c r="I2" s="0" t="n">
        <v>2301682.28376617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20464301.5356196</v>
      </c>
      <c r="C3" s="0" t="n">
        <v>19662552.1576393</v>
      </c>
      <c r="D3" s="0" t="n">
        <v>20525181.8581445</v>
      </c>
      <c r="E3" s="0" t="n">
        <v>19719779.6601348</v>
      </c>
      <c r="F3" s="0" t="n">
        <v>16921840.598846</v>
      </c>
      <c r="G3" s="0" t="n">
        <v>2740711.55879328</v>
      </c>
      <c r="H3" s="0" t="n">
        <v>16979068.3322335</v>
      </c>
      <c r="I3" s="0" t="n">
        <v>2740711.3279013</v>
      </c>
      <c r="J3" s="0" t="n">
        <v>0</v>
      </c>
      <c r="K3" s="0" t="n">
        <v>0</v>
      </c>
      <c r="L3" s="0" t="n">
        <v>3413974.96930546</v>
      </c>
      <c r="M3" s="0" t="n">
        <v>3223075.81326355</v>
      </c>
      <c r="N3" s="0" t="n">
        <v>3424121.68960609</v>
      </c>
      <c r="O3" s="0" t="n">
        <v>3232613.73024974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19838660.7787013</v>
      </c>
      <c r="C4" s="0" t="n">
        <v>19059939.5541995</v>
      </c>
      <c r="D4" s="0" t="n">
        <v>19900121.0488411</v>
      </c>
      <c r="E4" s="0" t="n">
        <v>19117712.2074394</v>
      </c>
      <c r="F4" s="0" t="n">
        <v>16313361.5689766</v>
      </c>
      <c r="G4" s="0" t="n">
        <v>2746577.98522289</v>
      </c>
      <c r="H4" s="0" t="n">
        <v>16371134.6778432</v>
      </c>
      <c r="I4" s="0" t="n">
        <v>2746577.5295962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21428307.4668662</v>
      </c>
      <c r="C5" s="0" t="n">
        <v>20584690.0610774</v>
      </c>
      <c r="D5" s="0" t="n">
        <v>21495924.0753001</v>
      </c>
      <c r="E5" s="0" t="n">
        <v>20648249.6710074</v>
      </c>
      <c r="F5" s="0" t="n">
        <v>17529657.273605</v>
      </c>
      <c r="G5" s="0" t="n">
        <v>3055032.78747235</v>
      </c>
      <c r="H5" s="0" t="n">
        <v>17593217.5911062</v>
      </c>
      <c r="I5" s="0" t="n">
        <v>3055032.07990124</v>
      </c>
      <c r="J5" s="0" t="n">
        <v>0</v>
      </c>
      <c r="K5" s="0" t="n">
        <v>0</v>
      </c>
      <c r="L5" s="0" t="n">
        <v>3574107.81254178</v>
      </c>
      <c r="M5" s="0" t="n">
        <v>3374842.11307202</v>
      </c>
      <c r="N5" s="0" t="n">
        <v>3585377.24692653</v>
      </c>
      <c r="O5" s="0" t="n">
        <v>3385435.38107107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18775410.8432988</v>
      </c>
      <c r="C6" s="0" t="n">
        <v>18038300.930827</v>
      </c>
      <c r="D6" s="0" t="n">
        <v>18837385.0705855</v>
      </c>
      <c r="E6" s="0" t="n">
        <v>18096556.6999128</v>
      </c>
      <c r="F6" s="0" t="n">
        <v>15322008.5123084</v>
      </c>
      <c r="G6" s="0" t="n">
        <v>2716292.41851859</v>
      </c>
      <c r="H6" s="0" t="n">
        <v>15380265.1048766</v>
      </c>
      <c r="I6" s="0" t="n">
        <v>2716291.59503618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19389829.6064779</v>
      </c>
      <c r="C7" s="0" t="n">
        <v>18626968.2325262</v>
      </c>
      <c r="D7" s="0" t="n">
        <v>19455601.0253992</v>
      </c>
      <c r="E7" s="0" t="n">
        <v>18688793.3611063</v>
      </c>
      <c r="F7" s="0" t="n">
        <v>15757078.8801253</v>
      </c>
      <c r="G7" s="0" t="n">
        <v>2869889.35240092</v>
      </c>
      <c r="H7" s="0" t="n">
        <v>15818905.0763341</v>
      </c>
      <c r="I7" s="0" t="n">
        <v>2869888.2847722</v>
      </c>
      <c r="J7" s="0" t="n">
        <v>0</v>
      </c>
      <c r="K7" s="0" t="n">
        <v>0</v>
      </c>
      <c r="L7" s="0" t="n">
        <v>3234531.28506994</v>
      </c>
      <c r="M7" s="0" t="n">
        <v>3055123.19284512</v>
      </c>
      <c r="N7" s="0" t="n">
        <v>3245493.18730045</v>
      </c>
      <c r="O7" s="0" t="n">
        <v>3065427.38017546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18484008.4901477</v>
      </c>
      <c r="C8" s="0" t="n">
        <v>17755860.263664</v>
      </c>
      <c r="D8" s="0" t="n">
        <v>18548497.0379554</v>
      </c>
      <c r="E8" s="0" t="n">
        <v>17816479.4850812</v>
      </c>
      <c r="F8" s="0" t="n">
        <v>14948006.9345143</v>
      </c>
      <c r="G8" s="0" t="n">
        <v>2807853.32914965</v>
      </c>
      <c r="H8" s="0" t="n">
        <v>15008627.8123141</v>
      </c>
      <c r="I8" s="0" t="n">
        <v>2807851.67276706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20178675.0398898</v>
      </c>
      <c r="C9" s="0" t="n">
        <v>19382112.9440681</v>
      </c>
      <c r="D9" s="0" t="n">
        <v>20248931.6960952</v>
      </c>
      <c r="E9" s="0" t="n">
        <v>19448154.1891762</v>
      </c>
      <c r="F9" s="0" t="n">
        <v>16246573.3308923</v>
      </c>
      <c r="G9" s="0" t="n">
        <v>3135539.61317577</v>
      </c>
      <c r="H9" s="0" t="n">
        <v>16312616.1702367</v>
      </c>
      <c r="I9" s="0" t="n">
        <v>3135538.01893951</v>
      </c>
      <c r="J9" s="166" t="n">
        <v>27033.2539192594</v>
      </c>
      <c r="K9" s="166" t="n">
        <v>26222.2563016816</v>
      </c>
      <c r="L9" s="0" t="n">
        <v>3365714.94466386</v>
      </c>
      <c r="M9" s="0" t="n">
        <v>3179542.20499228</v>
      </c>
      <c r="N9" s="0" t="n">
        <v>3377424.38528587</v>
      </c>
      <c r="O9" s="0" t="n">
        <v>3190549.07730619</v>
      </c>
      <c r="P9" s="0" t="n">
        <v>4505.54231987657</v>
      </c>
      <c r="Q9" s="0" t="n">
        <v>4370.37605028027</v>
      </c>
    </row>
    <row r="10" customFormat="false" ht="12.8" hidden="false" customHeight="false" outlineLevel="0" collapsed="false">
      <c r="A10" s="0" t="n">
        <v>57</v>
      </c>
      <c r="B10" s="0" t="n">
        <v>19282612.866751</v>
      </c>
      <c r="C10" s="0" t="n">
        <v>18522123.835536</v>
      </c>
      <c r="D10" s="0" t="n">
        <v>19350287.8126766</v>
      </c>
      <c r="E10" s="0" t="n">
        <v>18585738.274123</v>
      </c>
      <c r="F10" s="0" t="n">
        <v>15476127.7515574</v>
      </c>
      <c r="G10" s="0" t="n">
        <v>3045996.08397853</v>
      </c>
      <c r="H10" s="0" t="n">
        <v>15539743.6371971</v>
      </c>
      <c r="I10" s="0" t="n">
        <v>3045994.63692583</v>
      </c>
      <c r="J10" s="166" t="n">
        <v>59858.2652538374</v>
      </c>
      <c r="K10" s="166" t="n">
        <v>58062.5172962223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20678463.1652267</v>
      </c>
      <c r="C11" s="0" t="n">
        <v>19860590.3149673</v>
      </c>
      <c r="D11" s="0" t="n">
        <v>20752223.8277471</v>
      </c>
      <c r="E11" s="0" t="n">
        <v>19929925.3267141</v>
      </c>
      <c r="F11" s="0" t="n">
        <v>16486256.627658</v>
      </c>
      <c r="G11" s="0" t="n">
        <v>3374333.68730933</v>
      </c>
      <c r="H11" s="0" t="n">
        <v>16555593.0606946</v>
      </c>
      <c r="I11" s="0" t="n">
        <v>3374332.26601944</v>
      </c>
      <c r="J11" s="166" t="n">
        <v>107570.824508354</v>
      </c>
      <c r="K11" s="166" t="n">
        <v>104343.699773103</v>
      </c>
      <c r="L11" s="0" t="n">
        <v>3448567.02485874</v>
      </c>
      <c r="M11" s="0" t="n">
        <v>3258654.21476501</v>
      </c>
      <c r="N11" s="0" t="n">
        <v>3460860.46665782</v>
      </c>
      <c r="O11" s="0" t="n">
        <v>3270210.0483047</v>
      </c>
      <c r="P11" s="0" t="n">
        <v>17928.4707513922</v>
      </c>
      <c r="Q11" s="0" t="n">
        <v>17390.6166288505</v>
      </c>
    </row>
    <row r="12" customFormat="false" ht="12.8" hidden="false" customHeight="false" outlineLevel="0" collapsed="false">
      <c r="A12" s="0" t="n">
        <v>59</v>
      </c>
      <c r="B12" s="0" t="n">
        <v>19880428.9931157</v>
      </c>
      <c r="C12" s="0" t="n">
        <v>19093433.5362709</v>
      </c>
      <c r="D12" s="0" t="n">
        <v>19953518.5523058</v>
      </c>
      <c r="E12" s="0" t="n">
        <v>19162137.7113877</v>
      </c>
      <c r="F12" s="0" t="n">
        <v>15806800.9333322</v>
      </c>
      <c r="G12" s="0" t="n">
        <v>3286632.60293869</v>
      </c>
      <c r="H12" s="0" t="n">
        <v>15875506.442849</v>
      </c>
      <c r="I12" s="0" t="n">
        <v>3286631.26853867</v>
      </c>
      <c r="J12" s="166" t="n">
        <v>130282.238877497</v>
      </c>
      <c r="K12" s="166" t="n">
        <v>126373.771711172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21677316.7221651</v>
      </c>
      <c r="C13" s="0" t="n">
        <v>20817091.8204575</v>
      </c>
      <c r="D13" s="0" t="n">
        <v>21757288.6952487</v>
      </c>
      <c r="E13" s="0" t="n">
        <v>20892265.4637002</v>
      </c>
      <c r="F13" s="0" t="n">
        <v>17169445.4585635</v>
      </c>
      <c r="G13" s="0" t="n">
        <v>3647646.36189398</v>
      </c>
      <c r="H13" s="0" t="n">
        <v>17244620.5186333</v>
      </c>
      <c r="I13" s="0" t="n">
        <v>3647644.94506689</v>
      </c>
      <c r="J13" s="166" t="n">
        <v>175390.551555699</v>
      </c>
      <c r="K13" s="166" t="n">
        <v>170128.835009028</v>
      </c>
      <c r="L13" s="0" t="n">
        <v>3614611.53435085</v>
      </c>
      <c r="M13" s="0" t="n">
        <v>3416116.76708421</v>
      </c>
      <c r="N13" s="0" t="n">
        <v>3627940.19450026</v>
      </c>
      <c r="O13" s="0" t="n">
        <v>3428645.70582414</v>
      </c>
      <c r="P13" s="0" t="n">
        <v>29231.7585926165</v>
      </c>
      <c r="Q13" s="0" t="n">
        <v>28354.805834838</v>
      </c>
    </row>
    <row r="14" customFormat="false" ht="12.8" hidden="false" customHeight="false" outlineLevel="0" collapsed="false">
      <c r="A14" s="0" t="n">
        <v>61</v>
      </c>
      <c r="B14" s="0" t="n">
        <v>20200270.0697378</v>
      </c>
      <c r="C14" s="0" t="n">
        <v>19399153.5832809</v>
      </c>
      <c r="D14" s="0" t="n">
        <v>20275928.6756804</v>
      </c>
      <c r="E14" s="0" t="n">
        <v>19470272.6667142</v>
      </c>
      <c r="F14" s="0" t="n">
        <v>15914383.0065037</v>
      </c>
      <c r="G14" s="0" t="n">
        <v>3484770.57677726</v>
      </c>
      <c r="H14" s="0" t="n">
        <v>15985503.2192131</v>
      </c>
      <c r="I14" s="0" t="n">
        <v>3484769.44750111</v>
      </c>
      <c r="J14" s="166" t="n">
        <v>188710.554471114</v>
      </c>
      <c r="K14" s="166" t="n">
        <v>183049.23783698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19994569.5193596</v>
      </c>
      <c r="C15" s="0" t="n">
        <v>19200665.9701102</v>
      </c>
      <c r="D15" s="0" t="n">
        <v>20068715.865782</v>
      </c>
      <c r="E15" s="0" t="n">
        <v>19270363.5305121</v>
      </c>
      <c r="F15" s="0" t="n">
        <v>15689427.3938895</v>
      </c>
      <c r="G15" s="0" t="n">
        <v>3511238.57622064</v>
      </c>
      <c r="H15" s="0" t="n">
        <v>15759125.9808181</v>
      </c>
      <c r="I15" s="0" t="n">
        <v>3511237.54969403</v>
      </c>
      <c r="J15" s="166" t="n">
        <v>214222.044124553</v>
      </c>
      <c r="K15" s="166" t="n">
        <v>207795.382800816</v>
      </c>
      <c r="L15" s="0" t="n">
        <v>3335170.99030291</v>
      </c>
      <c r="M15" s="0" t="n">
        <v>3152579.92804246</v>
      </c>
      <c r="N15" s="0" t="n">
        <v>3347528.71377843</v>
      </c>
      <c r="O15" s="0" t="n">
        <v>3164196.18732181</v>
      </c>
      <c r="P15" s="0" t="n">
        <v>35703.6740207588</v>
      </c>
      <c r="Q15" s="0" t="n">
        <v>34632.563800136</v>
      </c>
    </row>
    <row r="16" customFormat="false" ht="12.8" hidden="false" customHeight="false" outlineLevel="0" collapsed="false">
      <c r="A16" s="0" t="n">
        <v>63</v>
      </c>
      <c r="B16" s="0" t="n">
        <v>18998265.0081006</v>
      </c>
      <c r="C16" s="0" t="n">
        <v>18245024.8693116</v>
      </c>
      <c r="D16" s="0" t="n">
        <v>19069373.7065321</v>
      </c>
      <c r="E16" s="0" t="n">
        <v>18311867.0426217</v>
      </c>
      <c r="F16" s="0" t="n">
        <v>14842710.7008417</v>
      </c>
      <c r="G16" s="0" t="n">
        <v>3402314.16846995</v>
      </c>
      <c r="H16" s="0" t="n">
        <v>14909553.6881817</v>
      </c>
      <c r="I16" s="0" t="n">
        <v>3402313.35444004</v>
      </c>
      <c r="J16" s="166" t="n">
        <v>231068.56255891</v>
      </c>
      <c r="K16" s="166" t="n">
        <v>224136.505682143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17413425.5352095</v>
      </c>
      <c r="C17" s="0" t="n">
        <v>16724380.044932</v>
      </c>
      <c r="D17" s="0" t="n">
        <v>17479155.9507605</v>
      </c>
      <c r="E17" s="0" t="n">
        <v>16786166.6307179</v>
      </c>
      <c r="F17" s="0" t="n">
        <v>13574802.7717189</v>
      </c>
      <c r="G17" s="0" t="n">
        <v>3149577.27321311</v>
      </c>
      <c r="H17" s="0" t="n">
        <v>13636590.0580123</v>
      </c>
      <c r="I17" s="0" t="n">
        <v>3149576.57270552</v>
      </c>
      <c r="J17" s="166" t="n">
        <v>231821.977542121</v>
      </c>
      <c r="K17" s="166" t="n">
        <v>224867.318215857</v>
      </c>
      <c r="L17" s="0" t="n">
        <v>2905831.74579627</v>
      </c>
      <c r="M17" s="0" t="n">
        <v>2747894.52680115</v>
      </c>
      <c r="N17" s="0" t="n">
        <v>2916786.81419802</v>
      </c>
      <c r="O17" s="0" t="n">
        <v>2758192.71094533</v>
      </c>
      <c r="P17" s="0" t="n">
        <v>38636.9962570201</v>
      </c>
      <c r="Q17" s="0" t="n">
        <v>37477.8863693095</v>
      </c>
    </row>
    <row r="18" customFormat="false" ht="12.8" hidden="false" customHeight="false" outlineLevel="0" collapsed="false">
      <c r="A18" s="0" t="n">
        <v>65</v>
      </c>
      <c r="B18" s="0" t="n">
        <v>17242906.1456446</v>
      </c>
      <c r="C18" s="0" t="n">
        <v>16560024.5958767</v>
      </c>
      <c r="D18" s="0" t="n">
        <v>17310658.0747464</v>
      </c>
      <c r="E18" s="0" t="n">
        <v>16623711.4041057</v>
      </c>
      <c r="F18" s="0" t="n">
        <v>13394380.7961711</v>
      </c>
      <c r="G18" s="0" t="n">
        <v>3165643.79970557</v>
      </c>
      <c r="H18" s="0" t="n">
        <v>13458068.2964588</v>
      </c>
      <c r="I18" s="0" t="n">
        <v>3165643.10764687</v>
      </c>
      <c r="J18" s="166" t="n">
        <v>180769.74721895</v>
      </c>
      <c r="K18" s="166" t="n">
        <v>175346.654802382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17469056.6886125</v>
      </c>
      <c r="C19" s="0" t="n">
        <v>16775582.9019062</v>
      </c>
      <c r="D19" s="0" t="n">
        <v>17541734.2835509</v>
      </c>
      <c r="E19" s="0" t="n">
        <v>16843899.83684</v>
      </c>
      <c r="F19" s="0" t="n">
        <v>13570499.9595746</v>
      </c>
      <c r="G19" s="0" t="n">
        <v>3205082.94233166</v>
      </c>
      <c r="H19" s="0" t="n">
        <v>13638817.5711059</v>
      </c>
      <c r="I19" s="0" t="n">
        <v>3205082.26573415</v>
      </c>
      <c r="J19" s="166" t="n">
        <v>186572.219647412</v>
      </c>
      <c r="K19" s="166" t="n">
        <v>180975.053057989</v>
      </c>
      <c r="L19" s="0" t="n">
        <v>2914952.55458063</v>
      </c>
      <c r="M19" s="0" t="n">
        <v>2757375.29027622</v>
      </c>
      <c r="N19" s="0" t="n">
        <v>2927065.48630649</v>
      </c>
      <c r="O19" s="0" t="n">
        <v>2768761.85951293</v>
      </c>
      <c r="P19" s="0" t="n">
        <v>31095.3699412353</v>
      </c>
      <c r="Q19" s="0" t="n">
        <v>30162.5088429982</v>
      </c>
    </row>
    <row r="20" customFormat="false" ht="12.8" hidden="false" customHeight="false" outlineLevel="0" collapsed="false">
      <c r="A20" s="0" t="n">
        <v>67</v>
      </c>
      <c r="B20" s="0" t="n">
        <v>17925668.7280436</v>
      </c>
      <c r="C20" s="0" t="n">
        <v>17212329.6063932</v>
      </c>
      <c r="D20" s="0" t="n">
        <v>18002430.9923024</v>
      </c>
      <c r="E20" s="0" t="n">
        <v>17284486.1303527</v>
      </c>
      <c r="F20" s="0" t="n">
        <v>13901626.7804739</v>
      </c>
      <c r="G20" s="0" t="n">
        <v>3310702.82591925</v>
      </c>
      <c r="H20" s="0" t="n">
        <v>13973783.971277</v>
      </c>
      <c r="I20" s="0" t="n">
        <v>3310702.15907575</v>
      </c>
      <c r="J20" s="166" t="n">
        <v>199759.608332013</v>
      </c>
      <c r="K20" s="166" t="n">
        <v>193766.820082053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17596848.7574564</v>
      </c>
      <c r="C21" s="0" t="n">
        <v>16897007.2263442</v>
      </c>
      <c r="D21" s="0" t="n">
        <v>17673144.0653628</v>
      </c>
      <c r="E21" s="0" t="n">
        <v>16968724.8112081</v>
      </c>
      <c r="F21" s="0" t="n">
        <v>13630864.2741418</v>
      </c>
      <c r="G21" s="0" t="n">
        <v>3266142.95220241</v>
      </c>
      <c r="H21" s="0" t="n">
        <v>13702582.5137564</v>
      </c>
      <c r="I21" s="0" t="n">
        <v>3266142.29745171</v>
      </c>
      <c r="J21" s="166" t="n">
        <v>209917.642814777</v>
      </c>
      <c r="K21" s="166" t="n">
        <v>203620.113530333</v>
      </c>
      <c r="L21" s="0" t="n">
        <v>2936394.09179943</v>
      </c>
      <c r="M21" s="0" t="n">
        <v>2777027.59628985</v>
      </c>
      <c r="N21" s="0" t="n">
        <v>2949109.97564054</v>
      </c>
      <c r="O21" s="0" t="n">
        <v>2788980.93959817</v>
      </c>
      <c r="P21" s="0" t="n">
        <v>34986.2738024628</v>
      </c>
      <c r="Q21" s="0" t="n">
        <v>33936.6855883889</v>
      </c>
    </row>
    <row r="22" customFormat="false" ht="12.8" hidden="false" customHeight="false" outlineLevel="0" collapsed="false">
      <c r="A22" s="0" t="n">
        <v>69</v>
      </c>
      <c r="B22" s="0" t="n">
        <v>17998816.3821484</v>
      </c>
      <c r="C22" s="0" t="n">
        <v>17283373.3089968</v>
      </c>
      <c r="D22" s="0" t="n">
        <v>18077330.146254</v>
      </c>
      <c r="E22" s="0" t="n">
        <v>17357176.2424006</v>
      </c>
      <c r="F22" s="0" t="n">
        <v>13938660.2490439</v>
      </c>
      <c r="G22" s="0" t="n">
        <v>3344713.05995289</v>
      </c>
      <c r="H22" s="0" t="n">
        <v>14012463.8491319</v>
      </c>
      <c r="I22" s="0" t="n">
        <v>3344712.39326869</v>
      </c>
      <c r="J22" s="166" t="n">
        <v>234532.168375594</v>
      </c>
      <c r="K22" s="166" t="n">
        <v>227496.203324326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18714321.7346678</v>
      </c>
      <c r="C23" s="0" t="n">
        <v>17978969.6947312</v>
      </c>
      <c r="D23" s="0" t="n">
        <v>18758756.7741441</v>
      </c>
      <c r="E23" s="0" t="n">
        <v>18019967.9638264</v>
      </c>
      <c r="F23" s="0" t="n">
        <v>14407013.9168074</v>
      </c>
      <c r="G23" s="0" t="n">
        <v>3571955.77792379</v>
      </c>
      <c r="H23" s="0" t="n">
        <v>14479369.7670594</v>
      </c>
      <c r="I23" s="0" t="n">
        <v>3540598.19676698</v>
      </c>
      <c r="J23" s="166" t="n">
        <v>287945.405295982</v>
      </c>
      <c r="K23" s="166" t="n">
        <v>279307.043137103</v>
      </c>
      <c r="L23" s="0" t="n">
        <v>3122368.88044609</v>
      </c>
      <c r="M23" s="0" t="n">
        <v>2947722.25046047</v>
      </c>
      <c r="N23" s="0" t="n">
        <v>3129666.80500149</v>
      </c>
      <c r="O23" s="0" t="n">
        <v>2954478.02070503</v>
      </c>
      <c r="P23" s="0" t="n">
        <v>47990.9008826637</v>
      </c>
      <c r="Q23" s="0" t="n">
        <v>46551.1738561838</v>
      </c>
    </row>
    <row r="24" customFormat="false" ht="12.8" hidden="false" customHeight="false" outlineLevel="0" collapsed="false">
      <c r="A24" s="0" t="n">
        <v>71</v>
      </c>
      <c r="B24" s="0" t="n">
        <v>18608720.6309187</v>
      </c>
      <c r="C24" s="0" t="n">
        <v>17876052.1946211</v>
      </c>
      <c r="D24" s="0" t="n">
        <v>18654003.335271</v>
      </c>
      <c r="E24" s="0" t="n">
        <v>17917860.2858018</v>
      </c>
      <c r="F24" s="0" t="n">
        <v>14270674.4294563</v>
      </c>
      <c r="G24" s="0" t="n">
        <v>3605377.76516478</v>
      </c>
      <c r="H24" s="0" t="n">
        <v>14343360.2833745</v>
      </c>
      <c r="I24" s="0" t="n">
        <v>3574500.00242734</v>
      </c>
      <c r="J24" s="166" t="n">
        <v>309492.710324832</v>
      </c>
      <c r="K24" s="166" t="n">
        <v>300207.929015087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18160943.1857148</v>
      </c>
      <c r="C25" s="0" t="n">
        <v>17444491.6114916</v>
      </c>
      <c r="D25" s="0" t="n">
        <v>18207782.1877866</v>
      </c>
      <c r="E25" s="0" t="n">
        <v>17487819.9649195</v>
      </c>
      <c r="F25" s="0" t="n">
        <v>13887198.9377111</v>
      </c>
      <c r="G25" s="0" t="n">
        <v>3557292.67378047</v>
      </c>
      <c r="H25" s="0" t="n">
        <v>13959386.6862781</v>
      </c>
      <c r="I25" s="0" t="n">
        <v>3528433.27864141</v>
      </c>
      <c r="J25" s="166" t="n">
        <v>322799.320225382</v>
      </c>
      <c r="K25" s="166" t="n">
        <v>313115.34061862</v>
      </c>
      <c r="L25" s="0" t="n">
        <v>3029519.3405974</v>
      </c>
      <c r="M25" s="0" t="n">
        <v>2859525.63218817</v>
      </c>
      <c r="N25" s="0" t="n">
        <v>3037229.40488047</v>
      </c>
      <c r="O25" s="0" t="n">
        <v>2866679.93486045</v>
      </c>
      <c r="P25" s="0" t="n">
        <v>53799.8867042302</v>
      </c>
      <c r="Q25" s="0" t="n">
        <v>52185.8901031033</v>
      </c>
    </row>
    <row r="26" customFormat="false" ht="12.8" hidden="false" customHeight="false" outlineLevel="0" collapsed="false">
      <c r="A26" s="0" t="n">
        <v>73</v>
      </c>
      <c r="B26" s="0" t="n">
        <v>17804982.115614</v>
      </c>
      <c r="C26" s="0" t="n">
        <v>17101676.9817871</v>
      </c>
      <c r="D26" s="0" t="n">
        <v>17852854.070643</v>
      </c>
      <c r="E26" s="0" t="n">
        <v>17145998.0707205</v>
      </c>
      <c r="F26" s="0" t="n">
        <v>13596657.3638777</v>
      </c>
      <c r="G26" s="0" t="n">
        <v>3505019.61790937</v>
      </c>
      <c r="H26" s="0" t="n">
        <v>13668997.6590898</v>
      </c>
      <c r="I26" s="0" t="n">
        <v>3477000.41163067</v>
      </c>
      <c r="J26" s="166" t="n">
        <v>319420.792043664</v>
      </c>
      <c r="K26" s="166" t="n">
        <v>309838.168282354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18224972.3832092</v>
      </c>
      <c r="C27" s="0" t="n">
        <v>17503912.2158696</v>
      </c>
      <c r="D27" s="0" t="n">
        <v>18275379.7429881</v>
      </c>
      <c r="E27" s="0" t="n">
        <v>17550603.3820194</v>
      </c>
      <c r="F27" s="0" t="n">
        <v>13914286.5349996</v>
      </c>
      <c r="G27" s="0" t="n">
        <v>3589625.68087001</v>
      </c>
      <c r="H27" s="0" t="n">
        <v>13989541.3889073</v>
      </c>
      <c r="I27" s="0" t="n">
        <v>3561061.99311206</v>
      </c>
      <c r="J27" s="166" t="n">
        <v>361174.25758378</v>
      </c>
      <c r="K27" s="166" t="n">
        <v>350339.029856267</v>
      </c>
      <c r="L27" s="0" t="n">
        <v>3040868.68673435</v>
      </c>
      <c r="M27" s="0" t="n">
        <v>2869709.1842561</v>
      </c>
      <c r="N27" s="0" t="n">
        <v>3049174.90942831</v>
      </c>
      <c r="O27" s="0" t="n">
        <v>2877425.26381677</v>
      </c>
      <c r="P27" s="0" t="n">
        <v>60195.7095972968</v>
      </c>
      <c r="Q27" s="0" t="n">
        <v>58389.8383093779</v>
      </c>
    </row>
    <row r="28" customFormat="false" ht="12.8" hidden="false" customHeight="false" outlineLevel="0" collapsed="false">
      <c r="A28" s="0" t="n">
        <v>75</v>
      </c>
      <c r="B28" s="0" t="n">
        <v>18811160.5159723</v>
      </c>
      <c r="C28" s="0" t="n">
        <v>18065924.4565674</v>
      </c>
      <c r="D28" s="0" t="n">
        <v>18862932.8776134</v>
      </c>
      <c r="E28" s="0" t="n">
        <v>18113877.110408</v>
      </c>
      <c r="F28" s="0" t="n">
        <v>14312056.7685513</v>
      </c>
      <c r="G28" s="0" t="n">
        <v>3753867.68801614</v>
      </c>
      <c r="H28" s="0" t="n">
        <v>14389465.5918809</v>
      </c>
      <c r="I28" s="0" t="n">
        <v>3724411.51852709</v>
      </c>
      <c r="J28" s="166" t="n">
        <v>395763.387818917</v>
      </c>
      <c r="K28" s="166" t="n">
        <v>383890.486184349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19689492.7098255</v>
      </c>
      <c r="C29" s="0" t="n">
        <v>18907732.6682147</v>
      </c>
      <c r="D29" s="0" t="n">
        <v>19744752.9682966</v>
      </c>
      <c r="E29" s="0" t="n">
        <v>18958933.2306175</v>
      </c>
      <c r="F29" s="0" t="n">
        <v>14873283.4227739</v>
      </c>
      <c r="G29" s="0" t="n">
        <v>4034449.24544087</v>
      </c>
      <c r="H29" s="0" t="n">
        <v>14955208.4097876</v>
      </c>
      <c r="I29" s="0" t="n">
        <v>4003724.82082991</v>
      </c>
      <c r="J29" s="166" t="n">
        <v>430124.784232218</v>
      </c>
      <c r="K29" s="166" t="n">
        <v>417221.040705251</v>
      </c>
      <c r="L29" s="0" t="n">
        <v>3283803.72596106</v>
      </c>
      <c r="M29" s="0" t="n">
        <v>3098155.68609262</v>
      </c>
      <c r="N29" s="0" t="n">
        <v>3292911.57839424</v>
      </c>
      <c r="O29" s="0" t="n">
        <v>3106618.86014172</v>
      </c>
      <c r="P29" s="0" t="n">
        <v>71687.4640387029</v>
      </c>
      <c r="Q29" s="0" t="n">
        <v>69536.8401175419</v>
      </c>
    </row>
    <row r="30" customFormat="false" ht="12.8" hidden="false" customHeight="false" outlineLevel="0" collapsed="false">
      <c r="A30" s="0" t="n">
        <v>77</v>
      </c>
      <c r="B30" s="0" t="n">
        <v>20425962.8121151</v>
      </c>
      <c r="C30" s="0" t="n">
        <v>19613826.0947514</v>
      </c>
      <c r="D30" s="0" t="n">
        <v>20487093.9152748</v>
      </c>
      <c r="E30" s="0" t="n">
        <v>19670527.6042613</v>
      </c>
      <c r="F30" s="0" t="n">
        <v>15396868.2284373</v>
      </c>
      <c r="G30" s="0" t="n">
        <v>4216957.86631406</v>
      </c>
      <c r="H30" s="0" t="n">
        <v>15483265.1729344</v>
      </c>
      <c r="I30" s="0" t="n">
        <v>4187262.43132687</v>
      </c>
      <c r="J30" s="166" t="n">
        <v>473242.813577592</v>
      </c>
      <c r="K30" s="166" t="n">
        <v>459045.529170265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20890487.3328512</v>
      </c>
      <c r="C31" s="0" t="n">
        <v>20058734.7666929</v>
      </c>
      <c r="D31" s="0" t="n">
        <v>20951227.2330893</v>
      </c>
      <c r="E31" s="0" t="n">
        <v>20115051.9549404</v>
      </c>
      <c r="F31" s="0" t="n">
        <v>15680905.0692187</v>
      </c>
      <c r="G31" s="0" t="n">
        <v>4377829.69747416</v>
      </c>
      <c r="H31" s="0" t="n">
        <v>15767564.4694682</v>
      </c>
      <c r="I31" s="0" t="n">
        <v>4347487.48547214</v>
      </c>
      <c r="J31" s="166" t="n">
        <v>504374.925192413</v>
      </c>
      <c r="K31" s="166" t="n">
        <v>489243.677436641</v>
      </c>
      <c r="L31" s="0" t="n">
        <v>3484383.56668642</v>
      </c>
      <c r="M31" s="0" t="n">
        <v>3286977.89394598</v>
      </c>
      <c r="N31" s="0" t="n">
        <v>3494398.17547047</v>
      </c>
      <c r="O31" s="0" t="n">
        <v>3296287.149504</v>
      </c>
      <c r="P31" s="0" t="n">
        <v>84062.4875320688</v>
      </c>
      <c r="Q31" s="0" t="n">
        <v>81540.6129061068</v>
      </c>
    </row>
    <row r="32" customFormat="false" ht="12.8" hidden="false" customHeight="false" outlineLevel="0" collapsed="false">
      <c r="A32" s="0" t="n">
        <v>79</v>
      </c>
      <c r="B32" s="0" t="n">
        <v>21317563.6222563</v>
      </c>
      <c r="C32" s="0" t="n">
        <v>20466701.7518393</v>
      </c>
      <c r="D32" s="0" t="n">
        <v>21381636.608994</v>
      </c>
      <c r="E32" s="0" t="n">
        <v>20526143.4956143</v>
      </c>
      <c r="F32" s="0" t="n">
        <v>15931327.7016649</v>
      </c>
      <c r="G32" s="0" t="n">
        <v>4535374.05017441</v>
      </c>
      <c r="H32" s="0" t="n">
        <v>16021488.1623103</v>
      </c>
      <c r="I32" s="0" t="n">
        <v>4504655.33330403</v>
      </c>
      <c r="J32" s="166" t="n">
        <v>546390.4714096</v>
      </c>
      <c r="K32" s="166" t="n">
        <v>529998.757267312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21834484.9668374</v>
      </c>
      <c r="C33" s="0" t="n">
        <v>20960278.0220358</v>
      </c>
      <c r="D33" s="0" t="n">
        <v>21901540.6252244</v>
      </c>
      <c r="E33" s="0" t="n">
        <v>21022521.40715</v>
      </c>
      <c r="F33" s="0" t="n">
        <v>16288019.9706828</v>
      </c>
      <c r="G33" s="0" t="n">
        <v>4672258.05135302</v>
      </c>
      <c r="H33" s="0" t="n">
        <v>16381135.0069625</v>
      </c>
      <c r="I33" s="0" t="n">
        <v>4641386.40018745</v>
      </c>
      <c r="J33" s="166" t="n">
        <v>555413.804255228</v>
      </c>
      <c r="K33" s="166" t="n">
        <v>538751.390127571</v>
      </c>
      <c r="L33" s="0" t="n">
        <v>3642347.73028797</v>
      </c>
      <c r="M33" s="0" t="n">
        <v>3435540.95203997</v>
      </c>
      <c r="N33" s="0" t="n">
        <v>3653414.02171374</v>
      </c>
      <c r="O33" s="0" t="n">
        <v>3445837.79679693</v>
      </c>
      <c r="P33" s="0" t="n">
        <v>92568.9673758714</v>
      </c>
      <c r="Q33" s="0" t="n">
        <v>89791.8983545953</v>
      </c>
    </row>
    <row r="34" customFormat="false" ht="12.8" hidden="false" customHeight="false" outlineLevel="0" collapsed="false">
      <c r="A34" s="0" t="n">
        <v>81</v>
      </c>
      <c r="B34" s="0" t="n">
        <v>22174645.1709582</v>
      </c>
      <c r="C34" s="0" t="n">
        <v>21285689.2225825</v>
      </c>
      <c r="D34" s="0" t="n">
        <v>22243711.0829399</v>
      </c>
      <c r="E34" s="0" t="n">
        <v>21349821.7250533</v>
      </c>
      <c r="F34" s="0" t="n">
        <v>16478954.1925328</v>
      </c>
      <c r="G34" s="0" t="n">
        <v>4806735.03004973</v>
      </c>
      <c r="H34" s="0" t="n">
        <v>16574016.1198281</v>
      </c>
      <c r="I34" s="0" t="n">
        <v>4775805.60522521</v>
      </c>
      <c r="J34" s="166" t="n">
        <v>580777.170367911</v>
      </c>
      <c r="K34" s="166" t="n">
        <v>563353.855256873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22537911.4588203</v>
      </c>
      <c r="C35" s="0" t="n">
        <v>21633994.8147057</v>
      </c>
      <c r="D35" s="0" t="n">
        <v>22610468.3424543</v>
      </c>
      <c r="E35" s="0" t="n">
        <v>21701415.4767583</v>
      </c>
      <c r="F35" s="0" t="n">
        <v>16710901.9684239</v>
      </c>
      <c r="G35" s="0" t="n">
        <v>4923092.8462818</v>
      </c>
      <c r="H35" s="0" t="n">
        <v>16809119.4835422</v>
      </c>
      <c r="I35" s="0" t="n">
        <v>4892295.99321614</v>
      </c>
      <c r="J35" s="166" t="n">
        <v>605377.69097901</v>
      </c>
      <c r="K35" s="166" t="n">
        <v>587216.36024964</v>
      </c>
      <c r="L35" s="0" t="n">
        <v>3758865.19641064</v>
      </c>
      <c r="M35" s="0" t="n">
        <v>3544705.44991228</v>
      </c>
      <c r="N35" s="0" t="n">
        <v>3770849.22575321</v>
      </c>
      <c r="O35" s="0" t="n">
        <v>3555865.82401731</v>
      </c>
      <c r="P35" s="0" t="n">
        <v>100896.281829835</v>
      </c>
      <c r="Q35" s="0" t="n">
        <v>97869.39337494</v>
      </c>
    </row>
    <row r="36" customFormat="false" ht="12.8" hidden="false" customHeight="false" outlineLevel="0" collapsed="false">
      <c r="A36" s="0" t="n">
        <v>83</v>
      </c>
      <c r="B36" s="0" t="n">
        <v>22875728.0623035</v>
      </c>
      <c r="C36" s="0" t="n">
        <v>21956773.3672639</v>
      </c>
      <c r="D36" s="0" t="n">
        <v>22950236.3490964</v>
      </c>
      <c r="E36" s="0" t="n">
        <v>22026014.3259259</v>
      </c>
      <c r="F36" s="0" t="n">
        <v>16899453.303275</v>
      </c>
      <c r="G36" s="0" t="n">
        <v>5057320.06398882</v>
      </c>
      <c r="H36" s="0" t="n">
        <v>17000028.4412289</v>
      </c>
      <c r="I36" s="0" t="n">
        <v>5025985.88469704</v>
      </c>
      <c r="J36" s="166" t="n">
        <v>627872.349412796</v>
      </c>
      <c r="K36" s="166" t="n">
        <v>609036.178930412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23191182.1896399</v>
      </c>
      <c r="C37" s="0" t="n">
        <v>22258735.583846</v>
      </c>
      <c r="D37" s="0" t="n">
        <v>23268347.1629699</v>
      </c>
      <c r="E37" s="0" t="n">
        <v>22330489.9278401</v>
      </c>
      <c r="F37" s="0" t="n">
        <v>17101367.625185</v>
      </c>
      <c r="G37" s="0" t="n">
        <v>5157367.95866101</v>
      </c>
      <c r="H37" s="0" t="n">
        <v>17204005.264366</v>
      </c>
      <c r="I37" s="0" t="n">
        <v>5126484.66347411</v>
      </c>
      <c r="J37" s="166" t="n">
        <v>655033.663577079</v>
      </c>
      <c r="K37" s="166" t="n">
        <v>635382.653669766</v>
      </c>
      <c r="L37" s="0" t="n">
        <v>3865539.98185675</v>
      </c>
      <c r="M37" s="0" t="n">
        <v>3644148.30122828</v>
      </c>
      <c r="N37" s="0" t="n">
        <v>3878293.20068951</v>
      </c>
      <c r="O37" s="0" t="n">
        <v>3656032.84388445</v>
      </c>
      <c r="P37" s="0" t="n">
        <v>109172.277262846</v>
      </c>
      <c r="Q37" s="0" t="n">
        <v>105897.108944961</v>
      </c>
    </row>
    <row r="38" customFormat="false" ht="12.8" hidden="false" customHeight="false" outlineLevel="0" collapsed="false">
      <c r="A38" s="0" t="n">
        <v>85</v>
      </c>
      <c r="B38" s="0" t="n">
        <v>23472003.9968114</v>
      </c>
      <c r="C38" s="0" t="n">
        <v>22527418.5188304</v>
      </c>
      <c r="D38" s="0" t="n">
        <v>23550582.4583793</v>
      </c>
      <c r="E38" s="0" t="n">
        <v>22600520.1071106</v>
      </c>
      <c r="F38" s="0" t="n">
        <v>17238906.1456801</v>
      </c>
      <c r="G38" s="0" t="n">
        <v>5288512.37315029</v>
      </c>
      <c r="H38" s="0" t="n">
        <v>17343256.1658403</v>
      </c>
      <c r="I38" s="0" t="n">
        <v>5257263.94127027</v>
      </c>
      <c r="J38" s="166" t="n">
        <v>695880.393734087</v>
      </c>
      <c r="K38" s="166" t="n">
        <v>675003.981922064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23821211.8905538</v>
      </c>
      <c r="C39" s="0" t="n">
        <v>22860684.3888044</v>
      </c>
      <c r="D39" s="0" t="n">
        <v>23898212.4598286</v>
      </c>
      <c r="E39" s="0" t="n">
        <v>22932293.5116332</v>
      </c>
      <c r="F39" s="0" t="n">
        <v>17464237.610744</v>
      </c>
      <c r="G39" s="0" t="n">
        <v>5396446.77806034</v>
      </c>
      <c r="H39" s="0" t="n">
        <v>17569732.3674225</v>
      </c>
      <c r="I39" s="0" t="n">
        <v>5362561.14421072</v>
      </c>
      <c r="J39" s="166" t="n">
        <v>720407.968162423</v>
      </c>
      <c r="K39" s="166" t="n">
        <v>698795.72911755</v>
      </c>
      <c r="L39" s="0" t="n">
        <v>3969971.03708885</v>
      </c>
      <c r="M39" s="0" t="n">
        <v>3741938.15124322</v>
      </c>
      <c r="N39" s="0" t="n">
        <v>3982699.19352918</v>
      </c>
      <c r="O39" s="0" t="n">
        <v>3753801.42339199</v>
      </c>
      <c r="P39" s="0" t="n">
        <v>120067.994693737</v>
      </c>
      <c r="Q39" s="0" t="n">
        <v>116465.954852925</v>
      </c>
    </row>
    <row r="40" customFormat="false" ht="12.8" hidden="false" customHeight="false" outlineLevel="0" collapsed="false">
      <c r="A40" s="0" t="n">
        <v>87</v>
      </c>
      <c r="B40" s="0" t="n">
        <v>24195412.0647739</v>
      </c>
      <c r="C40" s="0" t="n">
        <v>23218402.5683167</v>
      </c>
      <c r="D40" s="0" t="n">
        <v>24279600.1403325</v>
      </c>
      <c r="E40" s="0" t="n">
        <v>23296881.5377022</v>
      </c>
      <c r="F40" s="0" t="n">
        <v>17730750.4464528</v>
      </c>
      <c r="G40" s="0" t="n">
        <v>5487652.12186393</v>
      </c>
      <c r="H40" s="0" t="n">
        <v>17837925.9139985</v>
      </c>
      <c r="I40" s="0" t="n">
        <v>5458955.6237037</v>
      </c>
      <c r="J40" s="166" t="n">
        <v>760371.55629922</v>
      </c>
      <c r="K40" s="166" t="n">
        <v>737560.409610244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24624168.8799983</v>
      </c>
      <c r="C41" s="0" t="n">
        <v>23628035.8114322</v>
      </c>
      <c r="D41" s="0" t="n">
        <v>24710852.7679584</v>
      </c>
      <c r="E41" s="0" t="n">
        <v>23708853.3763166</v>
      </c>
      <c r="F41" s="0" t="n">
        <v>18015360.1207359</v>
      </c>
      <c r="G41" s="0" t="n">
        <v>5612675.6906963</v>
      </c>
      <c r="H41" s="0" t="n">
        <v>18125206.9317196</v>
      </c>
      <c r="I41" s="0" t="n">
        <v>5583646.44459703</v>
      </c>
      <c r="J41" s="166" t="n">
        <v>844568.994597114</v>
      </c>
      <c r="K41" s="166" t="n">
        <v>819231.924759201</v>
      </c>
      <c r="L41" s="0" t="n">
        <v>4103205.59495869</v>
      </c>
      <c r="M41" s="0" t="n">
        <v>3867460.67036121</v>
      </c>
      <c r="N41" s="0" t="n">
        <v>4117554.17220415</v>
      </c>
      <c r="O41" s="0" t="n">
        <v>3880853.47097235</v>
      </c>
      <c r="P41" s="0" t="n">
        <v>140761.499099519</v>
      </c>
      <c r="Q41" s="0" t="n">
        <v>136538.654126533</v>
      </c>
    </row>
    <row r="42" customFormat="false" ht="12.8" hidden="false" customHeight="false" outlineLevel="0" collapsed="false">
      <c r="A42" s="0" t="n">
        <v>89</v>
      </c>
      <c r="B42" s="0" t="n">
        <v>24959750.0265561</v>
      </c>
      <c r="C42" s="0" t="n">
        <v>23949314.5200292</v>
      </c>
      <c r="D42" s="0" t="n">
        <v>25048743.8267598</v>
      </c>
      <c r="E42" s="0" t="n">
        <v>24032312.9693698</v>
      </c>
      <c r="F42" s="0" t="n">
        <v>18226522.8533472</v>
      </c>
      <c r="G42" s="0" t="n">
        <v>5722791.66668201</v>
      </c>
      <c r="H42" s="0" t="n">
        <v>18338206.2938863</v>
      </c>
      <c r="I42" s="0" t="n">
        <v>5694106.67548353</v>
      </c>
      <c r="J42" s="166" t="n">
        <v>930579.473466864</v>
      </c>
      <c r="K42" s="166" t="n">
        <v>902662.089262858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25217493.0015198</v>
      </c>
      <c r="C43" s="0" t="n">
        <v>24195521.6347175</v>
      </c>
      <c r="D43" s="0" t="n">
        <v>25311933.5752077</v>
      </c>
      <c r="E43" s="0" t="n">
        <v>24283774.2711965</v>
      </c>
      <c r="F43" s="0" t="n">
        <v>18422959.1346553</v>
      </c>
      <c r="G43" s="0" t="n">
        <v>5772562.50006216</v>
      </c>
      <c r="H43" s="0" t="n">
        <v>18535727.9160684</v>
      </c>
      <c r="I43" s="0" t="n">
        <v>5748046.35512811</v>
      </c>
      <c r="J43" s="166" t="n">
        <v>1011522.79262993</v>
      </c>
      <c r="K43" s="166" t="n">
        <v>981177.108851035</v>
      </c>
      <c r="L43" s="0" t="n">
        <v>4202620.29346926</v>
      </c>
      <c r="M43" s="0" t="n">
        <v>3961745.08781422</v>
      </c>
      <c r="N43" s="0" t="n">
        <v>4218318.23942894</v>
      </c>
      <c r="O43" s="0" t="n">
        <v>3976461.13993571</v>
      </c>
      <c r="P43" s="0" t="n">
        <v>168587.132104989</v>
      </c>
      <c r="Q43" s="0" t="n">
        <v>163529.518141839</v>
      </c>
    </row>
    <row r="44" customFormat="false" ht="12.8" hidden="false" customHeight="false" outlineLevel="0" collapsed="false">
      <c r="A44" s="0" t="n">
        <v>91</v>
      </c>
      <c r="B44" s="0" t="n">
        <v>25599181.5297977</v>
      </c>
      <c r="C44" s="0" t="n">
        <v>24560662.2189238</v>
      </c>
      <c r="D44" s="0" t="n">
        <v>25700162.2784856</v>
      </c>
      <c r="E44" s="0" t="n">
        <v>24655215.4635675</v>
      </c>
      <c r="F44" s="0" t="n">
        <v>18669537.0114532</v>
      </c>
      <c r="G44" s="0" t="n">
        <v>5891125.2074706</v>
      </c>
      <c r="H44" s="0" t="n">
        <v>18783441.521522</v>
      </c>
      <c r="I44" s="0" t="n">
        <v>5871773.9420455</v>
      </c>
      <c r="J44" s="166" t="n">
        <v>1136922.02084465</v>
      </c>
      <c r="K44" s="166" t="n">
        <v>1102814.36021931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25865540.1259529</v>
      </c>
      <c r="C45" s="0" t="n">
        <v>24814893.5818951</v>
      </c>
      <c r="D45" s="0" t="n">
        <v>25971037.7602817</v>
      </c>
      <c r="E45" s="0" t="n">
        <v>24913800.7303548</v>
      </c>
      <c r="F45" s="0" t="n">
        <v>18834356.9534108</v>
      </c>
      <c r="G45" s="0" t="n">
        <v>5980536.62848438</v>
      </c>
      <c r="H45" s="0" t="n">
        <v>18949001.5015308</v>
      </c>
      <c r="I45" s="0" t="n">
        <v>5964799.22882398</v>
      </c>
      <c r="J45" s="166" t="n">
        <v>1225037.75076774</v>
      </c>
      <c r="K45" s="166" t="n">
        <v>1188286.61824471</v>
      </c>
      <c r="L45" s="0" t="n">
        <v>4311796.96350838</v>
      </c>
      <c r="M45" s="0" t="n">
        <v>4065755.67909497</v>
      </c>
      <c r="N45" s="0" t="n">
        <v>4329344.45523497</v>
      </c>
      <c r="O45" s="0" t="n">
        <v>4082216.81776619</v>
      </c>
      <c r="P45" s="0" t="n">
        <v>204172.95846129</v>
      </c>
      <c r="Q45" s="0" t="n">
        <v>198047.769707451</v>
      </c>
    </row>
    <row r="46" customFormat="false" ht="12.8" hidden="false" customHeight="false" outlineLevel="0" collapsed="false">
      <c r="A46" s="0" t="n">
        <v>93</v>
      </c>
      <c r="B46" s="0" t="n">
        <v>26287219.1416769</v>
      </c>
      <c r="C46" s="0" t="n">
        <v>25218673.4069894</v>
      </c>
      <c r="D46" s="0" t="n">
        <v>26396270.3588035</v>
      </c>
      <c r="E46" s="0" t="n">
        <v>25321014.0304117</v>
      </c>
      <c r="F46" s="0" t="n">
        <v>19090536.5407427</v>
      </c>
      <c r="G46" s="0" t="n">
        <v>6128136.86624668</v>
      </c>
      <c r="H46" s="0" t="n">
        <v>19205678.405396</v>
      </c>
      <c r="I46" s="0" t="n">
        <v>6115335.62501576</v>
      </c>
      <c r="J46" s="166" t="n">
        <v>1366430.67492709</v>
      </c>
      <c r="K46" s="166" t="n">
        <v>1325437.75467928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26752666.2723093</v>
      </c>
      <c r="C47" s="0" t="n">
        <v>25664150.9818598</v>
      </c>
      <c r="D47" s="0" t="n">
        <v>26861045.5673439</v>
      </c>
      <c r="E47" s="0" t="n">
        <v>25765864.9991684</v>
      </c>
      <c r="F47" s="0" t="n">
        <v>19371711.3748256</v>
      </c>
      <c r="G47" s="0" t="n">
        <v>6292439.60703419</v>
      </c>
      <c r="H47" s="0" t="n">
        <v>19486278.0823528</v>
      </c>
      <c r="I47" s="0" t="n">
        <v>6279586.91681559</v>
      </c>
      <c r="J47" s="166" t="n">
        <v>1457978.00579961</v>
      </c>
      <c r="K47" s="166" t="n">
        <v>1414238.66562562</v>
      </c>
      <c r="L47" s="0" t="n">
        <v>4461230.6013725</v>
      </c>
      <c r="M47" s="0" t="n">
        <v>4207921.05010903</v>
      </c>
      <c r="N47" s="0" t="n">
        <v>4479276.00689746</v>
      </c>
      <c r="O47" s="0" t="n">
        <v>4224866.70086509</v>
      </c>
      <c r="P47" s="0" t="n">
        <v>242996.334299935</v>
      </c>
      <c r="Q47" s="0" t="n">
        <v>235706.444270937</v>
      </c>
    </row>
    <row r="48" customFormat="false" ht="12.8" hidden="false" customHeight="false" outlineLevel="0" collapsed="false">
      <c r="A48" s="0" t="n">
        <v>95</v>
      </c>
      <c r="B48" s="0" t="n">
        <v>26949807.6889062</v>
      </c>
      <c r="C48" s="0" t="n">
        <v>25853242.2118323</v>
      </c>
      <c r="D48" s="0" t="n">
        <v>27059910.8522555</v>
      </c>
      <c r="E48" s="0" t="n">
        <v>25956575.0861848</v>
      </c>
      <c r="F48" s="0" t="n">
        <v>19498372.5213713</v>
      </c>
      <c r="G48" s="0" t="n">
        <v>6354869.69046103</v>
      </c>
      <c r="H48" s="0" t="n">
        <v>19614654.4987015</v>
      </c>
      <c r="I48" s="0" t="n">
        <v>6341920.58748325</v>
      </c>
      <c r="J48" s="166" t="n">
        <v>1536480.50933921</v>
      </c>
      <c r="K48" s="166" t="n">
        <v>1490386.09405903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27175522.0286524</v>
      </c>
      <c r="C49" s="0" t="n">
        <v>26069054.0420098</v>
      </c>
      <c r="D49" s="0" t="n">
        <v>27286760.9755503</v>
      </c>
      <c r="E49" s="0" t="n">
        <v>26173459.6493966</v>
      </c>
      <c r="F49" s="0" t="n">
        <v>19605514.7780859</v>
      </c>
      <c r="G49" s="0" t="n">
        <v>6463539.26392387</v>
      </c>
      <c r="H49" s="0" t="n">
        <v>19722770.9381408</v>
      </c>
      <c r="I49" s="0" t="n">
        <v>6450688.71125586</v>
      </c>
      <c r="J49" s="166" t="n">
        <v>1610210.4500004</v>
      </c>
      <c r="K49" s="166" t="n">
        <v>1561904.13650039</v>
      </c>
      <c r="L49" s="0" t="n">
        <v>4531904.8084764</v>
      </c>
      <c r="M49" s="0" t="n">
        <v>4275223.91666133</v>
      </c>
      <c r="N49" s="0" t="n">
        <v>4550427.5961463</v>
      </c>
      <c r="O49" s="0" t="n">
        <v>4292619.14648311</v>
      </c>
      <c r="P49" s="0" t="n">
        <v>268368.4083334</v>
      </c>
      <c r="Q49" s="0" t="n">
        <v>260317.356083398</v>
      </c>
    </row>
    <row r="50" customFormat="false" ht="12.8" hidden="false" customHeight="false" outlineLevel="0" collapsed="false">
      <c r="A50" s="0" t="n">
        <v>97</v>
      </c>
      <c r="B50" s="0" t="n">
        <v>27454071.8931851</v>
      </c>
      <c r="C50" s="0" t="n">
        <v>26335571.2058348</v>
      </c>
      <c r="D50" s="0" t="n">
        <v>27566488.4905252</v>
      </c>
      <c r="E50" s="0" t="n">
        <v>26441082.3170917</v>
      </c>
      <c r="F50" s="0" t="n">
        <v>19771826.7696872</v>
      </c>
      <c r="G50" s="0" t="n">
        <v>6563744.43614766</v>
      </c>
      <c r="H50" s="0" t="n">
        <v>19890308.6242792</v>
      </c>
      <c r="I50" s="0" t="n">
        <v>6550773.69281251</v>
      </c>
      <c r="J50" s="166" t="n">
        <v>1720220.45937472</v>
      </c>
      <c r="K50" s="166" t="n">
        <v>1668613.84559348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27881894.4468222</v>
      </c>
      <c r="C51" s="0" t="n">
        <v>26746478.6731652</v>
      </c>
      <c r="D51" s="0" t="n">
        <v>27996608.8168171</v>
      </c>
      <c r="E51" s="0" t="n">
        <v>26854163.2735018</v>
      </c>
      <c r="F51" s="0" t="n">
        <v>20062496.5353025</v>
      </c>
      <c r="G51" s="0" t="n">
        <v>6683982.13786267</v>
      </c>
      <c r="H51" s="0" t="n">
        <v>20182839.7810747</v>
      </c>
      <c r="I51" s="0" t="n">
        <v>6671323.49242709</v>
      </c>
      <c r="J51" s="166" t="n">
        <v>1881030.34398668</v>
      </c>
      <c r="K51" s="166" t="n">
        <v>1824599.43366708</v>
      </c>
      <c r="L51" s="0" t="n">
        <v>4648772.15382232</v>
      </c>
      <c r="M51" s="0" t="n">
        <v>4386207.54802608</v>
      </c>
      <c r="N51" s="0" t="n">
        <v>4667876.56791867</v>
      </c>
      <c r="O51" s="0" t="n">
        <v>4404151.67173194</v>
      </c>
      <c r="P51" s="0" t="n">
        <v>313505.057331114</v>
      </c>
      <c r="Q51" s="0" t="n">
        <v>304099.90561118</v>
      </c>
    </row>
    <row r="52" customFormat="false" ht="12.8" hidden="false" customHeight="false" outlineLevel="0" collapsed="false">
      <c r="A52" s="0" t="n">
        <v>99</v>
      </c>
      <c r="B52" s="0" t="n">
        <v>28270197.4499012</v>
      </c>
      <c r="C52" s="0" t="n">
        <v>27117458.4426575</v>
      </c>
      <c r="D52" s="0" t="n">
        <v>28384622.6414047</v>
      </c>
      <c r="E52" s="0" t="n">
        <v>27224869.8766804</v>
      </c>
      <c r="F52" s="0" t="n">
        <v>20296770.195349</v>
      </c>
      <c r="G52" s="0" t="n">
        <v>6820688.24730847</v>
      </c>
      <c r="H52" s="0" t="n">
        <v>20416955.7119059</v>
      </c>
      <c r="I52" s="0" t="n">
        <v>6807914.16477454</v>
      </c>
      <c r="J52" s="166" t="n">
        <v>1982810.98414439</v>
      </c>
      <c r="K52" s="166" t="n">
        <v>1923326.65462006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28648911.5790959</v>
      </c>
      <c r="C53" s="0" t="n">
        <v>27480308.0822024</v>
      </c>
      <c r="D53" s="0" t="n">
        <v>28765167.0228878</v>
      </c>
      <c r="E53" s="0" t="n">
        <v>27589438.820132</v>
      </c>
      <c r="F53" s="0" t="n">
        <v>20538853.6959378</v>
      </c>
      <c r="G53" s="0" t="n">
        <v>6941454.38626463</v>
      </c>
      <c r="H53" s="0" t="n">
        <v>20660856.1683579</v>
      </c>
      <c r="I53" s="0" t="n">
        <v>6928582.65177408</v>
      </c>
      <c r="J53" s="166" t="n">
        <v>2072972.77430977</v>
      </c>
      <c r="K53" s="166" t="n">
        <v>2010783.59108048</v>
      </c>
      <c r="L53" s="0" t="n">
        <v>4774157.7260168</v>
      </c>
      <c r="M53" s="0" t="n">
        <v>4504224.37452316</v>
      </c>
      <c r="N53" s="0" t="n">
        <v>4793518.73944382</v>
      </c>
      <c r="O53" s="0" t="n">
        <v>4522409.46548175</v>
      </c>
      <c r="P53" s="0" t="n">
        <v>345495.462384962</v>
      </c>
      <c r="Q53" s="0" t="n">
        <v>335130.598513414</v>
      </c>
    </row>
    <row r="54" customFormat="false" ht="12.8" hidden="false" customHeight="false" outlineLevel="0" collapsed="false">
      <c r="A54" s="0" t="n">
        <v>101</v>
      </c>
      <c r="B54" s="0" t="n">
        <v>28988153.8720603</v>
      </c>
      <c r="C54" s="0" t="n">
        <v>27804345.476771</v>
      </c>
      <c r="D54" s="0" t="n">
        <v>29104412.6144956</v>
      </c>
      <c r="E54" s="0" t="n">
        <v>27913476.512572</v>
      </c>
      <c r="F54" s="0" t="n">
        <v>20729628.6772232</v>
      </c>
      <c r="G54" s="0" t="n">
        <v>7074716.79954784</v>
      </c>
      <c r="H54" s="0" t="n">
        <v>20851779.2784704</v>
      </c>
      <c r="I54" s="0" t="n">
        <v>7061697.23410159</v>
      </c>
      <c r="J54" s="166" t="n">
        <v>2181882.86142945</v>
      </c>
      <c r="K54" s="166" t="n">
        <v>2116426.37558656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29259031.1897094</v>
      </c>
      <c r="C55" s="0" t="n">
        <v>28063226.2293531</v>
      </c>
      <c r="D55" s="0" t="n">
        <v>29376596.5042852</v>
      </c>
      <c r="E55" s="0" t="n">
        <v>28173541.2632127</v>
      </c>
      <c r="F55" s="0" t="n">
        <v>20880824.5127631</v>
      </c>
      <c r="G55" s="0" t="n">
        <v>7182401.71659002</v>
      </c>
      <c r="H55" s="0" t="n">
        <v>21003585.6051216</v>
      </c>
      <c r="I55" s="0" t="n">
        <v>7169955.65809106</v>
      </c>
      <c r="J55" s="166" t="n">
        <v>2273466.48089321</v>
      </c>
      <c r="K55" s="166" t="n">
        <v>2205262.48646641</v>
      </c>
      <c r="L55" s="0" t="n">
        <v>4872220.94497123</v>
      </c>
      <c r="M55" s="0" t="n">
        <v>4596248.14850685</v>
      </c>
      <c r="N55" s="0" t="n">
        <v>4891799.17740229</v>
      </c>
      <c r="O55" s="0" t="n">
        <v>4614636.36750738</v>
      </c>
      <c r="P55" s="0" t="n">
        <v>378911.080148868</v>
      </c>
      <c r="Q55" s="0" t="n">
        <v>367543.747744402</v>
      </c>
    </row>
    <row r="56" customFormat="false" ht="12.8" hidden="false" customHeight="false" outlineLevel="0" collapsed="false">
      <c r="A56" s="0" t="n">
        <v>103</v>
      </c>
      <c r="B56" s="0" t="n">
        <v>29491674.0348531</v>
      </c>
      <c r="C56" s="0" t="n">
        <v>28285185.2441183</v>
      </c>
      <c r="D56" s="0" t="n">
        <v>29609530.0025666</v>
      </c>
      <c r="E56" s="0" t="n">
        <v>28395774.9229393</v>
      </c>
      <c r="F56" s="0" t="n">
        <v>21042190.2873211</v>
      </c>
      <c r="G56" s="0" t="n">
        <v>7242994.95679715</v>
      </c>
      <c r="H56" s="0" t="n">
        <v>21165158.8975943</v>
      </c>
      <c r="I56" s="0" t="n">
        <v>7230616.025345</v>
      </c>
      <c r="J56" s="166" t="n">
        <v>2388134.80594287</v>
      </c>
      <c r="K56" s="166" t="n">
        <v>2316490.76176459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29815706.6270052</v>
      </c>
      <c r="C57" s="0" t="n">
        <v>28595700.7047385</v>
      </c>
      <c r="D57" s="0" t="n">
        <v>29934753.2022172</v>
      </c>
      <c r="E57" s="0" t="n">
        <v>28707402.99107</v>
      </c>
      <c r="F57" s="0" t="n">
        <v>21297232.92285</v>
      </c>
      <c r="G57" s="0" t="n">
        <v>7298467.78188856</v>
      </c>
      <c r="H57" s="0" t="n">
        <v>21421482.2070599</v>
      </c>
      <c r="I57" s="0" t="n">
        <v>7285920.78401014</v>
      </c>
      <c r="J57" s="166" t="n">
        <v>2476085.97913911</v>
      </c>
      <c r="K57" s="166" t="n">
        <v>2401803.39976493</v>
      </c>
      <c r="L57" s="0" t="n">
        <v>4964458.80223124</v>
      </c>
      <c r="M57" s="0" t="n">
        <v>4683779.86298357</v>
      </c>
      <c r="N57" s="0" t="n">
        <v>4984283.14141772</v>
      </c>
      <c r="O57" s="0" t="n">
        <v>4702399.50633199</v>
      </c>
      <c r="P57" s="0" t="n">
        <v>412680.996523184</v>
      </c>
      <c r="Q57" s="0" t="n">
        <v>400300.566627489</v>
      </c>
    </row>
    <row r="58" customFormat="false" ht="12.8" hidden="false" customHeight="false" outlineLevel="0" collapsed="false">
      <c r="A58" s="0" t="n">
        <v>105</v>
      </c>
      <c r="B58" s="0" t="n">
        <v>30037915.2775451</v>
      </c>
      <c r="C58" s="0" t="n">
        <v>28809003.4566317</v>
      </c>
      <c r="D58" s="0" t="n">
        <v>30158326.1415706</v>
      </c>
      <c r="E58" s="0" t="n">
        <v>28922021.0376813</v>
      </c>
      <c r="F58" s="0" t="n">
        <v>21434719.4988491</v>
      </c>
      <c r="G58" s="0" t="n">
        <v>7374283.95778259</v>
      </c>
      <c r="H58" s="0" t="n">
        <v>21559238.1628225</v>
      </c>
      <c r="I58" s="0" t="n">
        <v>7362782.87485884</v>
      </c>
      <c r="J58" s="166" t="n">
        <v>2567731.47786659</v>
      </c>
      <c r="K58" s="166" t="n">
        <v>2490699.5335306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30158187.5859183</v>
      </c>
      <c r="C59" s="0" t="n">
        <v>28923847.6056982</v>
      </c>
      <c r="D59" s="0" t="n">
        <v>30279140.9249003</v>
      </c>
      <c r="E59" s="0" t="n">
        <v>29037374.510794</v>
      </c>
      <c r="F59" s="0" t="n">
        <v>21497644.7012596</v>
      </c>
      <c r="G59" s="0" t="n">
        <v>7426202.90443859</v>
      </c>
      <c r="H59" s="0" t="n">
        <v>21622704.7244335</v>
      </c>
      <c r="I59" s="0" t="n">
        <v>7414669.78636049</v>
      </c>
      <c r="J59" s="166" t="n">
        <v>2656382.09698556</v>
      </c>
      <c r="K59" s="166" t="n">
        <v>2576690.63407599</v>
      </c>
      <c r="L59" s="0" t="n">
        <v>5020049.45900354</v>
      </c>
      <c r="M59" s="0" t="n">
        <v>4736448.17255565</v>
      </c>
      <c r="N59" s="0" t="n">
        <v>5040197.39564565</v>
      </c>
      <c r="O59" s="0" t="n">
        <v>4755377.61717637</v>
      </c>
      <c r="P59" s="0" t="n">
        <v>442730.349497593</v>
      </c>
      <c r="Q59" s="0" t="n">
        <v>429448.439012665</v>
      </c>
    </row>
    <row r="60" customFormat="false" ht="12.8" hidden="false" customHeight="false" outlineLevel="0" collapsed="false">
      <c r="A60" s="0" t="n">
        <v>107</v>
      </c>
      <c r="B60" s="0" t="n">
        <v>30321591.8369294</v>
      </c>
      <c r="C60" s="0" t="n">
        <v>29080302.2945396</v>
      </c>
      <c r="D60" s="0" t="n">
        <v>30443706.0897695</v>
      </c>
      <c r="E60" s="0" t="n">
        <v>29194917.6392947</v>
      </c>
      <c r="F60" s="0" t="n">
        <v>21611594.8957176</v>
      </c>
      <c r="G60" s="0" t="n">
        <v>7468707.39882195</v>
      </c>
      <c r="H60" s="0" t="n">
        <v>21737848.165457</v>
      </c>
      <c r="I60" s="0" t="n">
        <v>7457069.47383769</v>
      </c>
      <c r="J60" s="166" t="n">
        <v>2749152.53309737</v>
      </c>
      <c r="K60" s="166" t="n">
        <v>2666677.95710445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30475674.3769598</v>
      </c>
      <c r="C61" s="0" t="n">
        <v>29227575.2779067</v>
      </c>
      <c r="D61" s="0" t="n">
        <v>30599124.8503987</v>
      </c>
      <c r="E61" s="0" t="n">
        <v>29343450.7144289</v>
      </c>
      <c r="F61" s="0" t="n">
        <v>21699318.7517722</v>
      </c>
      <c r="G61" s="0" t="n">
        <v>7528256.5261345</v>
      </c>
      <c r="H61" s="0" t="n">
        <v>21826860.4485458</v>
      </c>
      <c r="I61" s="0" t="n">
        <v>7516590.26588315</v>
      </c>
      <c r="J61" s="166" t="n">
        <v>2847677.00310676</v>
      </c>
      <c r="K61" s="166" t="n">
        <v>2762246.69301356</v>
      </c>
      <c r="L61" s="0" t="n">
        <v>5076655.21832588</v>
      </c>
      <c r="M61" s="0" t="n">
        <v>4791612.9276058</v>
      </c>
      <c r="N61" s="0" t="n">
        <v>5097219.6506076</v>
      </c>
      <c r="O61" s="0" t="n">
        <v>4810933.60380547</v>
      </c>
      <c r="P61" s="0" t="n">
        <v>474612.833851126</v>
      </c>
      <c r="Q61" s="0" t="n">
        <v>460374.448835593</v>
      </c>
    </row>
    <row r="62" customFormat="false" ht="12.8" hidden="false" customHeight="false" outlineLevel="0" collapsed="false">
      <c r="A62" s="0" t="n">
        <v>109</v>
      </c>
      <c r="B62" s="0" t="n">
        <v>30641637.2136474</v>
      </c>
      <c r="C62" s="0" t="n">
        <v>29385877.9102981</v>
      </c>
      <c r="D62" s="0" t="n">
        <v>30764836.5671427</v>
      </c>
      <c r="E62" s="0" t="n">
        <v>29501516.2077096</v>
      </c>
      <c r="F62" s="0" t="n">
        <v>21781489.2756127</v>
      </c>
      <c r="G62" s="0" t="n">
        <v>7604388.63468542</v>
      </c>
      <c r="H62" s="0" t="n">
        <v>21908840.4449383</v>
      </c>
      <c r="I62" s="0" t="n">
        <v>7592675.7627713</v>
      </c>
      <c r="J62" s="166" t="n">
        <v>2883834.18532229</v>
      </c>
      <c r="K62" s="166" t="n">
        <v>2797319.15976262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30664978.0388492</v>
      </c>
      <c r="C63" s="0" t="n">
        <v>29408807.9692036</v>
      </c>
      <c r="D63" s="0" t="n">
        <v>30788897.0360348</v>
      </c>
      <c r="E63" s="0" t="n">
        <v>29525118.3163623</v>
      </c>
      <c r="F63" s="0" t="n">
        <v>21784165.4967553</v>
      </c>
      <c r="G63" s="0" t="n">
        <v>7624642.47244837</v>
      </c>
      <c r="H63" s="0" t="n">
        <v>21912214.375145</v>
      </c>
      <c r="I63" s="0" t="n">
        <v>7612903.94121732</v>
      </c>
      <c r="J63" s="166" t="n">
        <v>2928112.31395654</v>
      </c>
      <c r="K63" s="166" t="n">
        <v>2840268.94453784</v>
      </c>
      <c r="L63" s="0" t="n">
        <v>5107178.25412754</v>
      </c>
      <c r="M63" s="0" t="n">
        <v>4820513.43532477</v>
      </c>
      <c r="N63" s="0" t="n">
        <v>5127819.87559399</v>
      </c>
      <c r="O63" s="0" t="n">
        <v>4839906.49505904</v>
      </c>
      <c r="P63" s="0" t="n">
        <v>488018.718992756</v>
      </c>
      <c r="Q63" s="0" t="n">
        <v>473378.157422973</v>
      </c>
    </row>
    <row r="64" customFormat="false" ht="12.8" hidden="false" customHeight="false" outlineLevel="0" collapsed="false">
      <c r="A64" s="0" t="n">
        <v>111</v>
      </c>
      <c r="B64" s="0" t="n">
        <v>30946499.6763156</v>
      </c>
      <c r="C64" s="0" t="n">
        <v>29676022.2727463</v>
      </c>
      <c r="D64" s="0" t="n">
        <v>31073480.651899</v>
      </c>
      <c r="E64" s="0" t="n">
        <v>29795238.473922</v>
      </c>
      <c r="F64" s="0" t="n">
        <v>21948503.0039282</v>
      </c>
      <c r="G64" s="0" t="n">
        <v>7727519.26881807</v>
      </c>
      <c r="H64" s="0" t="n">
        <v>22078067.4899647</v>
      </c>
      <c r="I64" s="0" t="n">
        <v>7717170.98395737</v>
      </c>
      <c r="J64" s="166" t="n">
        <v>2964828.40965405</v>
      </c>
      <c r="K64" s="166" t="n">
        <v>2875883.55736443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31166960.6125217</v>
      </c>
      <c r="C65" s="0" t="n">
        <v>29886049.4078264</v>
      </c>
      <c r="D65" s="0" t="n">
        <v>31294917.3965492</v>
      </c>
      <c r="E65" s="0" t="n">
        <v>30006181.9595068</v>
      </c>
      <c r="F65" s="0" t="n">
        <v>22086748.6660005</v>
      </c>
      <c r="G65" s="0" t="n">
        <v>7799300.74182583</v>
      </c>
      <c r="H65" s="0" t="n">
        <v>22217263.1358977</v>
      </c>
      <c r="I65" s="0" t="n">
        <v>7788918.8236091</v>
      </c>
      <c r="J65" s="166" t="n">
        <v>3011437.13067185</v>
      </c>
      <c r="K65" s="166" t="n">
        <v>2921094.0167517</v>
      </c>
      <c r="L65" s="0" t="n">
        <v>5193038.26400513</v>
      </c>
      <c r="M65" s="0" t="n">
        <v>4902421.01057698</v>
      </c>
      <c r="N65" s="0" t="n">
        <v>5214353.38591377</v>
      </c>
      <c r="O65" s="0" t="n">
        <v>4922447.56899479</v>
      </c>
      <c r="P65" s="0" t="n">
        <v>501906.188445309</v>
      </c>
      <c r="Q65" s="0" t="n">
        <v>486849.002791949</v>
      </c>
    </row>
    <row r="66" customFormat="false" ht="12.8" hidden="false" customHeight="false" outlineLevel="0" collapsed="false">
      <c r="A66" s="0" t="n">
        <v>113</v>
      </c>
      <c r="B66" s="0" t="n">
        <v>31407150.447884</v>
      </c>
      <c r="C66" s="0" t="n">
        <v>30116370.0178705</v>
      </c>
      <c r="D66" s="0" t="n">
        <v>31535574.2378015</v>
      </c>
      <c r="E66" s="0" t="n">
        <v>30236952.6421652</v>
      </c>
      <c r="F66" s="0" t="n">
        <v>22258152.3128541</v>
      </c>
      <c r="G66" s="0" t="n">
        <v>7858217.70501637</v>
      </c>
      <c r="H66" s="0" t="n">
        <v>22388775.0250767</v>
      </c>
      <c r="I66" s="0" t="n">
        <v>7848177.61708852</v>
      </c>
      <c r="J66" s="166" t="n">
        <v>3176279.48270845</v>
      </c>
      <c r="K66" s="166" t="n">
        <v>3080991.09822719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31598970.0792745</v>
      </c>
      <c r="C67" s="0" t="n">
        <v>30300453.6696186</v>
      </c>
      <c r="D67" s="0" t="n">
        <v>31727403.387638</v>
      </c>
      <c r="E67" s="0" t="n">
        <v>30421118.802649</v>
      </c>
      <c r="F67" s="0" t="n">
        <v>22381578.9033667</v>
      </c>
      <c r="G67" s="0" t="n">
        <v>7918874.76625181</v>
      </c>
      <c r="H67" s="0" t="n">
        <v>22512319.7148666</v>
      </c>
      <c r="I67" s="0" t="n">
        <v>7908799.0877824</v>
      </c>
      <c r="J67" s="166" t="n">
        <v>3242565.51024604</v>
      </c>
      <c r="K67" s="166" t="n">
        <v>3145288.54493865</v>
      </c>
      <c r="L67" s="0" t="n">
        <v>5266004.76785462</v>
      </c>
      <c r="M67" s="0" t="n">
        <v>4972514.38942789</v>
      </c>
      <c r="N67" s="0" t="n">
        <v>5287414.3919514</v>
      </c>
      <c r="O67" s="0" t="n">
        <v>4992643.1714055</v>
      </c>
      <c r="P67" s="0" t="n">
        <v>540427.585041006</v>
      </c>
      <c r="Q67" s="0" t="n">
        <v>524214.757489776</v>
      </c>
    </row>
    <row r="68" customFormat="false" ht="12.8" hidden="false" customHeight="false" outlineLevel="0" collapsed="false">
      <c r="A68" s="0" t="n">
        <v>115</v>
      </c>
      <c r="B68" s="0" t="n">
        <v>31807938.98025</v>
      </c>
      <c r="C68" s="0" t="n">
        <v>30500529.5337773</v>
      </c>
      <c r="D68" s="0" t="n">
        <v>31934713.9533615</v>
      </c>
      <c r="E68" s="0" t="n">
        <v>30619628.7342414</v>
      </c>
      <c r="F68" s="0" t="n">
        <v>22535398.5426641</v>
      </c>
      <c r="G68" s="0" t="n">
        <v>7965130.99111321</v>
      </c>
      <c r="H68" s="0" t="n">
        <v>22666262.5541449</v>
      </c>
      <c r="I68" s="0" t="n">
        <v>7953366.18009653</v>
      </c>
      <c r="J68" s="166" t="n">
        <v>3356078.82545525</v>
      </c>
      <c r="K68" s="166" t="n">
        <v>3255396.4606916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31999413.9110448</v>
      </c>
      <c r="C69" s="0" t="n">
        <v>30683637.8343775</v>
      </c>
      <c r="D69" s="0" t="n">
        <v>32125441.6121151</v>
      </c>
      <c r="E69" s="0" t="n">
        <v>30802034.4242725</v>
      </c>
      <c r="F69" s="0" t="n">
        <v>22645056.9903609</v>
      </c>
      <c r="G69" s="0" t="n">
        <v>8038580.8440166</v>
      </c>
      <c r="H69" s="0" t="n">
        <v>22775248.0826818</v>
      </c>
      <c r="I69" s="0" t="n">
        <v>8026786.34159067</v>
      </c>
      <c r="J69" s="166" t="n">
        <v>3399174.21034114</v>
      </c>
      <c r="K69" s="166" t="n">
        <v>3297198.98403091</v>
      </c>
      <c r="L69" s="0" t="n">
        <v>5331191.25141229</v>
      </c>
      <c r="M69" s="0" t="n">
        <v>5033987.9450019</v>
      </c>
      <c r="N69" s="0" t="n">
        <v>5352198.73293499</v>
      </c>
      <c r="O69" s="0" t="n">
        <v>5053738.73300977</v>
      </c>
      <c r="P69" s="0" t="n">
        <v>566529.035056857</v>
      </c>
      <c r="Q69" s="0" t="n">
        <v>549533.164005151</v>
      </c>
    </row>
    <row r="70" customFormat="false" ht="12.8" hidden="false" customHeight="false" outlineLevel="0" collapsed="false">
      <c r="A70" s="0" t="n">
        <v>117</v>
      </c>
      <c r="B70" s="0" t="n">
        <v>32148047.9090301</v>
      </c>
      <c r="C70" s="0" t="n">
        <v>30825627.802658</v>
      </c>
      <c r="D70" s="0" t="n">
        <v>32271482.6572039</v>
      </c>
      <c r="E70" s="0" t="n">
        <v>30941584.1619961</v>
      </c>
      <c r="F70" s="0" t="n">
        <v>22754383.4867541</v>
      </c>
      <c r="G70" s="0" t="n">
        <v>8071244.31590386</v>
      </c>
      <c r="H70" s="0" t="n">
        <v>22882238.1385662</v>
      </c>
      <c r="I70" s="0" t="n">
        <v>8059346.02342991</v>
      </c>
      <c r="J70" s="166" t="n">
        <v>3513997.04847049</v>
      </c>
      <c r="K70" s="166" t="n">
        <v>3408577.13701637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32256968.7338561</v>
      </c>
      <c r="C71" s="0" t="n">
        <v>30930118.7343584</v>
      </c>
      <c r="D71" s="0" t="n">
        <v>32379722.9061706</v>
      </c>
      <c r="E71" s="0" t="n">
        <v>31045435.4327365</v>
      </c>
      <c r="F71" s="0" t="n">
        <v>22820020.3393977</v>
      </c>
      <c r="G71" s="0" t="n">
        <v>8110098.39496069</v>
      </c>
      <c r="H71" s="0" t="n">
        <v>22947248.5061047</v>
      </c>
      <c r="I71" s="0" t="n">
        <v>8098186.92663183</v>
      </c>
      <c r="J71" s="166" t="n">
        <v>3611924.71851005</v>
      </c>
      <c r="K71" s="166" t="n">
        <v>3503566.97695475</v>
      </c>
      <c r="L71" s="0" t="n">
        <v>5375240.39962319</v>
      </c>
      <c r="M71" s="0" t="n">
        <v>5076886.68635556</v>
      </c>
      <c r="N71" s="0" t="n">
        <v>5395701.83617497</v>
      </c>
      <c r="O71" s="0" t="n">
        <v>5096123.72346543</v>
      </c>
      <c r="P71" s="0" t="n">
        <v>601987.453085008</v>
      </c>
      <c r="Q71" s="0" t="n">
        <v>583927.829492458</v>
      </c>
    </row>
    <row r="72" customFormat="false" ht="12.8" hidden="false" customHeight="false" outlineLevel="0" collapsed="false">
      <c r="A72" s="0" t="n">
        <v>119</v>
      </c>
      <c r="B72" s="0" t="n">
        <v>32537410.0298414</v>
      </c>
      <c r="C72" s="0" t="n">
        <v>31199039.3929738</v>
      </c>
      <c r="D72" s="0" t="n">
        <v>32660998.6039168</v>
      </c>
      <c r="E72" s="0" t="n">
        <v>31315139.8868421</v>
      </c>
      <c r="F72" s="0" t="n">
        <v>23004146.3223781</v>
      </c>
      <c r="G72" s="0" t="n">
        <v>8194893.07059571</v>
      </c>
      <c r="H72" s="0" t="n">
        <v>23132189.1225347</v>
      </c>
      <c r="I72" s="0" t="n">
        <v>8182950.76430733</v>
      </c>
      <c r="J72" s="166" t="n">
        <v>3667869.22451313</v>
      </c>
      <c r="K72" s="166" t="n">
        <v>3557833.14777774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32691919.1836576</v>
      </c>
      <c r="C73" s="0" t="n">
        <v>31347945.3453444</v>
      </c>
      <c r="D73" s="0" t="n">
        <v>32826474.3458546</v>
      </c>
      <c r="E73" s="0" t="n">
        <v>31474426.2156834</v>
      </c>
      <c r="F73" s="0" t="n">
        <v>23122897.9695048</v>
      </c>
      <c r="G73" s="0" t="n">
        <v>8225047.37583956</v>
      </c>
      <c r="H73" s="0" t="n">
        <v>23249379.4508767</v>
      </c>
      <c r="I73" s="0" t="n">
        <v>8225046.76480669</v>
      </c>
      <c r="J73" s="166" t="n">
        <v>3747149.27608137</v>
      </c>
      <c r="K73" s="166" t="n">
        <v>3634734.79779893</v>
      </c>
      <c r="L73" s="0" t="n">
        <v>5448419.38202322</v>
      </c>
      <c r="M73" s="0" t="n">
        <v>5146652.63572311</v>
      </c>
      <c r="N73" s="0" t="n">
        <v>5470845.06825354</v>
      </c>
      <c r="O73" s="0" t="n">
        <v>5167733.75892984</v>
      </c>
      <c r="P73" s="0" t="n">
        <v>624524.879346895</v>
      </c>
      <c r="Q73" s="0" t="n">
        <v>605789.132966488</v>
      </c>
    </row>
    <row r="74" customFormat="false" ht="12.8" hidden="false" customHeight="false" outlineLevel="0" collapsed="false">
      <c r="A74" s="0" t="n">
        <v>121</v>
      </c>
      <c r="B74" s="0" t="n">
        <v>32897146.390756</v>
      </c>
      <c r="C74" s="0" t="n">
        <v>31544015.7349793</v>
      </c>
      <c r="D74" s="0" t="n">
        <v>33030409.1326708</v>
      </c>
      <c r="E74" s="0" t="n">
        <v>31669281.7276214</v>
      </c>
      <c r="F74" s="0" t="n">
        <v>23195630.4362535</v>
      </c>
      <c r="G74" s="0" t="n">
        <v>8348385.2987258</v>
      </c>
      <c r="H74" s="0" t="n">
        <v>23320897.0426431</v>
      </c>
      <c r="I74" s="0" t="n">
        <v>8348384.68497831</v>
      </c>
      <c r="J74" s="166" t="n">
        <v>3863065.25286565</v>
      </c>
      <c r="K74" s="166" t="n">
        <v>3747173.29527968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33047730.1371156</v>
      </c>
      <c r="C75" s="0" t="n">
        <v>31688231.8414813</v>
      </c>
      <c r="D75" s="0" t="n">
        <v>33181502.5961149</v>
      </c>
      <c r="E75" s="0" t="n">
        <v>31813976.965536</v>
      </c>
      <c r="F75" s="0" t="n">
        <v>23309302.8911324</v>
      </c>
      <c r="G75" s="0" t="n">
        <v>8378928.95034888</v>
      </c>
      <c r="H75" s="0" t="n">
        <v>23435048.6352472</v>
      </c>
      <c r="I75" s="0" t="n">
        <v>8378928.3302888</v>
      </c>
      <c r="J75" s="166" t="n">
        <v>3943271.55928568</v>
      </c>
      <c r="K75" s="166" t="n">
        <v>3824973.41250711</v>
      </c>
      <c r="L75" s="0" t="n">
        <v>5507079.77789785</v>
      </c>
      <c r="M75" s="0" t="n">
        <v>5202392.63435344</v>
      </c>
      <c r="N75" s="0" t="n">
        <v>5529375.01265933</v>
      </c>
      <c r="O75" s="0" t="n">
        <v>5223351.41947251</v>
      </c>
      <c r="P75" s="0" t="n">
        <v>657211.926547613</v>
      </c>
      <c r="Q75" s="0" t="n">
        <v>637495.568751185</v>
      </c>
    </row>
    <row r="76" customFormat="false" ht="12.8" hidden="false" customHeight="false" outlineLevel="0" collapsed="false">
      <c r="A76" s="0" t="n">
        <v>123</v>
      </c>
      <c r="B76" s="0" t="n">
        <v>33095472.8994883</v>
      </c>
      <c r="C76" s="0" t="n">
        <v>31735076.3218464</v>
      </c>
      <c r="D76" s="0" t="n">
        <v>33228826.2557852</v>
      </c>
      <c r="E76" s="0" t="n">
        <v>31860428.6782433</v>
      </c>
      <c r="F76" s="0" t="n">
        <v>23350667.777887</v>
      </c>
      <c r="G76" s="0" t="n">
        <v>8384408.54395944</v>
      </c>
      <c r="H76" s="0" t="n">
        <v>23476020.7559437</v>
      </c>
      <c r="I76" s="0" t="n">
        <v>8384407.92229962</v>
      </c>
      <c r="J76" s="166" t="n">
        <v>4007395.94667903</v>
      </c>
      <c r="K76" s="166" t="n">
        <v>3887174.06827865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33368727.2705631</v>
      </c>
      <c r="C77" s="0" t="n">
        <v>31995555.5848722</v>
      </c>
      <c r="D77" s="0" t="n">
        <v>33502387.3372633</v>
      </c>
      <c r="E77" s="0" t="n">
        <v>32121196.2479341</v>
      </c>
      <c r="F77" s="0" t="n">
        <v>23534272.4595332</v>
      </c>
      <c r="G77" s="0" t="n">
        <v>8461283.12533898</v>
      </c>
      <c r="H77" s="0" t="n">
        <v>23659913.7241247</v>
      </c>
      <c r="I77" s="0" t="n">
        <v>8461282.52380943</v>
      </c>
      <c r="J77" s="166" t="n">
        <v>4084898.97044209</v>
      </c>
      <c r="K77" s="166" t="n">
        <v>3962352.00132882</v>
      </c>
      <c r="L77" s="0" t="n">
        <v>5557268.99097384</v>
      </c>
      <c r="M77" s="0" t="n">
        <v>5248839.05853941</v>
      </c>
      <c r="N77" s="0" t="n">
        <v>5579545.70428269</v>
      </c>
      <c r="O77" s="0" t="n">
        <v>5269780.21399618</v>
      </c>
      <c r="P77" s="0" t="n">
        <v>680816.495073681</v>
      </c>
      <c r="Q77" s="0" t="n">
        <v>660392.000221471</v>
      </c>
    </row>
    <row r="78" customFormat="false" ht="12.8" hidden="false" customHeight="false" outlineLevel="0" collapsed="false">
      <c r="A78" s="0" t="n">
        <v>125</v>
      </c>
      <c r="B78" s="0" t="n">
        <v>33557866.1483387</v>
      </c>
      <c r="C78" s="0" t="n">
        <v>32176874.6554862</v>
      </c>
      <c r="D78" s="0" t="n">
        <v>33692159.2359125</v>
      </c>
      <c r="E78" s="0" t="n">
        <v>32303109.7341291</v>
      </c>
      <c r="F78" s="0" t="n">
        <v>23664277.5518457</v>
      </c>
      <c r="G78" s="0" t="n">
        <v>8512597.10364043</v>
      </c>
      <c r="H78" s="0" t="n">
        <v>23790513.235692</v>
      </c>
      <c r="I78" s="0" t="n">
        <v>8512596.4984371</v>
      </c>
      <c r="J78" s="166" t="n">
        <v>4188617.22099533</v>
      </c>
      <c r="K78" s="166" t="n">
        <v>4062958.70436547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33649931.8049202</v>
      </c>
      <c r="C79" s="0" t="n">
        <v>32264791.3434678</v>
      </c>
      <c r="D79" s="0" t="n">
        <v>33784537.074359</v>
      </c>
      <c r="E79" s="0" t="n">
        <v>32391320.20296</v>
      </c>
      <c r="F79" s="0" t="n">
        <v>23732603.7667475</v>
      </c>
      <c r="G79" s="0" t="n">
        <v>8532187.57672035</v>
      </c>
      <c r="H79" s="0" t="n">
        <v>23859133.2326493</v>
      </c>
      <c r="I79" s="0" t="n">
        <v>8532186.97031068</v>
      </c>
      <c r="J79" s="166" t="n">
        <v>4199495.03468222</v>
      </c>
      <c r="K79" s="166" t="n">
        <v>4073510.18364176</v>
      </c>
      <c r="L79" s="0" t="n">
        <v>5606842.42706183</v>
      </c>
      <c r="M79" s="0" t="n">
        <v>5297141.93846752</v>
      </c>
      <c r="N79" s="0" t="n">
        <v>5629276.62200725</v>
      </c>
      <c r="O79" s="0" t="n">
        <v>5318231.13141255</v>
      </c>
      <c r="P79" s="0" t="n">
        <v>699915.839113704</v>
      </c>
      <c r="Q79" s="0" t="n">
        <v>678918.363940293</v>
      </c>
    </row>
    <row r="80" customFormat="false" ht="12.8" hidden="false" customHeight="false" outlineLevel="0" collapsed="false">
      <c r="A80" s="0" t="n">
        <v>127</v>
      </c>
      <c r="B80" s="0" t="n">
        <v>33670141.208799</v>
      </c>
      <c r="C80" s="0" t="n">
        <v>32284783.4569636</v>
      </c>
      <c r="D80" s="0" t="n">
        <v>33803896.4727713</v>
      </c>
      <c r="E80" s="0" t="n">
        <v>32410513.3110795</v>
      </c>
      <c r="F80" s="0" t="n">
        <v>23760660.7364746</v>
      </c>
      <c r="G80" s="0" t="n">
        <v>8524122.720489</v>
      </c>
      <c r="H80" s="0" t="n">
        <v>23886391.1984959</v>
      </c>
      <c r="I80" s="0" t="n">
        <v>8524122.11258359</v>
      </c>
      <c r="J80" s="166" t="n">
        <v>4249182.11631993</v>
      </c>
      <c r="K80" s="166" t="n">
        <v>4121706.65283034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33818784.7673938</v>
      </c>
      <c r="C81" s="0" t="n">
        <v>32428303.9299943</v>
      </c>
      <c r="D81" s="0" t="n">
        <v>33952799.6130672</v>
      </c>
      <c r="E81" s="0" t="n">
        <v>32554277.8577431</v>
      </c>
      <c r="F81" s="0" t="n">
        <v>23877995.7869606</v>
      </c>
      <c r="G81" s="0" t="n">
        <v>8550308.14303368</v>
      </c>
      <c r="H81" s="0" t="n">
        <v>24003970.3241201</v>
      </c>
      <c r="I81" s="0" t="n">
        <v>8550307.53362293</v>
      </c>
      <c r="J81" s="166" t="n">
        <v>4359054.46718314</v>
      </c>
      <c r="K81" s="166" t="n">
        <v>4228282.83316765</v>
      </c>
      <c r="L81" s="0" t="n">
        <v>5635948.19834285</v>
      </c>
      <c r="M81" s="0" t="n">
        <v>5325542.10503341</v>
      </c>
      <c r="N81" s="0" t="n">
        <v>5658284.00113518</v>
      </c>
      <c r="O81" s="0" t="n">
        <v>5346538.8145483</v>
      </c>
      <c r="P81" s="0" t="n">
        <v>726509.077863857</v>
      </c>
      <c r="Q81" s="0" t="n">
        <v>704713.805527941</v>
      </c>
    </row>
    <row r="82" customFormat="false" ht="12.8" hidden="false" customHeight="false" outlineLevel="0" collapsed="false">
      <c r="A82" s="0" t="n">
        <v>129</v>
      </c>
      <c r="B82" s="0" t="n">
        <v>34082072.1132345</v>
      </c>
      <c r="C82" s="0" t="n">
        <v>32680591.5152335</v>
      </c>
      <c r="D82" s="0" t="n">
        <v>34214983.9146015</v>
      </c>
      <c r="E82" s="0" t="n">
        <v>32805529.4636755</v>
      </c>
      <c r="F82" s="0" t="n">
        <v>24026869.5161537</v>
      </c>
      <c r="G82" s="0" t="n">
        <v>8653721.99907976</v>
      </c>
      <c r="H82" s="0" t="n">
        <v>24151808.0293913</v>
      </c>
      <c r="I82" s="0" t="n">
        <v>8653721.43428423</v>
      </c>
      <c r="J82" s="166" t="n">
        <v>4492109.44550223</v>
      </c>
      <c r="K82" s="166" t="n">
        <v>4357346.16213716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34278100.7287752</v>
      </c>
      <c r="C83" s="0" t="n">
        <v>32868404.5860519</v>
      </c>
      <c r="D83" s="0" t="n">
        <v>34411161.4330264</v>
      </c>
      <c r="E83" s="0" t="n">
        <v>32993479.93176</v>
      </c>
      <c r="F83" s="0" t="n">
        <v>24200450.9028872</v>
      </c>
      <c r="G83" s="0" t="n">
        <v>8667953.68316475</v>
      </c>
      <c r="H83" s="0" t="n">
        <v>24325526.8140635</v>
      </c>
      <c r="I83" s="0" t="n">
        <v>8667953.1176965</v>
      </c>
      <c r="J83" s="166" t="n">
        <v>4564522.13551011</v>
      </c>
      <c r="K83" s="166" t="n">
        <v>4427586.47144481</v>
      </c>
      <c r="L83" s="0" t="n">
        <v>5710887.6220836</v>
      </c>
      <c r="M83" s="0" t="n">
        <v>5396678.81729038</v>
      </c>
      <c r="N83" s="0" t="n">
        <v>5733064.10181907</v>
      </c>
      <c r="O83" s="0" t="n">
        <v>5417525.9839462</v>
      </c>
      <c r="P83" s="0" t="n">
        <v>760753.689251685</v>
      </c>
      <c r="Q83" s="0" t="n">
        <v>737931.078574135</v>
      </c>
    </row>
    <row r="84" customFormat="false" ht="12.8" hidden="false" customHeight="false" outlineLevel="0" collapsed="false">
      <c r="A84" s="0" t="n">
        <v>131</v>
      </c>
      <c r="B84" s="0" t="n">
        <v>34385321.623064</v>
      </c>
      <c r="C84" s="0" t="n">
        <v>32971848.4339401</v>
      </c>
      <c r="D84" s="0" t="n">
        <v>34518001.6835687</v>
      </c>
      <c r="E84" s="0" t="n">
        <v>33096565.970413</v>
      </c>
      <c r="F84" s="0" t="n">
        <v>24313329.6200544</v>
      </c>
      <c r="G84" s="0" t="n">
        <v>8658518.81388577</v>
      </c>
      <c r="H84" s="0" t="n">
        <v>24438047.7233507</v>
      </c>
      <c r="I84" s="0" t="n">
        <v>8658518.24706225</v>
      </c>
      <c r="J84" s="166" t="n">
        <v>4642794.71861556</v>
      </c>
      <c r="K84" s="166" t="n">
        <v>4503510.87705709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34587268.3545246</v>
      </c>
      <c r="C85" s="0" t="n">
        <v>33165865.2281618</v>
      </c>
      <c r="D85" s="0" t="n">
        <v>34718455.8681884</v>
      </c>
      <c r="E85" s="0" t="n">
        <v>33289179.7665257</v>
      </c>
      <c r="F85" s="0" t="n">
        <v>24462915.515761</v>
      </c>
      <c r="G85" s="0" t="n">
        <v>8702949.71240088</v>
      </c>
      <c r="H85" s="0" t="n">
        <v>24586230.5952977</v>
      </c>
      <c r="I85" s="0" t="n">
        <v>8702949.171228</v>
      </c>
      <c r="J85" s="166" t="n">
        <v>4785497.182278</v>
      </c>
      <c r="K85" s="166" t="n">
        <v>4641932.26680966</v>
      </c>
      <c r="L85" s="0" t="n">
        <v>5762838.84993756</v>
      </c>
      <c r="M85" s="0" t="n">
        <v>5446671.57592459</v>
      </c>
      <c r="N85" s="0" t="n">
        <v>5784703.1297893</v>
      </c>
      <c r="O85" s="0" t="n">
        <v>5467225.31215611</v>
      </c>
      <c r="P85" s="0" t="n">
        <v>797582.863713001</v>
      </c>
      <c r="Q85" s="0" t="n">
        <v>773655.37780161</v>
      </c>
    </row>
    <row r="86" customFormat="false" ht="12.8" hidden="false" customHeight="false" outlineLevel="0" collapsed="false">
      <c r="A86" s="0" t="n">
        <v>133</v>
      </c>
      <c r="B86" s="0" t="n">
        <v>34665115.7270536</v>
      </c>
      <c r="C86" s="0" t="n">
        <v>33241421.0572059</v>
      </c>
      <c r="D86" s="0" t="n">
        <v>34794751.3289835</v>
      </c>
      <c r="E86" s="0" t="n">
        <v>33363276.7957858</v>
      </c>
      <c r="F86" s="0" t="n">
        <v>24503078.4059129</v>
      </c>
      <c r="G86" s="0" t="n">
        <v>8738342.65129304</v>
      </c>
      <c r="H86" s="0" t="n">
        <v>24624934.6865299</v>
      </c>
      <c r="I86" s="0" t="n">
        <v>8738342.10925586</v>
      </c>
      <c r="J86" s="166" t="n">
        <v>4875260.48118247</v>
      </c>
      <c r="K86" s="166" t="n">
        <v>4729002.666747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34792255.5398447</v>
      </c>
      <c r="C87" s="0" t="n">
        <v>33362851.6688746</v>
      </c>
      <c r="D87" s="0" t="n">
        <v>34921840.7449384</v>
      </c>
      <c r="E87" s="0" t="n">
        <v>33484660.994759</v>
      </c>
      <c r="F87" s="0" t="n">
        <v>24604290.4422262</v>
      </c>
      <c r="G87" s="0" t="n">
        <v>8758561.22664838</v>
      </c>
      <c r="H87" s="0" t="n">
        <v>24726100.3109899</v>
      </c>
      <c r="I87" s="0" t="n">
        <v>8758560.68376908</v>
      </c>
      <c r="J87" s="166" t="n">
        <v>4982560.77538005</v>
      </c>
      <c r="K87" s="166" t="n">
        <v>4833083.95211865</v>
      </c>
      <c r="L87" s="0" t="n">
        <v>5796074.74964282</v>
      </c>
      <c r="M87" s="0" t="n">
        <v>5478587.2841725</v>
      </c>
      <c r="N87" s="0" t="n">
        <v>5817672.14784928</v>
      </c>
      <c r="O87" s="0" t="n">
        <v>5498890.15579777</v>
      </c>
      <c r="P87" s="0" t="n">
        <v>830426.795896676</v>
      </c>
      <c r="Q87" s="0" t="n">
        <v>805513.992019776</v>
      </c>
    </row>
    <row r="88" customFormat="false" ht="12.8" hidden="false" customHeight="false" outlineLevel="0" collapsed="false">
      <c r="A88" s="0" t="n">
        <v>135</v>
      </c>
      <c r="B88" s="0" t="n">
        <v>34955849.055026</v>
      </c>
      <c r="C88" s="0" t="n">
        <v>33519468.8429002</v>
      </c>
      <c r="D88" s="0" t="n">
        <v>35084699.2354397</v>
      </c>
      <c r="E88" s="0" t="n">
        <v>33640587.2446112</v>
      </c>
      <c r="F88" s="0" t="n">
        <v>24681536.1941474</v>
      </c>
      <c r="G88" s="0" t="n">
        <v>8837932.64875287</v>
      </c>
      <c r="H88" s="0" t="n">
        <v>24802655.1394272</v>
      </c>
      <c r="I88" s="0" t="n">
        <v>8837932.10518396</v>
      </c>
      <c r="J88" s="166" t="n">
        <v>5083542.87389916</v>
      </c>
      <c r="K88" s="166" t="n">
        <v>4931036.58768218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35197797.2780293</v>
      </c>
      <c r="C89" s="0" t="n">
        <v>33752083.3979236</v>
      </c>
      <c r="D89" s="0" t="n">
        <v>35325249.6834149</v>
      </c>
      <c r="E89" s="0" t="n">
        <v>33871887.6107382</v>
      </c>
      <c r="F89" s="0" t="n">
        <v>24890588.2821381</v>
      </c>
      <c r="G89" s="0" t="n">
        <v>8861495.11578551</v>
      </c>
      <c r="H89" s="0" t="n">
        <v>25010393.0395202</v>
      </c>
      <c r="I89" s="0" t="n">
        <v>8861494.57121802</v>
      </c>
      <c r="J89" s="166" t="n">
        <v>5212449.87783512</v>
      </c>
      <c r="K89" s="166" t="n">
        <v>5056076.38150007</v>
      </c>
      <c r="L89" s="0" t="n">
        <v>5865346.45560958</v>
      </c>
      <c r="M89" s="0" t="n">
        <v>5545215.98353958</v>
      </c>
      <c r="N89" s="0" t="n">
        <v>5886588.3373143</v>
      </c>
      <c r="O89" s="0" t="n">
        <v>5565184.99538557</v>
      </c>
      <c r="P89" s="0" t="n">
        <v>868741.646305853</v>
      </c>
      <c r="Q89" s="0" t="n">
        <v>842679.396916678</v>
      </c>
    </row>
    <row r="90" customFormat="false" ht="12.8" hidden="false" customHeight="false" outlineLevel="0" collapsed="false">
      <c r="A90" s="0" t="n">
        <v>137</v>
      </c>
      <c r="B90" s="0" t="n">
        <v>35287986.2129367</v>
      </c>
      <c r="C90" s="0" t="n">
        <v>33838638.3620488</v>
      </c>
      <c r="D90" s="0" t="n">
        <v>35413979.1066328</v>
      </c>
      <c r="E90" s="0" t="n">
        <v>33957070.4816804</v>
      </c>
      <c r="F90" s="0" t="n">
        <v>24915453.6751767</v>
      </c>
      <c r="G90" s="0" t="n">
        <v>8923184.68687211</v>
      </c>
      <c r="H90" s="0" t="n">
        <v>25033886.3400877</v>
      </c>
      <c r="I90" s="0" t="n">
        <v>8923184.14159269</v>
      </c>
      <c r="J90" s="166" t="n">
        <v>5335708.29247965</v>
      </c>
      <c r="K90" s="166" t="n">
        <v>5175637.04370526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35408944.1641298</v>
      </c>
      <c r="C91" s="0" t="n">
        <v>33955689.5746199</v>
      </c>
      <c r="D91" s="0" t="n">
        <v>35533399.7582587</v>
      </c>
      <c r="E91" s="0" t="n">
        <v>34072676.8610833</v>
      </c>
      <c r="F91" s="0" t="n">
        <v>25030618.3795981</v>
      </c>
      <c r="G91" s="0" t="n">
        <v>8925071.19502189</v>
      </c>
      <c r="H91" s="0" t="n">
        <v>25147606.2120582</v>
      </c>
      <c r="I91" s="0" t="n">
        <v>8925070.64902514</v>
      </c>
      <c r="J91" s="166" t="n">
        <v>5415940.54296357</v>
      </c>
      <c r="K91" s="166" t="n">
        <v>5253462.32667467</v>
      </c>
      <c r="L91" s="0" t="n">
        <v>5898635.17324152</v>
      </c>
      <c r="M91" s="0" t="n">
        <v>5577111.71911171</v>
      </c>
      <c r="N91" s="0" t="n">
        <v>5919377.59991943</v>
      </c>
      <c r="O91" s="0" t="n">
        <v>5596611.24614514</v>
      </c>
      <c r="P91" s="0" t="n">
        <v>902656.757160595</v>
      </c>
      <c r="Q91" s="0" t="n">
        <v>875577.054445778</v>
      </c>
    </row>
    <row r="92" customFormat="false" ht="12.8" hidden="false" customHeight="false" outlineLevel="0" collapsed="false">
      <c r="A92" s="0" t="n">
        <v>139</v>
      </c>
      <c r="B92" s="0" t="n">
        <v>35490709.9881789</v>
      </c>
      <c r="C92" s="0" t="n">
        <v>34036268.9489698</v>
      </c>
      <c r="D92" s="0" t="n">
        <v>35613365.3404738</v>
      </c>
      <c r="E92" s="0" t="n">
        <v>34151564.2560067</v>
      </c>
      <c r="F92" s="0" t="n">
        <v>25129490.8599632</v>
      </c>
      <c r="G92" s="0" t="n">
        <v>8906778.08900655</v>
      </c>
      <c r="H92" s="0" t="n">
        <v>25244786.7294144</v>
      </c>
      <c r="I92" s="0" t="n">
        <v>8906777.52659228</v>
      </c>
      <c r="J92" s="166" t="n">
        <v>5532295.81095556</v>
      </c>
      <c r="K92" s="166" t="n">
        <v>5366326.93662689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35668667.7713303</v>
      </c>
      <c r="C93" s="0" t="n">
        <v>34207886.5228531</v>
      </c>
      <c r="D93" s="0" t="n">
        <v>35791384.1256203</v>
      </c>
      <c r="E93" s="0" t="n">
        <v>34323240.1755753</v>
      </c>
      <c r="F93" s="0" t="n">
        <v>25279255.2964965</v>
      </c>
      <c r="G93" s="0" t="n">
        <v>8928631.22635657</v>
      </c>
      <c r="H93" s="0" t="n">
        <v>25394609.5222425</v>
      </c>
      <c r="I93" s="0" t="n">
        <v>8928630.65333286</v>
      </c>
      <c r="J93" s="166" t="n">
        <v>5625509.00072289</v>
      </c>
      <c r="K93" s="166" t="n">
        <v>5456743.73070121</v>
      </c>
      <c r="L93" s="0" t="n">
        <v>5944350.89300132</v>
      </c>
      <c r="M93" s="0" t="n">
        <v>5621916.47200907</v>
      </c>
      <c r="N93" s="0" t="n">
        <v>5964803.66830668</v>
      </c>
      <c r="O93" s="0" t="n">
        <v>5641143.76978909</v>
      </c>
      <c r="P93" s="0" t="n">
        <v>937584.833453815</v>
      </c>
      <c r="Q93" s="0" t="n">
        <v>909457.288450201</v>
      </c>
    </row>
    <row r="94" customFormat="false" ht="12.8" hidden="false" customHeight="false" outlineLevel="0" collapsed="false">
      <c r="A94" s="0" t="n">
        <v>141</v>
      </c>
      <c r="B94" s="0" t="n">
        <v>35769033.2923935</v>
      </c>
      <c r="C94" s="0" t="n">
        <v>34304832.8330154</v>
      </c>
      <c r="D94" s="0" t="n">
        <v>35890195.0390777</v>
      </c>
      <c r="E94" s="0" t="n">
        <v>34418725.1549105</v>
      </c>
      <c r="F94" s="0" t="n">
        <v>25384882.2212873</v>
      </c>
      <c r="G94" s="0" t="n">
        <v>8919950.61172809</v>
      </c>
      <c r="H94" s="0" t="n">
        <v>25498775.1168666</v>
      </c>
      <c r="I94" s="0" t="n">
        <v>8919950.03804384</v>
      </c>
      <c r="J94" s="166" t="n">
        <v>5769377.05879955</v>
      </c>
      <c r="K94" s="166" t="n">
        <v>5596295.74703557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35904403.5747355</v>
      </c>
      <c r="C95" s="0" t="n">
        <v>34434156.4106272</v>
      </c>
      <c r="D95" s="0" t="n">
        <v>36024295.7940073</v>
      </c>
      <c r="E95" s="0" t="n">
        <v>34546854.4892205</v>
      </c>
      <c r="F95" s="0" t="n">
        <v>25457476.5991468</v>
      </c>
      <c r="G95" s="0" t="n">
        <v>8976679.81148033</v>
      </c>
      <c r="H95" s="0" t="n">
        <v>25570175.2524128</v>
      </c>
      <c r="I95" s="0" t="n">
        <v>8976679.23680771</v>
      </c>
      <c r="J95" s="166" t="n">
        <v>5872029.38236539</v>
      </c>
      <c r="K95" s="166" t="n">
        <v>5695868.50089443</v>
      </c>
      <c r="L95" s="0" t="n">
        <v>5983069.52631035</v>
      </c>
      <c r="M95" s="0" t="n">
        <v>5659221.18483633</v>
      </c>
      <c r="N95" s="0" t="n">
        <v>6003051.45513895</v>
      </c>
      <c r="O95" s="0" t="n">
        <v>5678005.90322573</v>
      </c>
      <c r="P95" s="0" t="n">
        <v>978671.563727565</v>
      </c>
      <c r="Q95" s="0" t="n">
        <v>949311.416815738</v>
      </c>
    </row>
    <row r="96" customFormat="false" ht="12.8" hidden="false" customHeight="false" outlineLevel="0" collapsed="false">
      <c r="A96" s="0" t="n">
        <v>143</v>
      </c>
      <c r="B96" s="0" t="n">
        <v>36074319.9098899</v>
      </c>
      <c r="C96" s="0" t="n">
        <v>34596055.7143197</v>
      </c>
      <c r="D96" s="0" t="n">
        <v>36193914.3246991</v>
      </c>
      <c r="E96" s="0" t="n">
        <v>34708473.5911319</v>
      </c>
      <c r="F96" s="0" t="n">
        <v>25562702.9776913</v>
      </c>
      <c r="G96" s="0" t="n">
        <v>9033352.73662839</v>
      </c>
      <c r="H96" s="0" t="n">
        <v>25675121.4304455</v>
      </c>
      <c r="I96" s="0" t="n">
        <v>9033352.16068644</v>
      </c>
      <c r="J96" s="166" t="n">
        <v>5987739.04760676</v>
      </c>
      <c r="K96" s="166" t="n">
        <v>5808106.87617856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36167949.632022</v>
      </c>
      <c r="C97" s="0" t="n">
        <v>34686741.3675948</v>
      </c>
      <c r="D97" s="0" t="n">
        <v>36286995.1102215</v>
      </c>
      <c r="E97" s="0" t="n">
        <v>34798642.9923926</v>
      </c>
      <c r="F97" s="0" t="n">
        <v>25622704.8569318</v>
      </c>
      <c r="G97" s="0" t="n">
        <v>9064036.51066303</v>
      </c>
      <c r="H97" s="0" t="n">
        <v>25734606.9334444</v>
      </c>
      <c r="I97" s="0" t="n">
        <v>9064036.05894818</v>
      </c>
      <c r="J97" s="166" t="n">
        <v>6101290.06176997</v>
      </c>
      <c r="K97" s="166" t="n">
        <v>5918251.35991687</v>
      </c>
      <c r="L97" s="0" t="n">
        <v>6027026.84739598</v>
      </c>
      <c r="M97" s="0" t="n">
        <v>5701558.2972019</v>
      </c>
      <c r="N97" s="0" t="n">
        <v>6046867.5610126</v>
      </c>
      <c r="O97" s="0" t="n">
        <v>5720210.35765146</v>
      </c>
      <c r="P97" s="0" t="n">
        <v>1016881.67696166</v>
      </c>
      <c r="Q97" s="0" t="n">
        <v>986375.226652812</v>
      </c>
    </row>
    <row r="98" customFormat="false" ht="12.8" hidden="false" customHeight="false" outlineLevel="0" collapsed="false">
      <c r="A98" s="0" t="n">
        <v>145</v>
      </c>
      <c r="B98" s="0" t="n">
        <v>36290105.5635619</v>
      </c>
      <c r="C98" s="0" t="n">
        <v>34805516.6732078</v>
      </c>
      <c r="D98" s="0" t="n">
        <v>36408642.8877068</v>
      </c>
      <c r="E98" s="0" t="n">
        <v>34916941.2978542</v>
      </c>
      <c r="F98" s="0" t="n">
        <v>25753423.7243079</v>
      </c>
      <c r="G98" s="0" t="n">
        <v>9052092.94889986</v>
      </c>
      <c r="H98" s="0" t="n">
        <v>25864848.8016389</v>
      </c>
      <c r="I98" s="0" t="n">
        <v>9052092.49621528</v>
      </c>
      <c r="J98" s="166" t="n">
        <v>6254719.81964986</v>
      </c>
      <c r="K98" s="166" t="n">
        <v>6067078.22506036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36419503.995062</v>
      </c>
      <c r="C99" s="0" t="n">
        <v>34929996.9340426</v>
      </c>
      <c r="D99" s="0" t="n">
        <v>36537155.9453986</v>
      </c>
      <c r="E99" s="0" t="n">
        <v>35040589.306749</v>
      </c>
      <c r="F99" s="0" t="n">
        <v>25854332.4143614</v>
      </c>
      <c r="G99" s="0" t="n">
        <v>9075664.51968124</v>
      </c>
      <c r="H99" s="0" t="n">
        <v>25964925.2403035</v>
      </c>
      <c r="I99" s="0" t="n">
        <v>9075664.06644549</v>
      </c>
      <c r="J99" s="166" t="n">
        <v>6413896.00428979</v>
      </c>
      <c r="K99" s="166" t="n">
        <v>6221479.1241611</v>
      </c>
      <c r="L99" s="0" t="n">
        <v>6068575.38404256</v>
      </c>
      <c r="M99" s="0" t="n">
        <v>5741949.34858202</v>
      </c>
      <c r="N99" s="0" t="n">
        <v>6088183.96076355</v>
      </c>
      <c r="O99" s="0" t="n">
        <v>5760384.09067254</v>
      </c>
      <c r="P99" s="0" t="n">
        <v>1068982.66738163</v>
      </c>
      <c r="Q99" s="0" t="n">
        <v>1036913.18736018</v>
      </c>
    </row>
    <row r="100" customFormat="false" ht="12.8" hidden="false" customHeight="false" outlineLevel="0" collapsed="false">
      <c r="A100" s="0" t="n">
        <v>147</v>
      </c>
      <c r="B100" s="0" t="n">
        <v>36479569.6806934</v>
      </c>
      <c r="C100" s="0" t="n">
        <v>34989368.0770335</v>
      </c>
      <c r="D100" s="0" t="n">
        <v>36595773.0183065</v>
      </c>
      <c r="E100" s="0" t="n">
        <v>35098598.8709438</v>
      </c>
      <c r="F100" s="0" t="n">
        <v>25874480.6350497</v>
      </c>
      <c r="G100" s="0" t="n">
        <v>9114887.44198378</v>
      </c>
      <c r="H100" s="0" t="n">
        <v>25983711.8927991</v>
      </c>
      <c r="I100" s="0" t="n">
        <v>9114886.97814478</v>
      </c>
      <c r="J100" s="166" t="n">
        <v>6554867.72907703</v>
      </c>
      <c r="K100" s="166" t="n">
        <v>6358221.69720472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36696853.2379046</v>
      </c>
      <c r="C101" s="0" t="n">
        <v>35197383.281893</v>
      </c>
      <c r="D101" s="0" t="n">
        <v>36812235.8532695</v>
      </c>
      <c r="E101" s="0" t="n">
        <v>35305841.9800709</v>
      </c>
      <c r="F101" s="0" t="n">
        <v>26028043.8657094</v>
      </c>
      <c r="G101" s="0" t="n">
        <v>9169339.41618362</v>
      </c>
      <c r="H101" s="0" t="n">
        <v>26136503.0281256</v>
      </c>
      <c r="I101" s="0" t="n">
        <v>9169338.95194529</v>
      </c>
      <c r="J101" s="166" t="n">
        <v>6695089.9832678</v>
      </c>
      <c r="K101" s="166" t="n">
        <v>6494237.28376976</v>
      </c>
      <c r="L101" s="0" t="n">
        <v>6113733.04775979</v>
      </c>
      <c r="M101" s="0" t="n">
        <v>5785342.24744829</v>
      </c>
      <c r="N101" s="0" t="n">
        <v>6132963.31339416</v>
      </c>
      <c r="O101" s="0" t="n">
        <v>5803422.17954116</v>
      </c>
      <c r="P101" s="0" t="n">
        <v>1115848.33054463</v>
      </c>
      <c r="Q101" s="0" t="n">
        <v>1082372.88062829</v>
      </c>
    </row>
    <row r="102" customFormat="false" ht="12.8" hidden="false" customHeight="false" outlineLevel="0" collapsed="false">
      <c r="A102" s="0" t="n">
        <v>149</v>
      </c>
      <c r="B102" s="0" t="n">
        <v>36727141.5496475</v>
      </c>
      <c r="C102" s="0" t="n">
        <v>35228279.5066622</v>
      </c>
      <c r="D102" s="0" t="n">
        <v>36838849.8770476</v>
      </c>
      <c r="E102" s="0" t="n">
        <v>35333284.3750365</v>
      </c>
      <c r="F102" s="0" t="n">
        <v>26014652.9955227</v>
      </c>
      <c r="G102" s="0" t="n">
        <v>9213626.5111395</v>
      </c>
      <c r="H102" s="0" t="n">
        <v>26119658.3104011</v>
      </c>
      <c r="I102" s="0" t="n">
        <v>9213626.06463541</v>
      </c>
      <c r="J102" s="166" t="n">
        <v>6766785.17987399</v>
      </c>
      <c r="K102" s="166" t="n">
        <v>6563781.62447777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36915259.936326</v>
      </c>
      <c r="C103" s="0" t="n">
        <v>35409201.8119528</v>
      </c>
      <c r="D103" s="0" t="n">
        <v>37024441.0851015</v>
      </c>
      <c r="E103" s="0" t="n">
        <v>35511831.4218411</v>
      </c>
      <c r="F103" s="0" t="n">
        <v>26184108.1742164</v>
      </c>
      <c r="G103" s="0" t="n">
        <v>9225093.63773641</v>
      </c>
      <c r="H103" s="0" t="n">
        <v>26286738.230895</v>
      </c>
      <c r="I103" s="0" t="n">
        <v>9225093.19094606</v>
      </c>
      <c r="J103" s="166" t="n">
        <v>6883795.22254082</v>
      </c>
      <c r="K103" s="166" t="n">
        <v>6677281.3658646</v>
      </c>
      <c r="L103" s="0" t="n">
        <v>6150481.48303286</v>
      </c>
      <c r="M103" s="0" t="n">
        <v>5820960.38650869</v>
      </c>
      <c r="N103" s="0" t="n">
        <v>6168678.22237475</v>
      </c>
      <c r="O103" s="0" t="n">
        <v>5838068.17729308</v>
      </c>
      <c r="P103" s="0" t="n">
        <v>1147299.2037568</v>
      </c>
      <c r="Q103" s="0" t="n">
        <v>1112880.2276441</v>
      </c>
    </row>
    <row r="104" customFormat="false" ht="12.8" hidden="false" customHeight="false" outlineLevel="0" collapsed="false">
      <c r="A104" s="0" t="n">
        <v>151</v>
      </c>
      <c r="B104" s="0" t="n">
        <v>37039005.349223</v>
      </c>
      <c r="C104" s="0" t="n">
        <v>35528219.7113716</v>
      </c>
      <c r="D104" s="0" t="n">
        <v>37146370.1929989</v>
      </c>
      <c r="E104" s="0" t="n">
        <v>35629141.8848182</v>
      </c>
      <c r="F104" s="0" t="n">
        <v>26316571.4351532</v>
      </c>
      <c r="G104" s="0" t="n">
        <v>9211648.27621847</v>
      </c>
      <c r="H104" s="0" t="n">
        <v>26417494.0561637</v>
      </c>
      <c r="I104" s="0" t="n">
        <v>9211647.82865442</v>
      </c>
      <c r="J104" s="166" t="n">
        <v>6968132.97453623</v>
      </c>
      <c r="K104" s="166" t="n">
        <v>6759088.98530014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37352211.939627</v>
      </c>
      <c r="C105" s="0" t="n">
        <v>35828019.7353478</v>
      </c>
      <c r="D105" s="0" t="n">
        <v>37459143.2815671</v>
      </c>
      <c r="E105" s="0" t="n">
        <v>35928534.4156176</v>
      </c>
      <c r="F105" s="0" t="n">
        <v>26566051.0834803</v>
      </c>
      <c r="G105" s="0" t="n">
        <v>9261968.65186746</v>
      </c>
      <c r="H105" s="0" t="n">
        <v>26666566.2121472</v>
      </c>
      <c r="I105" s="0" t="n">
        <v>9261968.20347043</v>
      </c>
      <c r="J105" s="166" t="n">
        <v>7106039.58702983</v>
      </c>
      <c r="K105" s="166" t="n">
        <v>6892858.39941894</v>
      </c>
      <c r="L105" s="0" t="n">
        <v>6222288.40224424</v>
      </c>
      <c r="M105" s="0" t="n">
        <v>5889380.13303525</v>
      </c>
      <c r="N105" s="0" t="n">
        <v>6240110.15406513</v>
      </c>
      <c r="O105" s="0" t="n">
        <v>5906135.44021409</v>
      </c>
      <c r="P105" s="0" t="n">
        <v>1184339.93117164</v>
      </c>
      <c r="Q105" s="0" t="n">
        <v>1148809.73323649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1.87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239</v>
      </c>
      <c r="C1" s="0" t="s">
        <v>240</v>
      </c>
      <c r="D1" s="0" t="s">
        <v>241</v>
      </c>
      <c r="E1" s="0" t="s">
        <v>242</v>
      </c>
      <c r="F1" s="0" t="s">
        <v>243</v>
      </c>
      <c r="G1" s="0" t="s">
        <v>244</v>
      </c>
      <c r="H1" s="0" t="s">
        <v>245</v>
      </c>
      <c r="I1" s="0" t="s">
        <v>246</v>
      </c>
      <c r="J1" s="0" t="s">
        <v>247</v>
      </c>
      <c r="K1" s="0" t="s">
        <v>248</v>
      </c>
      <c r="L1" s="0" t="s">
        <v>249</v>
      </c>
      <c r="M1" s="0" t="s">
        <v>250</v>
      </c>
      <c r="N1" s="0" t="s">
        <v>251</v>
      </c>
      <c r="O1" s="0" t="s">
        <v>252</v>
      </c>
      <c r="P1" s="0" t="s">
        <v>253</v>
      </c>
      <c r="Q1" s="0" t="s">
        <v>254</v>
      </c>
    </row>
    <row r="2" customFormat="false" ht="12.8" hidden="false" customHeight="false" outlineLevel="0" collapsed="false">
      <c r="A2" s="0" t="n">
        <v>49</v>
      </c>
      <c r="B2" s="0" t="n">
        <v>17752028.6015336</v>
      </c>
      <c r="C2" s="0" t="n">
        <v>17058028.0286595</v>
      </c>
      <c r="D2" s="0" t="n">
        <v>17802744.9181064</v>
      </c>
      <c r="E2" s="0" t="n">
        <v>17105701.3657808</v>
      </c>
      <c r="F2" s="0" t="n">
        <v>14756345.6699962</v>
      </c>
      <c r="G2" s="0" t="n">
        <v>2301682.35866334</v>
      </c>
      <c r="H2" s="0" t="n">
        <v>14804019.0820146</v>
      </c>
      <c r="I2" s="0" t="n">
        <v>2301682.28376617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20464301.5356196</v>
      </c>
      <c r="C3" s="0" t="n">
        <v>19662552.1576393</v>
      </c>
      <c r="D3" s="0" t="n">
        <v>20525181.8581445</v>
      </c>
      <c r="E3" s="0" t="n">
        <v>19719779.6601348</v>
      </c>
      <c r="F3" s="0" t="n">
        <v>16921840.598846</v>
      </c>
      <c r="G3" s="0" t="n">
        <v>2740711.55879328</v>
      </c>
      <c r="H3" s="0" t="n">
        <v>16979068.3322335</v>
      </c>
      <c r="I3" s="0" t="n">
        <v>2740711.3279013</v>
      </c>
      <c r="J3" s="0" t="n">
        <v>0</v>
      </c>
      <c r="K3" s="0" t="n">
        <v>0</v>
      </c>
      <c r="L3" s="0" t="n">
        <v>3413974.96930546</v>
      </c>
      <c r="M3" s="0" t="n">
        <v>3223075.81326355</v>
      </c>
      <c r="N3" s="0" t="n">
        <v>3424121.68960609</v>
      </c>
      <c r="O3" s="0" t="n">
        <v>3232613.73024974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19838660.7787013</v>
      </c>
      <c r="C4" s="0" t="n">
        <v>19059939.5541995</v>
      </c>
      <c r="D4" s="0" t="n">
        <v>19900121.0488411</v>
      </c>
      <c r="E4" s="0" t="n">
        <v>19117712.2074394</v>
      </c>
      <c r="F4" s="0" t="n">
        <v>16313361.5689766</v>
      </c>
      <c r="G4" s="0" t="n">
        <v>2746577.98522289</v>
      </c>
      <c r="H4" s="0" t="n">
        <v>16371134.6778432</v>
      </c>
      <c r="I4" s="0" t="n">
        <v>2746577.5295962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21428307.4668662</v>
      </c>
      <c r="C5" s="0" t="n">
        <v>20584690.0610774</v>
      </c>
      <c r="D5" s="0" t="n">
        <v>21495924.0753001</v>
      </c>
      <c r="E5" s="0" t="n">
        <v>20648249.6710074</v>
      </c>
      <c r="F5" s="0" t="n">
        <v>17529657.273605</v>
      </c>
      <c r="G5" s="0" t="n">
        <v>3055032.78747235</v>
      </c>
      <c r="H5" s="0" t="n">
        <v>17593217.5911062</v>
      </c>
      <c r="I5" s="0" t="n">
        <v>3055032.07990124</v>
      </c>
      <c r="J5" s="0" t="n">
        <v>0</v>
      </c>
      <c r="K5" s="0" t="n">
        <v>0</v>
      </c>
      <c r="L5" s="0" t="n">
        <v>3574107.81254178</v>
      </c>
      <c r="M5" s="0" t="n">
        <v>3374842.11307202</v>
      </c>
      <c r="N5" s="0" t="n">
        <v>3585377.24692653</v>
      </c>
      <c r="O5" s="0" t="n">
        <v>3385435.38107107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18775410.8432988</v>
      </c>
      <c r="C6" s="0" t="n">
        <v>18038300.930827</v>
      </c>
      <c r="D6" s="0" t="n">
        <v>18837385.0705855</v>
      </c>
      <c r="E6" s="0" t="n">
        <v>18096556.6999128</v>
      </c>
      <c r="F6" s="0" t="n">
        <v>15322008.5123084</v>
      </c>
      <c r="G6" s="0" t="n">
        <v>2716292.41851859</v>
      </c>
      <c r="H6" s="0" t="n">
        <v>15380265.1048766</v>
      </c>
      <c r="I6" s="0" t="n">
        <v>2716291.59503618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19389829.6064779</v>
      </c>
      <c r="C7" s="0" t="n">
        <v>18626968.2325262</v>
      </c>
      <c r="D7" s="0" t="n">
        <v>19455601.0253992</v>
      </c>
      <c r="E7" s="0" t="n">
        <v>18688793.3611063</v>
      </c>
      <c r="F7" s="0" t="n">
        <v>15757078.8801253</v>
      </c>
      <c r="G7" s="0" t="n">
        <v>2869889.35240092</v>
      </c>
      <c r="H7" s="0" t="n">
        <v>15818905.0763341</v>
      </c>
      <c r="I7" s="0" t="n">
        <v>2869888.2847722</v>
      </c>
      <c r="J7" s="0" t="n">
        <v>0</v>
      </c>
      <c r="K7" s="0" t="n">
        <v>0</v>
      </c>
      <c r="L7" s="0" t="n">
        <v>3234531.28506994</v>
      </c>
      <c r="M7" s="0" t="n">
        <v>3055123.19284512</v>
      </c>
      <c r="N7" s="0" t="n">
        <v>3245493.18730045</v>
      </c>
      <c r="O7" s="0" t="n">
        <v>3065427.38017546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18484008.4901477</v>
      </c>
      <c r="C8" s="0" t="n">
        <v>17755860.263664</v>
      </c>
      <c r="D8" s="0" t="n">
        <v>18548497.0379554</v>
      </c>
      <c r="E8" s="0" t="n">
        <v>17816479.4850812</v>
      </c>
      <c r="F8" s="0" t="n">
        <v>14948006.9345143</v>
      </c>
      <c r="G8" s="0" t="n">
        <v>2807853.32914965</v>
      </c>
      <c r="H8" s="0" t="n">
        <v>15008627.8123141</v>
      </c>
      <c r="I8" s="0" t="n">
        <v>2807851.67276706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20178675.0398898</v>
      </c>
      <c r="C9" s="0" t="n">
        <v>19382112.9440681</v>
      </c>
      <c r="D9" s="0" t="n">
        <v>20248931.6960952</v>
      </c>
      <c r="E9" s="0" t="n">
        <v>19448154.1891762</v>
      </c>
      <c r="F9" s="0" t="n">
        <v>16246573.3308923</v>
      </c>
      <c r="G9" s="0" t="n">
        <v>3135539.61317577</v>
      </c>
      <c r="H9" s="0" t="n">
        <v>16312616.1702367</v>
      </c>
      <c r="I9" s="0" t="n">
        <v>3135538.01893951</v>
      </c>
      <c r="J9" s="0" t="n">
        <v>27033.2539192594</v>
      </c>
      <c r="K9" s="0" t="n">
        <v>26222.2563016816</v>
      </c>
      <c r="L9" s="0" t="n">
        <v>3365714.94466386</v>
      </c>
      <c r="M9" s="0" t="n">
        <v>3179542.20499228</v>
      </c>
      <c r="N9" s="0" t="n">
        <v>3377424.38528587</v>
      </c>
      <c r="O9" s="0" t="n">
        <v>3190549.07730619</v>
      </c>
      <c r="P9" s="0" t="n">
        <v>4505.54231987657</v>
      </c>
      <c r="Q9" s="0" t="n">
        <v>4370.37605028027</v>
      </c>
    </row>
    <row r="10" customFormat="false" ht="12.8" hidden="false" customHeight="false" outlineLevel="0" collapsed="false">
      <c r="A10" s="0" t="n">
        <v>57</v>
      </c>
      <c r="B10" s="0" t="n">
        <v>19282612.866751</v>
      </c>
      <c r="C10" s="0" t="n">
        <v>18522123.835536</v>
      </c>
      <c r="D10" s="0" t="n">
        <v>19350287.8126766</v>
      </c>
      <c r="E10" s="0" t="n">
        <v>18585738.274123</v>
      </c>
      <c r="F10" s="0" t="n">
        <v>15476127.7515574</v>
      </c>
      <c r="G10" s="0" t="n">
        <v>3045996.08397853</v>
      </c>
      <c r="H10" s="0" t="n">
        <v>15539743.6371971</v>
      </c>
      <c r="I10" s="0" t="n">
        <v>3045994.63692583</v>
      </c>
      <c r="J10" s="0" t="n">
        <v>59858.2652538374</v>
      </c>
      <c r="K10" s="0" t="n">
        <v>58062.5172962223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20678463.1652267</v>
      </c>
      <c r="C11" s="0" t="n">
        <v>19860590.3149673</v>
      </c>
      <c r="D11" s="0" t="n">
        <v>20752223.8277471</v>
      </c>
      <c r="E11" s="0" t="n">
        <v>19929925.3267141</v>
      </c>
      <c r="F11" s="0" t="n">
        <v>16486256.627658</v>
      </c>
      <c r="G11" s="0" t="n">
        <v>3374333.68730933</v>
      </c>
      <c r="H11" s="0" t="n">
        <v>16555593.0606946</v>
      </c>
      <c r="I11" s="0" t="n">
        <v>3374332.26601944</v>
      </c>
      <c r="J11" s="0" t="n">
        <v>107570.824508354</v>
      </c>
      <c r="K11" s="0" t="n">
        <v>104343.699773103</v>
      </c>
      <c r="L11" s="0" t="n">
        <v>3448567.02485874</v>
      </c>
      <c r="M11" s="0" t="n">
        <v>3258654.21476501</v>
      </c>
      <c r="N11" s="0" t="n">
        <v>3460860.46665782</v>
      </c>
      <c r="O11" s="0" t="n">
        <v>3270210.0483047</v>
      </c>
      <c r="P11" s="0" t="n">
        <v>17928.4707513922</v>
      </c>
      <c r="Q11" s="0" t="n">
        <v>17390.6166288505</v>
      </c>
    </row>
    <row r="12" customFormat="false" ht="12.8" hidden="false" customHeight="false" outlineLevel="0" collapsed="false">
      <c r="A12" s="0" t="n">
        <v>59</v>
      </c>
      <c r="B12" s="0" t="n">
        <v>19880428.9931157</v>
      </c>
      <c r="C12" s="0" t="n">
        <v>19093433.5362709</v>
      </c>
      <c r="D12" s="0" t="n">
        <v>19953518.5523058</v>
      </c>
      <c r="E12" s="0" t="n">
        <v>19162137.7113877</v>
      </c>
      <c r="F12" s="0" t="n">
        <v>15806800.9333322</v>
      </c>
      <c r="G12" s="0" t="n">
        <v>3286632.60293869</v>
      </c>
      <c r="H12" s="0" t="n">
        <v>15875506.442849</v>
      </c>
      <c r="I12" s="0" t="n">
        <v>3286631.26853867</v>
      </c>
      <c r="J12" s="0" t="n">
        <v>130282.238877497</v>
      </c>
      <c r="K12" s="0" t="n">
        <v>126373.771711172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21677316.7221651</v>
      </c>
      <c r="C13" s="0" t="n">
        <v>20817091.8204575</v>
      </c>
      <c r="D13" s="0" t="n">
        <v>21757288.6952487</v>
      </c>
      <c r="E13" s="0" t="n">
        <v>20892265.4637002</v>
      </c>
      <c r="F13" s="0" t="n">
        <v>17169445.4585635</v>
      </c>
      <c r="G13" s="0" t="n">
        <v>3647646.36189398</v>
      </c>
      <c r="H13" s="0" t="n">
        <v>17244620.5186333</v>
      </c>
      <c r="I13" s="0" t="n">
        <v>3647644.94506689</v>
      </c>
      <c r="J13" s="0" t="n">
        <v>175390.551555699</v>
      </c>
      <c r="K13" s="0" t="n">
        <v>170128.835009028</v>
      </c>
      <c r="L13" s="0" t="n">
        <v>3614611.53435085</v>
      </c>
      <c r="M13" s="0" t="n">
        <v>3416116.76708421</v>
      </c>
      <c r="N13" s="0" t="n">
        <v>3627940.19450026</v>
      </c>
      <c r="O13" s="0" t="n">
        <v>3428645.70582414</v>
      </c>
      <c r="P13" s="0" t="n">
        <v>29231.7585926165</v>
      </c>
      <c r="Q13" s="0" t="n">
        <v>28354.805834838</v>
      </c>
    </row>
    <row r="14" customFormat="false" ht="12.8" hidden="false" customHeight="false" outlineLevel="0" collapsed="false">
      <c r="A14" s="0" t="n">
        <v>61</v>
      </c>
      <c r="B14" s="0" t="n">
        <v>20200270.0697378</v>
      </c>
      <c r="C14" s="0" t="n">
        <v>19399153.5832809</v>
      </c>
      <c r="D14" s="0" t="n">
        <v>20275928.6756804</v>
      </c>
      <c r="E14" s="0" t="n">
        <v>19470272.6667142</v>
      </c>
      <c r="F14" s="0" t="n">
        <v>15914383.0065037</v>
      </c>
      <c r="G14" s="0" t="n">
        <v>3484770.57677726</v>
      </c>
      <c r="H14" s="0" t="n">
        <v>15985503.2192131</v>
      </c>
      <c r="I14" s="0" t="n">
        <v>3484769.44750111</v>
      </c>
      <c r="J14" s="0" t="n">
        <v>188710.554471114</v>
      </c>
      <c r="K14" s="0" t="n">
        <v>183049.23783698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19994569.5193596</v>
      </c>
      <c r="C15" s="0" t="n">
        <v>19200665.9701102</v>
      </c>
      <c r="D15" s="0" t="n">
        <v>20068715.865782</v>
      </c>
      <c r="E15" s="0" t="n">
        <v>19270363.5305121</v>
      </c>
      <c r="F15" s="0" t="n">
        <v>15689427.3938895</v>
      </c>
      <c r="G15" s="0" t="n">
        <v>3511238.57622064</v>
      </c>
      <c r="H15" s="0" t="n">
        <v>15759125.9808181</v>
      </c>
      <c r="I15" s="0" t="n">
        <v>3511237.54969403</v>
      </c>
      <c r="J15" s="0" t="n">
        <v>214222.044124553</v>
      </c>
      <c r="K15" s="0" t="n">
        <v>207795.382800816</v>
      </c>
      <c r="L15" s="0" t="n">
        <v>3335170.99030291</v>
      </c>
      <c r="M15" s="0" t="n">
        <v>3152579.92804246</v>
      </c>
      <c r="N15" s="0" t="n">
        <v>3347528.71377843</v>
      </c>
      <c r="O15" s="0" t="n">
        <v>3164196.18732181</v>
      </c>
      <c r="P15" s="0" t="n">
        <v>35703.6740207588</v>
      </c>
      <c r="Q15" s="0" t="n">
        <v>34632.563800136</v>
      </c>
    </row>
    <row r="16" customFormat="false" ht="12.8" hidden="false" customHeight="false" outlineLevel="0" collapsed="false">
      <c r="A16" s="0" t="n">
        <v>63</v>
      </c>
      <c r="B16" s="0" t="n">
        <v>18998265.0081006</v>
      </c>
      <c r="C16" s="0" t="n">
        <v>18245024.8693116</v>
      </c>
      <c r="D16" s="0" t="n">
        <v>19069373.7065321</v>
      </c>
      <c r="E16" s="0" t="n">
        <v>18311867.0426217</v>
      </c>
      <c r="F16" s="0" t="n">
        <v>14842710.7008417</v>
      </c>
      <c r="G16" s="0" t="n">
        <v>3402314.16846995</v>
      </c>
      <c r="H16" s="0" t="n">
        <v>14909553.6881817</v>
      </c>
      <c r="I16" s="0" t="n">
        <v>3402313.35444004</v>
      </c>
      <c r="J16" s="0" t="n">
        <v>231068.56255891</v>
      </c>
      <c r="K16" s="0" t="n">
        <v>224136.505682143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17413425.5352095</v>
      </c>
      <c r="C17" s="0" t="n">
        <v>16724380.044932</v>
      </c>
      <c r="D17" s="0" t="n">
        <v>17479155.9507605</v>
      </c>
      <c r="E17" s="0" t="n">
        <v>16786166.6307179</v>
      </c>
      <c r="F17" s="0" t="n">
        <v>13574802.7717189</v>
      </c>
      <c r="G17" s="0" t="n">
        <v>3149577.27321311</v>
      </c>
      <c r="H17" s="0" t="n">
        <v>13636590.0580123</v>
      </c>
      <c r="I17" s="0" t="n">
        <v>3149576.57270552</v>
      </c>
      <c r="J17" s="0" t="n">
        <v>231821.977542121</v>
      </c>
      <c r="K17" s="0" t="n">
        <v>224867.318215857</v>
      </c>
      <c r="L17" s="0" t="n">
        <v>2905831.74579627</v>
      </c>
      <c r="M17" s="0" t="n">
        <v>2747894.52680115</v>
      </c>
      <c r="N17" s="0" t="n">
        <v>2916786.81419802</v>
      </c>
      <c r="O17" s="0" t="n">
        <v>2758192.71094533</v>
      </c>
      <c r="P17" s="0" t="n">
        <v>38636.9962570201</v>
      </c>
      <c r="Q17" s="0" t="n">
        <v>37477.8863693095</v>
      </c>
    </row>
    <row r="18" customFormat="false" ht="12.8" hidden="false" customHeight="false" outlineLevel="0" collapsed="false">
      <c r="A18" s="0" t="n">
        <v>65</v>
      </c>
      <c r="B18" s="0" t="n">
        <v>17242906.1456446</v>
      </c>
      <c r="C18" s="0" t="n">
        <v>16560024.5958767</v>
      </c>
      <c r="D18" s="0" t="n">
        <v>17310658.0747464</v>
      </c>
      <c r="E18" s="0" t="n">
        <v>16623711.4041057</v>
      </c>
      <c r="F18" s="0" t="n">
        <v>13394380.7961711</v>
      </c>
      <c r="G18" s="0" t="n">
        <v>3165643.79970557</v>
      </c>
      <c r="H18" s="0" t="n">
        <v>13458068.2964588</v>
      </c>
      <c r="I18" s="0" t="n">
        <v>3165643.10764687</v>
      </c>
      <c r="J18" s="0" t="n">
        <v>180769.74721895</v>
      </c>
      <c r="K18" s="0" t="n">
        <v>175346.654802382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17469056.6886125</v>
      </c>
      <c r="C19" s="0" t="n">
        <v>16775582.9019062</v>
      </c>
      <c r="D19" s="0" t="n">
        <v>17541734.2835509</v>
      </c>
      <c r="E19" s="0" t="n">
        <v>16843899.83684</v>
      </c>
      <c r="F19" s="0" t="n">
        <v>13570499.9595746</v>
      </c>
      <c r="G19" s="0" t="n">
        <v>3205082.94233166</v>
      </c>
      <c r="H19" s="0" t="n">
        <v>13638817.5711059</v>
      </c>
      <c r="I19" s="0" t="n">
        <v>3205082.26573415</v>
      </c>
      <c r="J19" s="0" t="n">
        <v>186572.219647412</v>
      </c>
      <c r="K19" s="0" t="n">
        <v>180975.053057989</v>
      </c>
      <c r="L19" s="0" t="n">
        <v>2914952.55458063</v>
      </c>
      <c r="M19" s="0" t="n">
        <v>2757375.29027622</v>
      </c>
      <c r="N19" s="0" t="n">
        <v>2927065.48630649</v>
      </c>
      <c r="O19" s="0" t="n">
        <v>2768761.85951293</v>
      </c>
      <c r="P19" s="0" t="n">
        <v>31095.3699412353</v>
      </c>
      <c r="Q19" s="0" t="n">
        <v>30162.5088429982</v>
      </c>
    </row>
    <row r="20" customFormat="false" ht="12.8" hidden="false" customHeight="false" outlineLevel="0" collapsed="false">
      <c r="A20" s="0" t="n">
        <v>67</v>
      </c>
      <c r="B20" s="0" t="n">
        <v>17935487.8854111</v>
      </c>
      <c r="C20" s="0" t="n">
        <v>17221814.269887</v>
      </c>
      <c r="D20" s="0" t="n">
        <v>18012250.1496698</v>
      </c>
      <c r="E20" s="0" t="n">
        <v>17293970.7938465</v>
      </c>
      <c r="F20" s="0" t="n">
        <v>13911111.4439677</v>
      </c>
      <c r="G20" s="0" t="n">
        <v>3310702.82591925</v>
      </c>
      <c r="H20" s="0" t="n">
        <v>13983268.6347707</v>
      </c>
      <c r="I20" s="0" t="n">
        <v>3310702.15907575</v>
      </c>
      <c r="J20" s="0" t="n">
        <v>199759.608332013</v>
      </c>
      <c r="K20" s="0" t="n">
        <v>193766.820082053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17623413.3360366</v>
      </c>
      <c r="C21" s="0" t="n">
        <v>16922256.0427411</v>
      </c>
      <c r="D21" s="0" t="n">
        <v>17699708.643943</v>
      </c>
      <c r="E21" s="0" t="n">
        <v>16993973.627605</v>
      </c>
      <c r="F21" s="0" t="n">
        <v>13656113.0905387</v>
      </c>
      <c r="G21" s="0" t="n">
        <v>3266142.95220241</v>
      </c>
      <c r="H21" s="0" t="n">
        <v>13727831.3301533</v>
      </c>
      <c r="I21" s="0" t="n">
        <v>3266142.29745171</v>
      </c>
      <c r="J21" s="0" t="n">
        <v>209917.642814777</v>
      </c>
      <c r="K21" s="0" t="n">
        <v>203620.113530333</v>
      </c>
      <c r="L21" s="0" t="n">
        <v>2940813.55119772</v>
      </c>
      <c r="M21" s="0" t="n">
        <v>2780341.61831398</v>
      </c>
      <c r="N21" s="0" t="n">
        <v>2953529.43503883</v>
      </c>
      <c r="O21" s="0" t="n">
        <v>2792294.96162229</v>
      </c>
      <c r="P21" s="0" t="n">
        <v>34986.2738024628</v>
      </c>
      <c r="Q21" s="0" t="n">
        <v>33936.6855883889</v>
      </c>
    </row>
    <row r="22" customFormat="false" ht="12.8" hidden="false" customHeight="false" outlineLevel="0" collapsed="false">
      <c r="A22" s="0" t="n">
        <v>69</v>
      </c>
      <c r="B22" s="0" t="n">
        <v>18027821.1721324</v>
      </c>
      <c r="C22" s="0" t="n">
        <v>17310669.6608752</v>
      </c>
      <c r="D22" s="0" t="n">
        <v>18106334.936238</v>
      </c>
      <c r="E22" s="0" t="n">
        <v>17384472.594279</v>
      </c>
      <c r="F22" s="0" t="n">
        <v>13965956.6009223</v>
      </c>
      <c r="G22" s="0" t="n">
        <v>3344713.05995289</v>
      </c>
      <c r="H22" s="0" t="n">
        <v>14039760.2010103</v>
      </c>
      <c r="I22" s="0" t="n">
        <v>3344712.39326869</v>
      </c>
      <c r="J22" s="0" t="n">
        <v>234532.168375594</v>
      </c>
      <c r="K22" s="0" t="n">
        <v>227496.203324326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18727768.7079933</v>
      </c>
      <c r="C23" s="0" t="n">
        <v>17991971.3482449</v>
      </c>
      <c r="D23" s="0" t="n">
        <v>18772203.7474696</v>
      </c>
      <c r="E23" s="0" t="n">
        <v>18032969.6173401</v>
      </c>
      <c r="F23" s="0" t="n">
        <v>14420015.5703211</v>
      </c>
      <c r="G23" s="0" t="n">
        <v>3571955.77792379</v>
      </c>
      <c r="H23" s="0" t="n">
        <v>14492371.4205732</v>
      </c>
      <c r="I23" s="0" t="n">
        <v>3540598.19676698</v>
      </c>
      <c r="J23" s="0" t="n">
        <v>287945.405295982</v>
      </c>
      <c r="K23" s="0" t="n">
        <v>279307.043137103</v>
      </c>
      <c r="L23" s="0" t="n">
        <v>3124636.76560817</v>
      </c>
      <c r="M23" s="0" t="n">
        <v>2949537.26021594</v>
      </c>
      <c r="N23" s="0" t="n">
        <v>3131934.69016357</v>
      </c>
      <c r="O23" s="0" t="n">
        <v>2956293.0304605</v>
      </c>
      <c r="P23" s="0" t="n">
        <v>47990.9008826637</v>
      </c>
      <c r="Q23" s="0" t="n">
        <v>46551.1738561838</v>
      </c>
    </row>
    <row r="24" customFormat="false" ht="12.8" hidden="false" customHeight="false" outlineLevel="0" collapsed="false">
      <c r="A24" s="0" t="n">
        <v>71</v>
      </c>
      <c r="B24" s="0" t="n">
        <v>18622355.0918521</v>
      </c>
      <c r="C24" s="0" t="n">
        <v>17889234.8694039</v>
      </c>
      <c r="D24" s="0" t="n">
        <v>18667637.7962044</v>
      </c>
      <c r="E24" s="0" t="n">
        <v>17931042.9605846</v>
      </c>
      <c r="F24" s="0" t="n">
        <v>14283857.1042391</v>
      </c>
      <c r="G24" s="0" t="n">
        <v>3605377.76516477</v>
      </c>
      <c r="H24" s="0" t="n">
        <v>14356542.9581572</v>
      </c>
      <c r="I24" s="0" t="n">
        <v>3574500.00242733</v>
      </c>
      <c r="J24" s="0" t="n">
        <v>309798.849962432</v>
      </c>
      <c r="K24" s="0" t="n">
        <v>300504.88446356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18171077.1053272</v>
      </c>
      <c r="C25" s="0" t="n">
        <v>17454380.463289</v>
      </c>
      <c r="D25" s="0" t="n">
        <v>18217888.6728626</v>
      </c>
      <c r="E25" s="0" t="n">
        <v>17497683.0282527</v>
      </c>
      <c r="F25" s="0" t="n">
        <v>13900023.5662663</v>
      </c>
      <c r="G25" s="0" t="n">
        <v>3554356.89702271</v>
      </c>
      <c r="H25" s="0" t="n">
        <v>13972185.5263691</v>
      </c>
      <c r="I25" s="0" t="n">
        <v>3525497.50188364</v>
      </c>
      <c r="J25" s="0" t="n">
        <v>322799.320225382</v>
      </c>
      <c r="K25" s="0" t="n">
        <v>313115.34061862</v>
      </c>
      <c r="L25" s="0" t="n">
        <v>3031752.50587288</v>
      </c>
      <c r="M25" s="0" t="n">
        <v>2861406.32284547</v>
      </c>
      <c r="N25" s="0" t="n">
        <v>3039457.99773322</v>
      </c>
      <c r="O25" s="0" t="n">
        <v>2868556.32744038</v>
      </c>
      <c r="P25" s="0" t="n">
        <v>53799.8867042302</v>
      </c>
      <c r="Q25" s="0" t="n">
        <v>52185.8901031033</v>
      </c>
    </row>
    <row r="26" customFormat="false" ht="12.8" hidden="false" customHeight="false" outlineLevel="0" collapsed="false">
      <c r="A26" s="0" t="n">
        <v>73</v>
      </c>
      <c r="B26" s="0" t="n">
        <v>17656573.2327347</v>
      </c>
      <c r="C26" s="0" t="n">
        <v>16958841.2518533</v>
      </c>
      <c r="D26" s="0" t="n">
        <v>17703923.7978083</v>
      </c>
      <c r="E26" s="0" t="n">
        <v>17002678.6248741</v>
      </c>
      <c r="F26" s="0" t="n">
        <v>13484648.7560791</v>
      </c>
      <c r="G26" s="0" t="n">
        <v>3474192.49577413</v>
      </c>
      <c r="H26" s="0" t="n">
        <v>13556241.4474804</v>
      </c>
      <c r="I26" s="0" t="n">
        <v>3446437.17739367</v>
      </c>
      <c r="J26" s="0" t="n">
        <v>316412.452669982</v>
      </c>
      <c r="K26" s="0" t="n">
        <v>306920.079089883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17797808.6176632</v>
      </c>
      <c r="C27" s="0" t="n">
        <v>17093259.3900346</v>
      </c>
      <c r="D27" s="0" t="n">
        <v>17846899.1605508</v>
      </c>
      <c r="E27" s="0" t="n">
        <v>17138729.8986547</v>
      </c>
      <c r="F27" s="0" t="n">
        <v>13588298.2443052</v>
      </c>
      <c r="G27" s="0" t="n">
        <v>3504961.14572937</v>
      </c>
      <c r="H27" s="0" t="n">
        <v>13661624.2719185</v>
      </c>
      <c r="I27" s="0" t="n">
        <v>3477105.62673626</v>
      </c>
      <c r="J27" s="0" t="n">
        <v>352219.800090352</v>
      </c>
      <c r="K27" s="0" t="n">
        <v>341653.206087641</v>
      </c>
      <c r="L27" s="0" t="n">
        <v>2968806.78541994</v>
      </c>
      <c r="M27" s="0" t="n">
        <v>2801277.24948726</v>
      </c>
      <c r="N27" s="0" t="n">
        <v>2976895.89402887</v>
      </c>
      <c r="O27" s="0" t="n">
        <v>2808791.51702143</v>
      </c>
      <c r="P27" s="0" t="n">
        <v>58703.3000150587</v>
      </c>
      <c r="Q27" s="0" t="n">
        <v>56942.2010146069</v>
      </c>
    </row>
    <row r="28" customFormat="false" ht="12.8" hidden="false" customHeight="false" outlineLevel="0" collapsed="false">
      <c r="A28" s="0" t="n">
        <v>75</v>
      </c>
      <c r="B28" s="0" t="n">
        <v>18250627.8167137</v>
      </c>
      <c r="C28" s="0" t="n">
        <v>17527337.565916</v>
      </c>
      <c r="D28" s="0" t="n">
        <v>18300749.342652</v>
      </c>
      <c r="E28" s="0" t="n">
        <v>17573760.3891083</v>
      </c>
      <c r="F28" s="0" t="n">
        <v>13887894.8302889</v>
      </c>
      <c r="G28" s="0" t="n">
        <v>3639442.73562701</v>
      </c>
      <c r="H28" s="0" t="n">
        <v>13962867.2651452</v>
      </c>
      <c r="I28" s="0" t="n">
        <v>3610893.12396306</v>
      </c>
      <c r="J28" s="0" t="n">
        <v>383583.175580205</v>
      </c>
      <c r="K28" s="0" t="n">
        <v>372075.680312798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18911865.0064309</v>
      </c>
      <c r="C29" s="0" t="n">
        <v>18161080.097121</v>
      </c>
      <c r="D29" s="0" t="n">
        <v>18964881.5181411</v>
      </c>
      <c r="E29" s="0" t="n">
        <v>18210201.6245982</v>
      </c>
      <c r="F29" s="0" t="n">
        <v>14288398.8934216</v>
      </c>
      <c r="G29" s="0" t="n">
        <v>3872681.20369943</v>
      </c>
      <c r="H29" s="0" t="n">
        <v>14367002.4979478</v>
      </c>
      <c r="I29" s="0" t="n">
        <v>3843199.12665032</v>
      </c>
      <c r="J29" s="0" t="n">
        <v>415985.3105196</v>
      </c>
      <c r="K29" s="0" t="n">
        <v>403505.751204012</v>
      </c>
      <c r="L29" s="0" t="n">
        <v>3154133.9022502</v>
      </c>
      <c r="M29" s="0" t="n">
        <v>2975608.6212705</v>
      </c>
      <c r="N29" s="0" t="n">
        <v>3162871.92898679</v>
      </c>
      <c r="O29" s="0" t="n">
        <v>2983728.14016079</v>
      </c>
      <c r="P29" s="0" t="n">
        <v>69330.8850866001</v>
      </c>
      <c r="Q29" s="0" t="n">
        <v>67250.958534002</v>
      </c>
    </row>
    <row r="30" customFormat="false" ht="12.8" hidden="false" customHeight="false" outlineLevel="0" collapsed="false">
      <c r="A30" s="0" t="n">
        <v>77</v>
      </c>
      <c r="B30" s="0" t="n">
        <v>19623585.5304715</v>
      </c>
      <c r="C30" s="0" t="n">
        <v>18843363.673656</v>
      </c>
      <c r="D30" s="0" t="n">
        <v>19682274.0863044</v>
      </c>
      <c r="E30" s="0" t="n">
        <v>18897799.6959129</v>
      </c>
      <c r="F30" s="0" t="n">
        <v>14792071.4659268</v>
      </c>
      <c r="G30" s="0" t="n">
        <v>4051292.20772917</v>
      </c>
      <c r="H30" s="0" t="n">
        <v>14875013.6190732</v>
      </c>
      <c r="I30" s="0" t="n">
        <v>4022786.07683973</v>
      </c>
      <c r="J30" s="0" t="n">
        <v>454289.408191653</v>
      </c>
      <c r="K30" s="0" t="n">
        <v>440660.725945904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20004012.8339588</v>
      </c>
      <c r="C31" s="0" t="n">
        <v>19207421.2358072</v>
      </c>
      <c r="D31" s="0" t="n">
        <v>20062156.2143127</v>
      </c>
      <c r="E31" s="0" t="n">
        <v>19261331.9240286</v>
      </c>
      <c r="F31" s="0" t="n">
        <v>15015470.9948939</v>
      </c>
      <c r="G31" s="0" t="n">
        <v>4191950.24091328</v>
      </c>
      <c r="H31" s="0" t="n">
        <v>15098389.5132315</v>
      </c>
      <c r="I31" s="0" t="n">
        <v>4162942.41079706</v>
      </c>
      <c r="J31" s="0" t="n">
        <v>484562.914420183</v>
      </c>
      <c r="K31" s="0" t="n">
        <v>470026.026987577</v>
      </c>
      <c r="L31" s="0" t="n">
        <v>3335774.1254846</v>
      </c>
      <c r="M31" s="0" t="n">
        <v>3146556.00077921</v>
      </c>
      <c r="N31" s="0" t="n">
        <v>3345360.76168328</v>
      </c>
      <c r="O31" s="0" t="n">
        <v>3155467.56725408</v>
      </c>
      <c r="P31" s="0" t="n">
        <v>80760.4857366971</v>
      </c>
      <c r="Q31" s="0" t="n">
        <v>78337.6711645962</v>
      </c>
    </row>
    <row r="32" customFormat="false" ht="12.8" hidden="false" customHeight="false" outlineLevel="0" collapsed="false">
      <c r="A32" s="0" t="n">
        <v>79</v>
      </c>
      <c r="B32" s="0" t="n">
        <v>20411899.4764946</v>
      </c>
      <c r="C32" s="0" t="n">
        <v>19596846.2742418</v>
      </c>
      <c r="D32" s="0" t="n">
        <v>20473098.1170095</v>
      </c>
      <c r="E32" s="0" t="n">
        <v>19653618.8623947</v>
      </c>
      <c r="F32" s="0" t="n">
        <v>15246454.8922972</v>
      </c>
      <c r="G32" s="0" t="n">
        <v>4350391.38194456</v>
      </c>
      <c r="H32" s="0" t="n">
        <v>15332604.0995358</v>
      </c>
      <c r="I32" s="0" t="n">
        <v>4321014.76285888</v>
      </c>
      <c r="J32" s="0" t="n">
        <v>507915.777313361</v>
      </c>
      <c r="K32" s="0" t="n">
        <v>492678.30399396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20868447.9985285</v>
      </c>
      <c r="C33" s="0" t="n">
        <v>20032583.4758547</v>
      </c>
      <c r="D33" s="0" t="n">
        <v>20932635.6265612</v>
      </c>
      <c r="E33" s="0" t="n">
        <v>20092164.594187</v>
      </c>
      <c r="F33" s="0" t="n">
        <v>15556230.0713237</v>
      </c>
      <c r="G33" s="0" t="n">
        <v>4476353.40453093</v>
      </c>
      <c r="H33" s="0" t="n">
        <v>15645299.3765642</v>
      </c>
      <c r="I33" s="0" t="n">
        <v>4446865.21762285</v>
      </c>
      <c r="J33" s="0" t="n">
        <v>526771.356331219</v>
      </c>
      <c r="K33" s="0" t="n">
        <v>510968.215641282</v>
      </c>
      <c r="L33" s="0" t="n">
        <v>3479439.46249702</v>
      </c>
      <c r="M33" s="0" t="n">
        <v>3281375.53342517</v>
      </c>
      <c r="N33" s="0" t="n">
        <v>3490032.36608523</v>
      </c>
      <c r="O33" s="0" t="n">
        <v>3291232.13087455</v>
      </c>
      <c r="P33" s="0" t="n">
        <v>87795.2260552031</v>
      </c>
      <c r="Q33" s="0" t="n">
        <v>85161.369273547</v>
      </c>
    </row>
    <row r="34" customFormat="false" ht="12.8" hidden="false" customHeight="false" outlineLevel="0" collapsed="false">
      <c r="A34" s="0" t="n">
        <v>81</v>
      </c>
      <c r="B34" s="0" t="n">
        <v>21187255.7720467</v>
      </c>
      <c r="C34" s="0" t="n">
        <v>20337469.2550248</v>
      </c>
      <c r="D34" s="0" t="n">
        <v>21253353.0183591</v>
      </c>
      <c r="E34" s="0" t="n">
        <v>20398845.4550741</v>
      </c>
      <c r="F34" s="0" t="n">
        <v>15731027.0012499</v>
      </c>
      <c r="G34" s="0" t="n">
        <v>4606442.25377492</v>
      </c>
      <c r="H34" s="0" t="n">
        <v>15821924.6684226</v>
      </c>
      <c r="I34" s="0" t="n">
        <v>4576920.78665149</v>
      </c>
      <c r="J34" s="0" t="n">
        <v>555176.79657297</v>
      </c>
      <c r="K34" s="0" t="n">
        <v>538521.492675781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21465957.206253</v>
      </c>
      <c r="C35" s="0" t="n">
        <v>20604589.2466162</v>
      </c>
      <c r="D35" s="0" t="n">
        <v>21535137.0945087</v>
      </c>
      <c r="E35" s="0" t="n">
        <v>20668871.744853</v>
      </c>
      <c r="F35" s="0" t="n">
        <v>15900938.5206712</v>
      </c>
      <c r="G35" s="0" t="n">
        <v>4703650.72594501</v>
      </c>
      <c r="H35" s="0" t="n">
        <v>15994525.7937597</v>
      </c>
      <c r="I35" s="0" t="n">
        <v>4674345.95109331</v>
      </c>
      <c r="J35" s="0" t="n">
        <v>568719.832276481</v>
      </c>
      <c r="K35" s="0" t="n">
        <v>551658.237308186</v>
      </c>
      <c r="L35" s="0" t="n">
        <v>3578295.10284646</v>
      </c>
      <c r="M35" s="0" t="n">
        <v>3373873.29715439</v>
      </c>
      <c r="N35" s="0" t="n">
        <v>3589721.26614855</v>
      </c>
      <c r="O35" s="0" t="n">
        <v>3384514.35670615</v>
      </c>
      <c r="P35" s="0" t="n">
        <v>94786.6387127469</v>
      </c>
      <c r="Q35" s="0" t="n">
        <v>91943.0395513644</v>
      </c>
    </row>
    <row r="36" customFormat="false" ht="12.8" hidden="false" customHeight="false" outlineLevel="0" collapsed="false">
      <c r="A36" s="0" t="n">
        <v>83</v>
      </c>
      <c r="B36" s="0" t="n">
        <v>21722694.1013286</v>
      </c>
      <c r="C36" s="0" t="n">
        <v>20849616.4166064</v>
      </c>
      <c r="D36" s="0" t="n">
        <v>21793593.832835</v>
      </c>
      <c r="E36" s="0" t="n">
        <v>20915504.11387</v>
      </c>
      <c r="F36" s="0" t="n">
        <v>16039045.2776779</v>
      </c>
      <c r="G36" s="0" t="n">
        <v>4810571.13892851</v>
      </c>
      <c r="H36" s="0" t="n">
        <v>16134666.8537976</v>
      </c>
      <c r="I36" s="0" t="n">
        <v>4780837.26007233</v>
      </c>
      <c r="J36" s="0" t="n">
        <v>586783.095002857</v>
      </c>
      <c r="K36" s="0" t="n">
        <v>569179.602152771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22006180.339282</v>
      </c>
      <c r="C37" s="0" t="n">
        <v>21120885.5719899</v>
      </c>
      <c r="D37" s="0" t="n">
        <v>22079555.9807943</v>
      </c>
      <c r="E37" s="0" t="n">
        <v>21189116.7015755</v>
      </c>
      <c r="F37" s="0" t="n">
        <v>16219129.2280498</v>
      </c>
      <c r="G37" s="0" t="n">
        <v>4901756.3439401</v>
      </c>
      <c r="H37" s="0" t="n">
        <v>16316633.9037661</v>
      </c>
      <c r="I37" s="0" t="n">
        <v>4872482.79780937</v>
      </c>
      <c r="J37" s="0" t="n">
        <v>616891.229882559</v>
      </c>
      <c r="K37" s="0" t="n">
        <v>598384.492986082</v>
      </c>
      <c r="L37" s="0" t="n">
        <v>3668202.15504126</v>
      </c>
      <c r="M37" s="0" t="n">
        <v>3458212.48462249</v>
      </c>
      <c r="N37" s="0" t="n">
        <v>3680329.08415309</v>
      </c>
      <c r="O37" s="0" t="n">
        <v>3469513.7202073</v>
      </c>
      <c r="P37" s="0" t="n">
        <v>102815.204980426</v>
      </c>
      <c r="Q37" s="0" t="n">
        <v>99730.7488310136</v>
      </c>
    </row>
    <row r="38" customFormat="false" ht="12.8" hidden="false" customHeight="false" outlineLevel="0" collapsed="false">
      <c r="A38" s="0" t="n">
        <v>85</v>
      </c>
      <c r="B38" s="0" t="n">
        <v>22330985.6833084</v>
      </c>
      <c r="C38" s="0" t="n">
        <v>21431130.394492</v>
      </c>
      <c r="D38" s="0" t="n">
        <v>22405339.539807</v>
      </c>
      <c r="E38" s="0" t="n">
        <v>21500272.4052912</v>
      </c>
      <c r="F38" s="0" t="n">
        <v>16411466.0559746</v>
      </c>
      <c r="G38" s="0" t="n">
        <v>5019664.3385174</v>
      </c>
      <c r="H38" s="0" t="n">
        <v>16510229.9292668</v>
      </c>
      <c r="I38" s="0" t="n">
        <v>4990042.47602444</v>
      </c>
      <c r="J38" s="0" t="n">
        <v>665189.096267744</v>
      </c>
      <c r="K38" s="0" t="n">
        <v>645233.423379712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22688682.9342318</v>
      </c>
      <c r="C39" s="0" t="n">
        <v>21772695.3844948</v>
      </c>
      <c r="D39" s="0" t="n">
        <v>22764944.4944743</v>
      </c>
      <c r="E39" s="0" t="n">
        <v>21843621.2296007</v>
      </c>
      <c r="F39" s="0" t="n">
        <v>16628687.2252927</v>
      </c>
      <c r="G39" s="0" t="n">
        <v>5144008.15920208</v>
      </c>
      <c r="H39" s="0" t="n">
        <v>16729596.8106599</v>
      </c>
      <c r="I39" s="0" t="n">
        <v>5114024.41894074</v>
      </c>
      <c r="J39" s="0" t="n">
        <v>696459.90004645</v>
      </c>
      <c r="K39" s="0" t="n">
        <v>675566.103045057</v>
      </c>
      <c r="L39" s="0" t="n">
        <v>3781120.66200852</v>
      </c>
      <c r="M39" s="0" t="n">
        <v>3563953.11904164</v>
      </c>
      <c r="N39" s="0" t="n">
        <v>3793726.04386781</v>
      </c>
      <c r="O39" s="0" t="n">
        <v>3575701.6371846</v>
      </c>
      <c r="P39" s="0" t="n">
        <v>116076.650007742</v>
      </c>
      <c r="Q39" s="0" t="n">
        <v>112594.350507509</v>
      </c>
    </row>
    <row r="40" customFormat="false" ht="12.8" hidden="false" customHeight="false" outlineLevel="0" collapsed="false">
      <c r="A40" s="0" t="n">
        <v>87</v>
      </c>
      <c r="B40" s="0" t="n">
        <v>22960911.3874899</v>
      </c>
      <c r="C40" s="0" t="n">
        <v>22031848.6352791</v>
      </c>
      <c r="D40" s="0" t="n">
        <v>23044085.9415186</v>
      </c>
      <c r="E40" s="0" t="n">
        <v>22109383.1286807</v>
      </c>
      <c r="F40" s="0" t="n">
        <v>16818618.430885</v>
      </c>
      <c r="G40" s="0" t="n">
        <v>5213230.20439407</v>
      </c>
      <c r="H40" s="0" t="n">
        <v>16921071.7726695</v>
      </c>
      <c r="I40" s="0" t="n">
        <v>5188311.35601125</v>
      </c>
      <c r="J40" s="0" t="n">
        <v>719137.452196315</v>
      </c>
      <c r="K40" s="0" t="n">
        <v>697563.328630425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23271514.5615492</v>
      </c>
      <c r="C41" s="0" t="n">
        <v>22328836.030285</v>
      </c>
      <c r="D41" s="0" t="n">
        <v>23357891.2797453</v>
      </c>
      <c r="E41" s="0" t="n">
        <v>22409376.6194101</v>
      </c>
      <c r="F41" s="0" t="n">
        <v>17025686.8562225</v>
      </c>
      <c r="G41" s="0" t="n">
        <v>5303149.17406247</v>
      </c>
      <c r="H41" s="0" t="n">
        <v>17131302.6829644</v>
      </c>
      <c r="I41" s="0" t="n">
        <v>5278073.93644571</v>
      </c>
      <c r="J41" s="0" t="n">
        <v>794331.857697925</v>
      </c>
      <c r="K41" s="0" t="n">
        <v>770501.901966987</v>
      </c>
      <c r="L41" s="0" t="n">
        <v>3877963.24202643</v>
      </c>
      <c r="M41" s="0" t="n">
        <v>3655159.56065631</v>
      </c>
      <c r="N41" s="0" t="n">
        <v>3892261.53724048</v>
      </c>
      <c r="O41" s="0" t="n">
        <v>3668506.76428691</v>
      </c>
      <c r="P41" s="0" t="n">
        <v>132388.642949654</v>
      </c>
      <c r="Q41" s="0" t="n">
        <v>128416.983661165</v>
      </c>
    </row>
    <row r="42" customFormat="false" ht="12.8" hidden="false" customHeight="false" outlineLevel="0" collapsed="false">
      <c r="A42" s="0" t="n">
        <v>89</v>
      </c>
      <c r="B42" s="0" t="n">
        <v>23581184.5251294</v>
      </c>
      <c r="C42" s="0" t="n">
        <v>22625035.3872371</v>
      </c>
      <c r="D42" s="0" t="n">
        <v>23669651.0462602</v>
      </c>
      <c r="E42" s="0" t="n">
        <v>22707553.1815748</v>
      </c>
      <c r="F42" s="0" t="n">
        <v>17269928.8940352</v>
      </c>
      <c r="G42" s="0" t="n">
        <v>5355106.49320182</v>
      </c>
      <c r="H42" s="0" t="n">
        <v>17377138.3877149</v>
      </c>
      <c r="I42" s="0" t="n">
        <v>5330414.79385996</v>
      </c>
      <c r="J42" s="0" t="n">
        <v>865818.017859052</v>
      </c>
      <c r="K42" s="0" t="n">
        <v>839843.47732328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23906276.1697741</v>
      </c>
      <c r="C43" s="0" t="n">
        <v>22935499.7901793</v>
      </c>
      <c r="D43" s="0" t="n">
        <v>23998475.3102977</v>
      </c>
      <c r="E43" s="0" t="n">
        <v>23021605.2534664</v>
      </c>
      <c r="F43" s="0" t="n">
        <v>17458385.7411965</v>
      </c>
      <c r="G43" s="0" t="n">
        <v>5477114.04898276</v>
      </c>
      <c r="H43" s="0" t="n">
        <v>17566977.8985248</v>
      </c>
      <c r="I43" s="0" t="n">
        <v>5454627.3549416</v>
      </c>
      <c r="J43" s="0" t="n">
        <v>961204.843029955</v>
      </c>
      <c r="K43" s="0" t="n">
        <v>932368.697739056</v>
      </c>
      <c r="L43" s="0" t="n">
        <v>3983310.12575375</v>
      </c>
      <c r="M43" s="0" t="n">
        <v>3754883.6927891</v>
      </c>
      <c r="N43" s="0" t="n">
        <v>3998632.64982264</v>
      </c>
      <c r="O43" s="0" t="n">
        <v>3769245.90806019</v>
      </c>
      <c r="P43" s="0" t="n">
        <v>160200.807171659</v>
      </c>
      <c r="Q43" s="0" t="n">
        <v>155394.782956509</v>
      </c>
    </row>
    <row r="44" customFormat="false" ht="12.8" hidden="false" customHeight="false" outlineLevel="0" collapsed="false">
      <c r="A44" s="0" t="n">
        <v>91</v>
      </c>
      <c r="B44" s="0" t="n">
        <v>24215186.0938499</v>
      </c>
      <c r="C44" s="0" t="n">
        <v>23230659.9501885</v>
      </c>
      <c r="D44" s="0" t="n">
        <v>24313674.2167657</v>
      </c>
      <c r="E44" s="0" t="n">
        <v>23322821.3502041</v>
      </c>
      <c r="F44" s="0" t="n">
        <v>17684680.9622833</v>
      </c>
      <c r="G44" s="0" t="n">
        <v>5545978.98790514</v>
      </c>
      <c r="H44" s="0" t="n">
        <v>17794520.7507971</v>
      </c>
      <c r="I44" s="0" t="n">
        <v>5528300.59940703</v>
      </c>
      <c r="J44" s="0" t="n">
        <v>1056657.69889247</v>
      </c>
      <c r="K44" s="0" t="n">
        <v>1024957.9679257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24439604.3470827</v>
      </c>
      <c r="C45" s="0" t="n">
        <v>23444834.5532009</v>
      </c>
      <c r="D45" s="0" t="n">
        <v>24542742.389292</v>
      </c>
      <c r="E45" s="0" t="n">
        <v>23541466.6474786</v>
      </c>
      <c r="F45" s="0" t="n">
        <v>17835052.6813131</v>
      </c>
      <c r="G45" s="0" t="n">
        <v>5609781.87188781</v>
      </c>
      <c r="H45" s="0" t="n">
        <v>17945926.8196889</v>
      </c>
      <c r="I45" s="0" t="n">
        <v>5595539.82778974</v>
      </c>
      <c r="J45" s="0" t="n">
        <v>1130695.78095742</v>
      </c>
      <c r="K45" s="0" t="n">
        <v>1096774.9075287</v>
      </c>
      <c r="L45" s="0" t="n">
        <v>4074130.70332651</v>
      </c>
      <c r="M45" s="0" t="n">
        <v>3841421.60495906</v>
      </c>
      <c r="N45" s="0" t="n">
        <v>4091282.51377322</v>
      </c>
      <c r="O45" s="0" t="n">
        <v>3857509.65227649</v>
      </c>
      <c r="P45" s="0" t="n">
        <v>188449.296826237</v>
      </c>
      <c r="Q45" s="0" t="n">
        <v>182795.81792145</v>
      </c>
    </row>
    <row r="46" customFormat="false" ht="12.8" hidden="false" customHeight="false" outlineLevel="0" collapsed="false">
      <c r="A46" s="0" t="n">
        <v>93</v>
      </c>
      <c r="B46" s="0" t="n">
        <v>24762361.768454</v>
      </c>
      <c r="C46" s="0" t="n">
        <v>23754589.112164</v>
      </c>
      <c r="D46" s="0" t="n">
        <v>24869658.3158883</v>
      </c>
      <c r="E46" s="0" t="n">
        <v>23855216.9818726</v>
      </c>
      <c r="F46" s="0" t="n">
        <v>18049632.9235699</v>
      </c>
      <c r="G46" s="0" t="n">
        <v>5704956.18859415</v>
      </c>
      <c r="H46" s="0" t="n">
        <v>18161724.7323994</v>
      </c>
      <c r="I46" s="0" t="n">
        <v>5693492.24947321</v>
      </c>
      <c r="J46" s="0" t="n">
        <v>1247800.62753844</v>
      </c>
      <c r="K46" s="0" t="n">
        <v>1210366.60871228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25080175.5722443</v>
      </c>
      <c r="C47" s="0" t="n">
        <v>24058780.4054246</v>
      </c>
      <c r="D47" s="0" t="n">
        <v>25189221.7107755</v>
      </c>
      <c r="E47" s="0" t="n">
        <v>24161053.6187493</v>
      </c>
      <c r="F47" s="0" t="n">
        <v>18243811.3206897</v>
      </c>
      <c r="G47" s="0" t="n">
        <v>5814969.08473489</v>
      </c>
      <c r="H47" s="0" t="n">
        <v>18357564.3287594</v>
      </c>
      <c r="I47" s="0" t="n">
        <v>5803489.28998995</v>
      </c>
      <c r="J47" s="0" t="n">
        <v>1342308.45510303</v>
      </c>
      <c r="K47" s="0" t="n">
        <v>1302039.20144994</v>
      </c>
      <c r="L47" s="0" t="n">
        <v>4180539.26175752</v>
      </c>
      <c r="M47" s="0" t="n">
        <v>3942547.00748477</v>
      </c>
      <c r="N47" s="0" t="n">
        <v>4198691.58299137</v>
      </c>
      <c r="O47" s="0" t="n">
        <v>3959590.92324242</v>
      </c>
      <c r="P47" s="0" t="n">
        <v>223718.075850504</v>
      </c>
      <c r="Q47" s="0" t="n">
        <v>217006.533574989</v>
      </c>
    </row>
    <row r="48" customFormat="false" ht="12.8" hidden="false" customHeight="false" outlineLevel="0" collapsed="false">
      <c r="A48" s="0" t="n">
        <v>95</v>
      </c>
      <c r="B48" s="0" t="n">
        <v>25403694.6474627</v>
      </c>
      <c r="C48" s="0" t="n">
        <v>24367785.7296892</v>
      </c>
      <c r="D48" s="0" t="n">
        <v>25514191.6573207</v>
      </c>
      <c r="E48" s="0" t="n">
        <v>24471417.1030141</v>
      </c>
      <c r="F48" s="0" t="n">
        <v>18418811.9737116</v>
      </c>
      <c r="G48" s="0" t="n">
        <v>5948973.7559776</v>
      </c>
      <c r="H48" s="0" t="n">
        <v>18534148.2007511</v>
      </c>
      <c r="I48" s="0" t="n">
        <v>5937268.902263</v>
      </c>
      <c r="J48" s="0" t="n">
        <v>1401226.12826818</v>
      </c>
      <c r="K48" s="0" t="n">
        <v>1359189.34442013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25731601.6958918</v>
      </c>
      <c r="C49" s="0" t="n">
        <v>24681502.4025075</v>
      </c>
      <c r="D49" s="0" t="n">
        <v>25842772.0127084</v>
      </c>
      <c r="E49" s="0" t="n">
        <v>24785769.1322831</v>
      </c>
      <c r="F49" s="0" t="n">
        <v>18610082.3577047</v>
      </c>
      <c r="G49" s="0" t="n">
        <v>6071420.04480275</v>
      </c>
      <c r="H49" s="0" t="n">
        <v>18726023.4263829</v>
      </c>
      <c r="I49" s="0" t="n">
        <v>6059745.70590024</v>
      </c>
      <c r="J49" s="0" t="n">
        <v>1485116.74791323</v>
      </c>
      <c r="K49" s="0" t="n">
        <v>1440563.24547583</v>
      </c>
      <c r="L49" s="0" t="n">
        <v>4287987.07692648</v>
      </c>
      <c r="M49" s="0" t="n">
        <v>4044007.80438367</v>
      </c>
      <c r="N49" s="0" t="n">
        <v>4306493.27334229</v>
      </c>
      <c r="O49" s="0" t="n">
        <v>4061384.3712876</v>
      </c>
      <c r="P49" s="0" t="n">
        <v>247519.457985538</v>
      </c>
      <c r="Q49" s="0" t="n">
        <v>240093.874245972</v>
      </c>
    </row>
    <row r="50" customFormat="false" ht="12.8" hidden="false" customHeight="false" outlineLevel="0" collapsed="false">
      <c r="A50" s="0" t="n">
        <v>97</v>
      </c>
      <c r="B50" s="0" t="n">
        <v>25885315.6008718</v>
      </c>
      <c r="C50" s="0" t="n">
        <v>24828495.9926724</v>
      </c>
      <c r="D50" s="0" t="n">
        <v>25997108.7489581</v>
      </c>
      <c r="E50" s="0" t="n">
        <v>24933348.9340996</v>
      </c>
      <c r="F50" s="0" t="n">
        <v>18650813.6934356</v>
      </c>
      <c r="G50" s="0" t="n">
        <v>6177682.29923684</v>
      </c>
      <c r="H50" s="0" t="n">
        <v>18767379.935449</v>
      </c>
      <c r="I50" s="0" t="n">
        <v>6165968.99865065</v>
      </c>
      <c r="J50" s="0" t="n">
        <v>1565315.33093573</v>
      </c>
      <c r="K50" s="0" t="n">
        <v>1518355.87100765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26265399.9686327</v>
      </c>
      <c r="C51" s="0" t="n">
        <v>25192586.7824502</v>
      </c>
      <c r="D51" s="0" t="n">
        <v>26378781.0224368</v>
      </c>
      <c r="E51" s="0" t="n">
        <v>25298943.9671833</v>
      </c>
      <c r="F51" s="0" t="n">
        <v>18886230.5964079</v>
      </c>
      <c r="G51" s="0" t="n">
        <v>6306356.18604226</v>
      </c>
      <c r="H51" s="0" t="n">
        <v>19003967.3814017</v>
      </c>
      <c r="I51" s="0" t="n">
        <v>6294976.58578166</v>
      </c>
      <c r="J51" s="0" t="n">
        <v>1676922.41074648</v>
      </c>
      <c r="K51" s="0" t="n">
        <v>1626614.73842409</v>
      </c>
      <c r="L51" s="0" t="n">
        <v>4375208.62249889</v>
      </c>
      <c r="M51" s="0" t="n">
        <v>4126771.74600176</v>
      </c>
      <c r="N51" s="0" t="n">
        <v>4394085.70387582</v>
      </c>
      <c r="O51" s="0" t="n">
        <v>4144499.04149312</v>
      </c>
      <c r="P51" s="0" t="n">
        <v>279487.068457747</v>
      </c>
      <c r="Q51" s="0" t="n">
        <v>271102.456404014</v>
      </c>
    </row>
    <row r="52" customFormat="false" ht="12.8" hidden="false" customHeight="false" outlineLevel="0" collapsed="false">
      <c r="A52" s="0" t="n">
        <v>99</v>
      </c>
      <c r="B52" s="0" t="n">
        <v>26524814.0234576</v>
      </c>
      <c r="C52" s="0" t="n">
        <v>25440949.3545662</v>
      </c>
      <c r="D52" s="0" t="n">
        <v>26639507.3983183</v>
      </c>
      <c r="E52" s="0" t="n">
        <v>25548538.7071983</v>
      </c>
      <c r="F52" s="0" t="n">
        <v>19034205.3410889</v>
      </c>
      <c r="G52" s="0" t="n">
        <v>6406744.01347723</v>
      </c>
      <c r="H52" s="0" t="n">
        <v>19153247.1749927</v>
      </c>
      <c r="I52" s="0" t="n">
        <v>6395291.53220564</v>
      </c>
      <c r="J52" s="0" t="n">
        <v>1766336.1513586</v>
      </c>
      <c r="K52" s="0" t="n">
        <v>1713346.06681785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26706850.0813767</v>
      </c>
      <c r="C53" s="0" t="n">
        <v>25614970.3424006</v>
      </c>
      <c r="D53" s="0" t="n">
        <v>26821722.6380539</v>
      </c>
      <c r="E53" s="0" t="n">
        <v>25722792.584155</v>
      </c>
      <c r="F53" s="0" t="n">
        <v>19142397.867859</v>
      </c>
      <c r="G53" s="0" t="n">
        <v>6472572.4745416</v>
      </c>
      <c r="H53" s="0" t="n">
        <v>19261732.2790661</v>
      </c>
      <c r="I53" s="0" t="n">
        <v>6461060.3050889</v>
      </c>
      <c r="J53" s="0" t="n">
        <v>1830997.48852902</v>
      </c>
      <c r="K53" s="0" t="n">
        <v>1776067.56387315</v>
      </c>
      <c r="L53" s="0" t="n">
        <v>4446802.66548498</v>
      </c>
      <c r="M53" s="0" t="n">
        <v>4194095.82620893</v>
      </c>
      <c r="N53" s="0" t="n">
        <v>4465939.73511631</v>
      </c>
      <c r="O53" s="0" t="n">
        <v>4212077.49908513</v>
      </c>
      <c r="P53" s="0" t="n">
        <v>305166.24808817</v>
      </c>
      <c r="Q53" s="0" t="n">
        <v>296011.260645525</v>
      </c>
    </row>
    <row r="54" customFormat="false" ht="12.8" hidden="false" customHeight="false" outlineLevel="0" collapsed="false">
      <c r="A54" s="0" t="n">
        <v>101</v>
      </c>
      <c r="B54" s="0" t="n">
        <v>26854120.7190512</v>
      </c>
      <c r="C54" s="0" t="n">
        <v>25755385.3412987</v>
      </c>
      <c r="D54" s="0" t="n">
        <v>26965087.9045616</v>
      </c>
      <c r="E54" s="0" t="n">
        <v>25859528.5650801</v>
      </c>
      <c r="F54" s="0" t="n">
        <v>19185976.8879802</v>
      </c>
      <c r="G54" s="0" t="n">
        <v>6569408.4533185</v>
      </c>
      <c r="H54" s="0" t="n">
        <v>19306531.0669657</v>
      </c>
      <c r="I54" s="0" t="n">
        <v>6552997.49811442</v>
      </c>
      <c r="J54" s="0" t="n">
        <v>1916975.27003441</v>
      </c>
      <c r="K54" s="0" t="n">
        <v>1859466.01193338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27015495.5391637</v>
      </c>
      <c r="C55" s="0" t="n">
        <v>25909652.636782</v>
      </c>
      <c r="D55" s="0" t="n">
        <v>27129760.6847885</v>
      </c>
      <c r="E55" s="0" t="n">
        <v>26016905.0836264</v>
      </c>
      <c r="F55" s="0" t="n">
        <v>19309547.2521487</v>
      </c>
      <c r="G55" s="0" t="n">
        <v>6600105.38463325</v>
      </c>
      <c r="H55" s="0" t="n">
        <v>19430733.1109552</v>
      </c>
      <c r="I55" s="0" t="n">
        <v>6586171.97267114</v>
      </c>
      <c r="J55" s="0" t="n">
        <v>2013671.63407554</v>
      </c>
      <c r="K55" s="0" t="n">
        <v>1953261.48505328</v>
      </c>
      <c r="L55" s="0" t="n">
        <v>4498863.39574958</v>
      </c>
      <c r="M55" s="0" t="n">
        <v>4243912.10136938</v>
      </c>
      <c r="N55" s="0" t="n">
        <v>4517897.03139887</v>
      </c>
      <c r="O55" s="0" t="n">
        <v>4261795.46382795</v>
      </c>
      <c r="P55" s="0" t="n">
        <v>335611.93901259</v>
      </c>
      <c r="Q55" s="0" t="n">
        <v>325543.580842212</v>
      </c>
    </row>
    <row r="56" customFormat="false" ht="12.8" hidden="false" customHeight="false" outlineLevel="0" collapsed="false">
      <c r="A56" s="0" t="n">
        <v>103</v>
      </c>
      <c r="B56" s="0" t="n">
        <v>27284829.4234905</v>
      </c>
      <c r="C56" s="0" t="n">
        <v>26166220.0347275</v>
      </c>
      <c r="D56" s="0" t="n">
        <v>27401281.6682122</v>
      </c>
      <c r="E56" s="0" t="n">
        <v>26275530.6563993</v>
      </c>
      <c r="F56" s="0" t="n">
        <v>19515418.904835</v>
      </c>
      <c r="G56" s="0" t="n">
        <v>6650801.12989251</v>
      </c>
      <c r="H56" s="0" t="n">
        <v>19638602.5967189</v>
      </c>
      <c r="I56" s="0" t="n">
        <v>6636928.05968041</v>
      </c>
      <c r="J56" s="0" t="n">
        <v>2127200.17067268</v>
      </c>
      <c r="K56" s="0" t="n">
        <v>2063384.16555249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27531272.6912923</v>
      </c>
      <c r="C57" s="0" t="n">
        <v>26402215.837338</v>
      </c>
      <c r="D57" s="0" t="n">
        <v>27648399.4961049</v>
      </c>
      <c r="E57" s="0" t="n">
        <v>26512160.0122759</v>
      </c>
      <c r="F57" s="0" t="n">
        <v>19648346.7871345</v>
      </c>
      <c r="G57" s="0" t="n">
        <v>6753869.05020345</v>
      </c>
      <c r="H57" s="0" t="n">
        <v>19772211.9154303</v>
      </c>
      <c r="I57" s="0" t="n">
        <v>6739948.09684559</v>
      </c>
      <c r="J57" s="0" t="n">
        <v>2250854.93535652</v>
      </c>
      <c r="K57" s="0" t="n">
        <v>2183329.28729582</v>
      </c>
      <c r="L57" s="0" t="n">
        <v>4582669.10291703</v>
      </c>
      <c r="M57" s="0" t="n">
        <v>4323100.5976814</v>
      </c>
      <c r="N57" s="0" t="n">
        <v>4602180.10717943</v>
      </c>
      <c r="O57" s="0" t="n">
        <v>4341433.1970064</v>
      </c>
      <c r="P57" s="0" t="n">
        <v>375142.489226086</v>
      </c>
      <c r="Q57" s="0" t="n">
        <v>363888.214549303</v>
      </c>
    </row>
    <row r="58" customFormat="false" ht="12.8" hidden="false" customHeight="false" outlineLevel="0" collapsed="false">
      <c r="A58" s="0" t="n">
        <v>105</v>
      </c>
      <c r="B58" s="0" t="n">
        <v>27655068.2720376</v>
      </c>
      <c r="C58" s="0" t="n">
        <v>26520881.7973543</v>
      </c>
      <c r="D58" s="0" t="n">
        <v>27772069.8221894</v>
      </c>
      <c r="E58" s="0" t="n">
        <v>26630738.4699765</v>
      </c>
      <c r="F58" s="0" t="n">
        <v>19766607.2077604</v>
      </c>
      <c r="G58" s="0" t="n">
        <v>6754274.58959393</v>
      </c>
      <c r="H58" s="0" t="n">
        <v>19889425.5324671</v>
      </c>
      <c r="I58" s="0" t="n">
        <v>6741312.93750937</v>
      </c>
      <c r="J58" s="0" t="n">
        <v>2300971.11910762</v>
      </c>
      <c r="K58" s="0" t="n">
        <v>2231941.98553439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27738527.6696595</v>
      </c>
      <c r="C59" s="0" t="n">
        <v>26601048.0726847</v>
      </c>
      <c r="D59" s="0" t="n">
        <v>27855430.9616652</v>
      </c>
      <c r="E59" s="0" t="n">
        <v>26710811.9639883</v>
      </c>
      <c r="F59" s="0" t="n">
        <v>19801215.9838018</v>
      </c>
      <c r="G59" s="0" t="n">
        <v>6799832.0888829</v>
      </c>
      <c r="H59" s="0" t="n">
        <v>19923958.2698753</v>
      </c>
      <c r="I59" s="0" t="n">
        <v>6786853.69411306</v>
      </c>
      <c r="J59" s="0" t="n">
        <v>2390219.30733739</v>
      </c>
      <c r="K59" s="0" t="n">
        <v>2318512.72811727</v>
      </c>
      <c r="L59" s="0" t="n">
        <v>4617235.18864047</v>
      </c>
      <c r="M59" s="0" t="n">
        <v>4356166.80980816</v>
      </c>
      <c r="N59" s="0" t="n">
        <v>4636714.26973984</v>
      </c>
      <c r="O59" s="0" t="n">
        <v>4374474.57550159</v>
      </c>
      <c r="P59" s="0" t="n">
        <v>398369.884556231</v>
      </c>
      <c r="Q59" s="0" t="n">
        <v>386418.788019544</v>
      </c>
    </row>
    <row r="60" customFormat="false" ht="12.8" hidden="false" customHeight="false" outlineLevel="0" collapsed="false">
      <c r="A60" s="0" t="n">
        <v>107</v>
      </c>
      <c r="B60" s="0" t="n">
        <v>27878424.4582573</v>
      </c>
      <c r="C60" s="0" t="n">
        <v>26734922.3393487</v>
      </c>
      <c r="D60" s="0" t="n">
        <v>27994161.9896634</v>
      </c>
      <c r="E60" s="0" t="n">
        <v>26843588.1090915</v>
      </c>
      <c r="F60" s="0" t="n">
        <v>19867933.7255675</v>
      </c>
      <c r="G60" s="0" t="n">
        <v>6866988.61378125</v>
      </c>
      <c r="H60" s="0" t="n">
        <v>19989658.4290181</v>
      </c>
      <c r="I60" s="0" t="n">
        <v>6853929.68007336</v>
      </c>
      <c r="J60" s="0" t="n">
        <v>2455132.97195005</v>
      </c>
      <c r="K60" s="0" t="n">
        <v>2381478.98279155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27887794.4069699</v>
      </c>
      <c r="C61" s="0" t="n">
        <v>26744187.9441815</v>
      </c>
      <c r="D61" s="0" t="n">
        <v>28003204.0914113</v>
      </c>
      <c r="E61" s="0" t="n">
        <v>26852545.4867969</v>
      </c>
      <c r="F61" s="0" t="n">
        <v>19847474.7853208</v>
      </c>
      <c r="G61" s="0" t="n">
        <v>6896713.15886071</v>
      </c>
      <c r="H61" s="0" t="n">
        <v>19968896.4424105</v>
      </c>
      <c r="I61" s="0" t="n">
        <v>6883649.04438642</v>
      </c>
      <c r="J61" s="0" t="n">
        <v>2509259.91363667</v>
      </c>
      <c r="K61" s="0" t="n">
        <v>2433982.11622757</v>
      </c>
      <c r="L61" s="0" t="n">
        <v>4641458.77052067</v>
      </c>
      <c r="M61" s="0" t="n">
        <v>4379393.01901422</v>
      </c>
      <c r="N61" s="0" t="n">
        <v>4660688.51750544</v>
      </c>
      <c r="O61" s="0" t="n">
        <v>4397465.84501117</v>
      </c>
      <c r="P61" s="0" t="n">
        <v>418209.985606111</v>
      </c>
      <c r="Q61" s="0" t="n">
        <v>405663.686037928</v>
      </c>
    </row>
    <row r="62" customFormat="false" ht="12.8" hidden="false" customHeight="false" outlineLevel="0" collapsed="false">
      <c r="A62" s="0" t="n">
        <v>109</v>
      </c>
      <c r="B62" s="0" t="n">
        <v>27808816.6753566</v>
      </c>
      <c r="C62" s="0" t="n">
        <v>26667620.4577167</v>
      </c>
      <c r="D62" s="0" t="n">
        <v>27923694.4780158</v>
      </c>
      <c r="E62" s="0" t="n">
        <v>26775478.7558896</v>
      </c>
      <c r="F62" s="0" t="n">
        <v>19812957.2053483</v>
      </c>
      <c r="G62" s="0" t="n">
        <v>6854663.25236847</v>
      </c>
      <c r="H62" s="0" t="n">
        <v>19933807.149885</v>
      </c>
      <c r="I62" s="0" t="n">
        <v>6841671.6060046</v>
      </c>
      <c r="J62" s="0" t="n">
        <v>2523013.88936298</v>
      </c>
      <c r="K62" s="0" t="n">
        <v>2447323.47268209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27870158.2271801</v>
      </c>
      <c r="C63" s="0" t="n">
        <v>26725418.9511672</v>
      </c>
      <c r="D63" s="0" t="n">
        <v>27984624.6242117</v>
      </c>
      <c r="E63" s="0" t="n">
        <v>26832890.5863019</v>
      </c>
      <c r="F63" s="0" t="n">
        <v>19853486.2389865</v>
      </c>
      <c r="G63" s="0" t="n">
        <v>6871932.71218075</v>
      </c>
      <c r="H63" s="0" t="n">
        <v>19973943.6644713</v>
      </c>
      <c r="I63" s="0" t="n">
        <v>6858946.92183054</v>
      </c>
      <c r="J63" s="0" t="n">
        <v>2580703.41879634</v>
      </c>
      <c r="K63" s="0" t="n">
        <v>2503282.31623245</v>
      </c>
      <c r="L63" s="0" t="n">
        <v>4639246.23672728</v>
      </c>
      <c r="M63" s="0" t="n">
        <v>4377861.34837036</v>
      </c>
      <c r="N63" s="0" t="n">
        <v>4658318.77338188</v>
      </c>
      <c r="O63" s="0" t="n">
        <v>4395786.30048112</v>
      </c>
      <c r="P63" s="0" t="n">
        <v>430117.236466056</v>
      </c>
      <c r="Q63" s="0" t="n">
        <v>417213.719372074</v>
      </c>
    </row>
    <row r="64" customFormat="false" ht="12.8" hidden="false" customHeight="false" outlineLevel="0" collapsed="false">
      <c r="A64" s="0" t="n">
        <v>111</v>
      </c>
      <c r="B64" s="0" t="n">
        <v>28042426.080986</v>
      </c>
      <c r="C64" s="0" t="n">
        <v>26889693.8000804</v>
      </c>
      <c r="D64" s="0" t="n">
        <v>28159082.1336426</v>
      </c>
      <c r="E64" s="0" t="n">
        <v>26999248.8881828</v>
      </c>
      <c r="F64" s="0" t="n">
        <v>19969167.8881014</v>
      </c>
      <c r="G64" s="0" t="n">
        <v>6920525.911979</v>
      </c>
      <c r="H64" s="0" t="n">
        <v>20090441.4158036</v>
      </c>
      <c r="I64" s="0" t="n">
        <v>6908807.47237926</v>
      </c>
      <c r="J64" s="0" t="n">
        <v>2626159.72373356</v>
      </c>
      <c r="K64" s="0" t="n">
        <v>2547374.93202155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28243080.0331441</v>
      </c>
      <c r="C65" s="0" t="n">
        <v>27080734.9161735</v>
      </c>
      <c r="D65" s="0" t="n">
        <v>28360026.0213999</v>
      </c>
      <c r="E65" s="0" t="n">
        <v>27190562.3513605</v>
      </c>
      <c r="F65" s="0" t="n">
        <v>20060943.8352279</v>
      </c>
      <c r="G65" s="0" t="n">
        <v>7019791.08094557</v>
      </c>
      <c r="H65" s="0" t="n">
        <v>20182511.8895315</v>
      </c>
      <c r="I65" s="0" t="n">
        <v>7008050.46182898</v>
      </c>
      <c r="J65" s="0" t="n">
        <v>2722732.72668715</v>
      </c>
      <c r="K65" s="0" t="n">
        <v>2641050.74488653</v>
      </c>
      <c r="L65" s="0" t="n">
        <v>4699878.68521788</v>
      </c>
      <c r="M65" s="0" t="n">
        <v>4434956.097416</v>
      </c>
      <c r="N65" s="0" t="n">
        <v>4719365.09896693</v>
      </c>
      <c r="O65" s="0" t="n">
        <v>4453270.70515452</v>
      </c>
      <c r="P65" s="0" t="n">
        <v>453788.787781191</v>
      </c>
      <c r="Q65" s="0" t="n">
        <v>440175.124147755</v>
      </c>
    </row>
    <row r="66" customFormat="false" ht="12.8" hidden="false" customHeight="false" outlineLevel="0" collapsed="false">
      <c r="A66" s="0" t="n">
        <v>113</v>
      </c>
      <c r="B66" s="0" t="n">
        <v>28385711.5318856</v>
      </c>
      <c r="C66" s="0" t="n">
        <v>27217212.2339759</v>
      </c>
      <c r="D66" s="0" t="n">
        <v>28500342.0868964</v>
      </c>
      <c r="E66" s="0" t="n">
        <v>27324873.3425358</v>
      </c>
      <c r="F66" s="0" t="n">
        <v>20140686.5221988</v>
      </c>
      <c r="G66" s="0" t="n">
        <v>7076525.71177709</v>
      </c>
      <c r="H66" s="0" t="n">
        <v>20259769.6022364</v>
      </c>
      <c r="I66" s="0" t="n">
        <v>7065103.74029936</v>
      </c>
      <c r="J66" s="0" t="n">
        <v>2847928.79558694</v>
      </c>
      <c r="K66" s="0" t="n">
        <v>2762490.93171933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28493330.548329</v>
      </c>
      <c r="C67" s="0" t="n">
        <v>27319680.8905298</v>
      </c>
      <c r="D67" s="0" t="n">
        <v>28608022.6038122</v>
      </c>
      <c r="E67" s="0" t="n">
        <v>27427397.5955006</v>
      </c>
      <c r="F67" s="0" t="n">
        <v>20173816.7730524</v>
      </c>
      <c r="G67" s="0" t="n">
        <v>7145864.11747739</v>
      </c>
      <c r="H67" s="0" t="n">
        <v>20293039.2837048</v>
      </c>
      <c r="I67" s="0" t="n">
        <v>7134358.3117958</v>
      </c>
      <c r="J67" s="0" t="n">
        <v>2916755.1558222</v>
      </c>
      <c r="K67" s="0" t="n">
        <v>2829252.50114753</v>
      </c>
      <c r="L67" s="0" t="n">
        <v>4740971.95565154</v>
      </c>
      <c r="M67" s="0" t="n">
        <v>4474385.03015968</v>
      </c>
      <c r="N67" s="0" t="n">
        <v>4760084.15752667</v>
      </c>
      <c r="O67" s="0" t="n">
        <v>4492350.14474248</v>
      </c>
      <c r="P67" s="0" t="n">
        <v>486125.8593037</v>
      </c>
      <c r="Q67" s="0" t="n">
        <v>471542.083524589</v>
      </c>
    </row>
    <row r="68" customFormat="false" ht="12.8" hidden="false" customHeight="false" outlineLevel="0" collapsed="false">
      <c r="A68" s="0" t="n">
        <v>115</v>
      </c>
      <c r="B68" s="0" t="n">
        <v>28725240.7172803</v>
      </c>
      <c r="C68" s="0" t="n">
        <v>27541268.5924156</v>
      </c>
      <c r="D68" s="0" t="n">
        <v>28840651.625639</v>
      </c>
      <c r="E68" s="0" t="n">
        <v>27649690.6682618</v>
      </c>
      <c r="F68" s="0" t="n">
        <v>20307848.9559198</v>
      </c>
      <c r="G68" s="0" t="n">
        <v>7233419.63649581</v>
      </c>
      <c r="H68" s="0" t="n">
        <v>20426833.8492389</v>
      </c>
      <c r="I68" s="0" t="n">
        <v>7222856.81902284</v>
      </c>
      <c r="J68" s="0" t="n">
        <v>3017510.36755442</v>
      </c>
      <c r="K68" s="0" t="n">
        <v>2926985.05652779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28830984.102387</v>
      </c>
      <c r="C69" s="0" t="n">
        <v>27641929.9771919</v>
      </c>
      <c r="D69" s="0" t="n">
        <v>28946993.2281198</v>
      </c>
      <c r="E69" s="0" t="n">
        <v>27750914.5866749</v>
      </c>
      <c r="F69" s="0" t="n">
        <v>20361852.7463414</v>
      </c>
      <c r="G69" s="0" t="n">
        <v>7280077.23085058</v>
      </c>
      <c r="H69" s="0" t="n">
        <v>20481423.5491883</v>
      </c>
      <c r="I69" s="0" t="n">
        <v>7269491.03748663</v>
      </c>
      <c r="J69" s="0" t="n">
        <v>3072696.25284277</v>
      </c>
      <c r="K69" s="0" t="n">
        <v>2980515.36525749</v>
      </c>
      <c r="L69" s="0" t="n">
        <v>4796561.99638166</v>
      </c>
      <c r="M69" s="0" t="n">
        <v>4527013.83323409</v>
      </c>
      <c r="N69" s="0" t="n">
        <v>4815899.05889405</v>
      </c>
      <c r="O69" s="0" t="n">
        <v>4545195.45580087</v>
      </c>
      <c r="P69" s="0" t="n">
        <v>512116.042140461</v>
      </c>
      <c r="Q69" s="0" t="n">
        <v>496752.560876248</v>
      </c>
    </row>
    <row r="70" customFormat="false" ht="12.8" hidden="false" customHeight="false" outlineLevel="0" collapsed="false">
      <c r="A70" s="0" t="n">
        <v>117</v>
      </c>
      <c r="B70" s="0" t="n">
        <v>28950808.2111928</v>
      </c>
      <c r="C70" s="0" t="n">
        <v>27756515.3565549</v>
      </c>
      <c r="D70" s="0" t="n">
        <v>29065728.5138278</v>
      </c>
      <c r="E70" s="0" t="n">
        <v>27864476.3269318</v>
      </c>
      <c r="F70" s="0" t="n">
        <v>20435838.4576233</v>
      </c>
      <c r="G70" s="0" t="n">
        <v>7320676.89893167</v>
      </c>
      <c r="H70" s="0" t="n">
        <v>20554416.015929</v>
      </c>
      <c r="I70" s="0" t="n">
        <v>7310060.31100278</v>
      </c>
      <c r="J70" s="0" t="n">
        <v>3137906.7227236</v>
      </c>
      <c r="K70" s="0" t="n">
        <v>3043769.52104189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29066633.9657377</v>
      </c>
      <c r="C71" s="0" t="n">
        <v>27867064.3448729</v>
      </c>
      <c r="D71" s="0" t="n">
        <v>29180589.1342683</v>
      </c>
      <c r="E71" s="0" t="n">
        <v>27974118.1232876</v>
      </c>
      <c r="F71" s="0" t="n">
        <v>20512805.0266916</v>
      </c>
      <c r="G71" s="0" t="n">
        <v>7354259.31818133</v>
      </c>
      <c r="H71" s="0" t="n">
        <v>20630478.0219431</v>
      </c>
      <c r="I71" s="0" t="n">
        <v>7343640.10134442</v>
      </c>
      <c r="J71" s="0" t="n">
        <v>3229427.1491704</v>
      </c>
      <c r="K71" s="0" t="n">
        <v>3132544.33469529</v>
      </c>
      <c r="L71" s="0" t="n">
        <v>4835924.86804886</v>
      </c>
      <c r="M71" s="0" t="n">
        <v>4564775.16364903</v>
      </c>
      <c r="N71" s="0" t="n">
        <v>4854919.59765157</v>
      </c>
      <c r="O71" s="0" t="n">
        <v>4582635.0018481</v>
      </c>
      <c r="P71" s="0" t="n">
        <v>538237.858195067</v>
      </c>
      <c r="Q71" s="0" t="n">
        <v>522090.722449215</v>
      </c>
    </row>
    <row r="72" customFormat="false" ht="12.8" hidden="false" customHeight="false" outlineLevel="0" collapsed="false">
      <c r="A72" s="0" t="n">
        <v>119</v>
      </c>
      <c r="B72" s="0" t="n">
        <v>29256020.8982346</v>
      </c>
      <c r="C72" s="0" t="n">
        <v>28048338.3267086</v>
      </c>
      <c r="D72" s="0" t="n">
        <v>29370871.9887495</v>
      </c>
      <c r="E72" s="0" t="n">
        <v>28156234.1980367</v>
      </c>
      <c r="F72" s="0" t="n">
        <v>20678621.297263</v>
      </c>
      <c r="G72" s="0" t="n">
        <v>7369717.02944566</v>
      </c>
      <c r="H72" s="0" t="n">
        <v>20797148.5885631</v>
      </c>
      <c r="I72" s="0" t="n">
        <v>7359085.6094736</v>
      </c>
      <c r="J72" s="0" t="n">
        <v>3338059.6623637</v>
      </c>
      <c r="K72" s="0" t="n">
        <v>3237917.87249279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29313921.7928405</v>
      </c>
      <c r="C73" s="0" t="n">
        <v>28102416.9360362</v>
      </c>
      <c r="D73" s="0" t="n">
        <v>29437893.9033115</v>
      </c>
      <c r="E73" s="0" t="n">
        <v>28218951.1610155</v>
      </c>
      <c r="F73" s="0" t="n">
        <v>20715614.8386987</v>
      </c>
      <c r="G73" s="0" t="n">
        <v>7386802.0973375</v>
      </c>
      <c r="H73" s="0" t="n">
        <v>20832149.4081394</v>
      </c>
      <c r="I73" s="0" t="n">
        <v>7386801.75287611</v>
      </c>
      <c r="J73" s="0" t="n">
        <v>3391619.06926185</v>
      </c>
      <c r="K73" s="0" t="n">
        <v>3289870.497184</v>
      </c>
      <c r="L73" s="0" t="n">
        <v>4875888.35289436</v>
      </c>
      <c r="M73" s="0" t="n">
        <v>4602787.36695042</v>
      </c>
      <c r="N73" s="0" t="n">
        <v>4896550.44952189</v>
      </c>
      <c r="O73" s="0" t="n">
        <v>4622212.29247581</v>
      </c>
      <c r="P73" s="0" t="n">
        <v>565269.844876976</v>
      </c>
      <c r="Q73" s="0" t="n">
        <v>548311.749530667</v>
      </c>
    </row>
    <row r="74" customFormat="false" ht="12.8" hidden="false" customHeight="false" outlineLevel="0" collapsed="false">
      <c r="A74" s="0" t="n">
        <v>121</v>
      </c>
      <c r="B74" s="0" t="n">
        <v>29386257.2149232</v>
      </c>
      <c r="C74" s="0" t="n">
        <v>28171695.3488311</v>
      </c>
      <c r="D74" s="0" t="n">
        <v>29507367.1772666</v>
      </c>
      <c r="E74" s="0" t="n">
        <v>28285539.1546661</v>
      </c>
      <c r="F74" s="0" t="n">
        <v>20744179.9882636</v>
      </c>
      <c r="G74" s="0" t="n">
        <v>7427515.36056745</v>
      </c>
      <c r="H74" s="0" t="n">
        <v>20858024.1386677</v>
      </c>
      <c r="I74" s="0" t="n">
        <v>7427515.01599833</v>
      </c>
      <c r="J74" s="0" t="n">
        <v>3489559.2098152</v>
      </c>
      <c r="K74" s="0" t="n">
        <v>3384872.43352074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29472625.0689892</v>
      </c>
      <c r="C75" s="0" t="n">
        <v>28253251.369095</v>
      </c>
      <c r="D75" s="0" t="n">
        <v>29593062.5589414</v>
      </c>
      <c r="E75" s="0" t="n">
        <v>28366461.5327558</v>
      </c>
      <c r="F75" s="0" t="n">
        <v>20780622.9130503</v>
      </c>
      <c r="G75" s="0" t="n">
        <v>7472628.45604474</v>
      </c>
      <c r="H75" s="0" t="n">
        <v>20893833.4239057</v>
      </c>
      <c r="I75" s="0" t="n">
        <v>7472628.10885015</v>
      </c>
      <c r="J75" s="0" t="n">
        <v>3529682.77798693</v>
      </c>
      <c r="K75" s="0" t="n">
        <v>3423792.29464732</v>
      </c>
      <c r="L75" s="0" t="n">
        <v>4902712.16718203</v>
      </c>
      <c r="M75" s="0" t="n">
        <v>4628773.69407881</v>
      </c>
      <c r="N75" s="0" t="n">
        <v>4922784.89123536</v>
      </c>
      <c r="O75" s="0" t="n">
        <v>4647643.96187788</v>
      </c>
      <c r="P75" s="0" t="n">
        <v>588280.462997822</v>
      </c>
      <c r="Q75" s="0" t="n">
        <v>570632.049107887</v>
      </c>
    </row>
    <row r="76" customFormat="false" ht="12.8" hidden="false" customHeight="false" outlineLevel="0" collapsed="false">
      <c r="A76" s="0" t="n">
        <v>123</v>
      </c>
      <c r="B76" s="0" t="n">
        <v>29449098.6540477</v>
      </c>
      <c r="C76" s="0" t="n">
        <v>28231450.8760721</v>
      </c>
      <c r="D76" s="0" t="n">
        <v>29568700.2378377</v>
      </c>
      <c r="E76" s="0" t="n">
        <v>28343874.9097011</v>
      </c>
      <c r="F76" s="0" t="n">
        <v>20772185.636883</v>
      </c>
      <c r="G76" s="0" t="n">
        <v>7459265.23918905</v>
      </c>
      <c r="H76" s="0" t="n">
        <v>20884610.1128852</v>
      </c>
      <c r="I76" s="0" t="n">
        <v>7459264.79681587</v>
      </c>
      <c r="J76" s="0" t="n">
        <v>3572937.89348036</v>
      </c>
      <c r="K76" s="0" t="n">
        <v>3465749.75667595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29662084.7587556</v>
      </c>
      <c r="C77" s="0" t="n">
        <v>28436425.9947572</v>
      </c>
      <c r="D77" s="0" t="n">
        <v>29782582.4531468</v>
      </c>
      <c r="E77" s="0" t="n">
        <v>28549692.3709816</v>
      </c>
      <c r="F77" s="0" t="n">
        <v>20978753.8728556</v>
      </c>
      <c r="G77" s="0" t="n">
        <v>7457672.12190159</v>
      </c>
      <c r="H77" s="0" t="n">
        <v>21092020.6918696</v>
      </c>
      <c r="I77" s="0" t="n">
        <v>7457671.67911196</v>
      </c>
      <c r="J77" s="0" t="n">
        <v>3675573.88009964</v>
      </c>
      <c r="K77" s="0" t="n">
        <v>3565306.66369665</v>
      </c>
      <c r="L77" s="0" t="n">
        <v>4933372.86110797</v>
      </c>
      <c r="M77" s="0" t="n">
        <v>4657886.66790553</v>
      </c>
      <c r="N77" s="0" t="n">
        <v>4953455.55192789</v>
      </c>
      <c r="O77" s="0" t="n">
        <v>4676766.40184272</v>
      </c>
      <c r="P77" s="0" t="n">
        <v>612595.646683274</v>
      </c>
      <c r="Q77" s="0" t="n">
        <v>594217.777282776</v>
      </c>
    </row>
    <row r="78" customFormat="false" ht="12.8" hidden="false" customHeight="false" outlineLevel="0" collapsed="false">
      <c r="A78" s="0" t="n">
        <v>125</v>
      </c>
      <c r="B78" s="0" t="n">
        <v>29789182.2986857</v>
      </c>
      <c r="C78" s="0" t="n">
        <v>28557774.0064253</v>
      </c>
      <c r="D78" s="0" t="n">
        <v>29908419.2387558</v>
      </c>
      <c r="E78" s="0" t="n">
        <v>28669857.4120867</v>
      </c>
      <c r="F78" s="0" t="n">
        <v>21045478.3608528</v>
      </c>
      <c r="G78" s="0" t="n">
        <v>7512295.64557253</v>
      </c>
      <c r="H78" s="0" t="n">
        <v>21157562.2079746</v>
      </c>
      <c r="I78" s="0" t="n">
        <v>7512295.2041121</v>
      </c>
      <c r="J78" s="0" t="n">
        <v>3768148.89031685</v>
      </c>
      <c r="K78" s="0" t="n">
        <v>3655104.42360734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29806626.6775177</v>
      </c>
      <c r="C79" s="0" t="n">
        <v>28575371.342716</v>
      </c>
      <c r="D79" s="0" t="n">
        <v>29924733.1840458</v>
      </c>
      <c r="E79" s="0" t="n">
        <v>28686392.641393</v>
      </c>
      <c r="F79" s="0" t="n">
        <v>21046809.5542762</v>
      </c>
      <c r="G79" s="0" t="n">
        <v>7528561.7884398</v>
      </c>
      <c r="H79" s="0" t="n">
        <v>21157831.2963539</v>
      </c>
      <c r="I79" s="0" t="n">
        <v>7528561.34503914</v>
      </c>
      <c r="J79" s="0" t="n">
        <v>3790147.16368482</v>
      </c>
      <c r="K79" s="0" t="n">
        <v>3676442.74877427</v>
      </c>
      <c r="L79" s="0" t="n">
        <v>4957121.05783809</v>
      </c>
      <c r="M79" s="0" t="n">
        <v>4680708.29136682</v>
      </c>
      <c r="N79" s="0" t="n">
        <v>4976805.68526309</v>
      </c>
      <c r="O79" s="0" t="n">
        <v>4699213.84531996</v>
      </c>
      <c r="P79" s="0" t="n">
        <v>631691.19394747</v>
      </c>
      <c r="Q79" s="0" t="n">
        <v>612740.458129045</v>
      </c>
    </row>
    <row r="80" customFormat="false" ht="12.8" hidden="false" customHeight="false" outlineLevel="0" collapsed="false">
      <c r="A80" s="0" t="n">
        <v>127</v>
      </c>
      <c r="B80" s="0" t="n">
        <v>29837458.9000398</v>
      </c>
      <c r="C80" s="0" t="n">
        <v>28604974.9648516</v>
      </c>
      <c r="D80" s="0" t="n">
        <v>29954899.4672181</v>
      </c>
      <c r="E80" s="0" t="n">
        <v>28715370.2819976</v>
      </c>
      <c r="F80" s="0" t="n">
        <v>21042530.7107828</v>
      </c>
      <c r="G80" s="0" t="n">
        <v>7562444.25406878</v>
      </c>
      <c r="H80" s="0" t="n">
        <v>21152926.4717472</v>
      </c>
      <c r="I80" s="0" t="n">
        <v>7562443.81025039</v>
      </c>
      <c r="J80" s="0" t="n">
        <v>3845184.26195167</v>
      </c>
      <c r="K80" s="0" t="n">
        <v>3729828.73409312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29917018.6852026</v>
      </c>
      <c r="C81" s="0" t="n">
        <v>28682076.2539254</v>
      </c>
      <c r="D81" s="0" t="n">
        <v>30034388.8877753</v>
      </c>
      <c r="E81" s="0" t="n">
        <v>28792406.2873282</v>
      </c>
      <c r="F81" s="0" t="n">
        <v>21122401.7506256</v>
      </c>
      <c r="G81" s="0" t="n">
        <v>7559674.50329983</v>
      </c>
      <c r="H81" s="0" t="n">
        <v>21232732.2286182</v>
      </c>
      <c r="I81" s="0" t="n">
        <v>7559674.05871001</v>
      </c>
      <c r="J81" s="0" t="n">
        <v>3955327.51557908</v>
      </c>
      <c r="K81" s="0" t="n">
        <v>3836667.69011171</v>
      </c>
      <c r="L81" s="0" t="n">
        <v>4975495.63529711</v>
      </c>
      <c r="M81" s="0" t="n">
        <v>4698801.25731744</v>
      </c>
      <c r="N81" s="0" t="n">
        <v>4995057.69795717</v>
      </c>
      <c r="O81" s="0" t="n">
        <v>4717191.48087013</v>
      </c>
      <c r="P81" s="0" t="n">
        <v>659221.252596514</v>
      </c>
      <c r="Q81" s="0" t="n">
        <v>639444.615018619</v>
      </c>
    </row>
    <row r="82" customFormat="false" ht="12.8" hidden="false" customHeight="false" outlineLevel="0" collapsed="false">
      <c r="A82" s="0" t="n">
        <v>129</v>
      </c>
      <c r="B82" s="0" t="n">
        <v>30064043.4163423</v>
      </c>
      <c r="C82" s="0" t="n">
        <v>28823712.662779</v>
      </c>
      <c r="D82" s="0" t="n">
        <v>30181808.7187171</v>
      </c>
      <c r="E82" s="0" t="n">
        <v>28934414.0916612</v>
      </c>
      <c r="F82" s="0" t="n">
        <v>21240456.4461537</v>
      </c>
      <c r="G82" s="0" t="n">
        <v>7583256.21662524</v>
      </c>
      <c r="H82" s="0" t="n">
        <v>21351158.3199718</v>
      </c>
      <c r="I82" s="0" t="n">
        <v>7583255.77168945</v>
      </c>
      <c r="J82" s="0" t="n">
        <v>3990839.20271501</v>
      </c>
      <c r="K82" s="0" t="n">
        <v>3871114.02663356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30095582.6373115</v>
      </c>
      <c r="C83" s="0" t="n">
        <v>28854427.0463751</v>
      </c>
      <c r="D83" s="0" t="n">
        <v>30213222.2646885</v>
      </c>
      <c r="E83" s="0" t="n">
        <v>28965010.3433009</v>
      </c>
      <c r="F83" s="0" t="n">
        <v>21258063.6579118</v>
      </c>
      <c r="G83" s="0" t="n">
        <v>7596363.38846334</v>
      </c>
      <c r="H83" s="0" t="n">
        <v>21368647.4037108</v>
      </c>
      <c r="I83" s="0" t="n">
        <v>7596362.93959015</v>
      </c>
      <c r="J83" s="0" t="n">
        <v>4060221.20372468</v>
      </c>
      <c r="K83" s="0" t="n">
        <v>3938414.56761294</v>
      </c>
      <c r="L83" s="0" t="n">
        <v>5005409.11694286</v>
      </c>
      <c r="M83" s="0" t="n">
        <v>4727426.93064288</v>
      </c>
      <c r="N83" s="0" t="n">
        <v>5025016.0844829</v>
      </c>
      <c r="O83" s="0" t="n">
        <v>4745860.08174929</v>
      </c>
      <c r="P83" s="0" t="n">
        <v>676703.533954114</v>
      </c>
      <c r="Q83" s="0" t="n">
        <v>656402.427935491</v>
      </c>
    </row>
    <row r="84" customFormat="false" ht="12.8" hidden="false" customHeight="false" outlineLevel="0" collapsed="false">
      <c r="A84" s="0" t="n">
        <v>131</v>
      </c>
      <c r="B84" s="0" t="n">
        <v>30224491.76487</v>
      </c>
      <c r="C84" s="0" t="n">
        <v>28978438.8246674</v>
      </c>
      <c r="D84" s="0" t="n">
        <v>30341022.9653372</v>
      </c>
      <c r="E84" s="0" t="n">
        <v>29087979.9016223</v>
      </c>
      <c r="F84" s="0" t="n">
        <v>21346911.4765095</v>
      </c>
      <c r="G84" s="0" t="n">
        <v>7631527.34815798</v>
      </c>
      <c r="H84" s="0" t="n">
        <v>21456453.002894</v>
      </c>
      <c r="I84" s="0" t="n">
        <v>7631526.89872832</v>
      </c>
      <c r="J84" s="0" t="n">
        <v>4161163.14822247</v>
      </c>
      <c r="K84" s="0" t="n">
        <v>4036328.2537758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30237575.7814968</v>
      </c>
      <c r="C85" s="0" t="n">
        <v>28992790.2490123</v>
      </c>
      <c r="D85" s="0" t="n">
        <v>30353194.9405698</v>
      </c>
      <c r="E85" s="0" t="n">
        <v>29101474.0216696</v>
      </c>
      <c r="F85" s="0" t="n">
        <v>21363047.6419104</v>
      </c>
      <c r="G85" s="0" t="n">
        <v>7629742.60710186</v>
      </c>
      <c r="H85" s="0" t="n">
        <v>21471731.8686862</v>
      </c>
      <c r="I85" s="0" t="n">
        <v>7629742.15298339</v>
      </c>
      <c r="J85" s="0" t="n">
        <v>4247789.63274411</v>
      </c>
      <c r="K85" s="0" t="n">
        <v>4120355.94376178</v>
      </c>
      <c r="L85" s="0" t="n">
        <v>5029944.10499336</v>
      </c>
      <c r="M85" s="0" t="n">
        <v>4751741.46896485</v>
      </c>
      <c r="N85" s="0" t="n">
        <v>5049214.27745033</v>
      </c>
      <c r="O85" s="0" t="n">
        <v>4769858.18728818</v>
      </c>
      <c r="P85" s="0" t="n">
        <v>707964.938790684</v>
      </c>
      <c r="Q85" s="0" t="n">
        <v>686725.990626964</v>
      </c>
    </row>
    <row r="86" customFormat="false" ht="12.8" hidden="false" customHeight="false" outlineLevel="0" collapsed="false">
      <c r="A86" s="0" t="n">
        <v>133</v>
      </c>
      <c r="B86" s="0" t="n">
        <v>30303342.1463246</v>
      </c>
      <c r="C86" s="0" t="n">
        <v>29055478.5237139</v>
      </c>
      <c r="D86" s="0" t="n">
        <v>30418610.348848</v>
      </c>
      <c r="E86" s="0" t="n">
        <v>29163832.3992048</v>
      </c>
      <c r="F86" s="0" t="n">
        <v>21386306.3694607</v>
      </c>
      <c r="G86" s="0" t="n">
        <v>7669172.1542532</v>
      </c>
      <c r="H86" s="0" t="n">
        <v>21494660.6995826</v>
      </c>
      <c r="I86" s="0" t="n">
        <v>7669171.69962213</v>
      </c>
      <c r="J86" s="0" t="n">
        <v>4324055.8049353</v>
      </c>
      <c r="K86" s="0" t="n">
        <v>4194334.13078724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30358980.8567497</v>
      </c>
      <c r="C87" s="0" t="n">
        <v>29109664.2353452</v>
      </c>
      <c r="D87" s="0" t="n">
        <v>30473031.9381953</v>
      </c>
      <c r="E87" s="0" t="n">
        <v>29216873.9204773</v>
      </c>
      <c r="F87" s="0" t="n">
        <v>21464443.7727182</v>
      </c>
      <c r="G87" s="0" t="n">
        <v>7645220.46262695</v>
      </c>
      <c r="H87" s="0" t="n">
        <v>21571653.8982522</v>
      </c>
      <c r="I87" s="0" t="n">
        <v>7645220.02222505</v>
      </c>
      <c r="J87" s="0" t="n">
        <v>4403902.18947247</v>
      </c>
      <c r="K87" s="0" t="n">
        <v>4271785.12378829</v>
      </c>
      <c r="L87" s="0" t="n">
        <v>5050322.47500371</v>
      </c>
      <c r="M87" s="0" t="n">
        <v>4771978.67945259</v>
      </c>
      <c r="N87" s="0" t="n">
        <v>5069331.28442429</v>
      </c>
      <c r="O87" s="0" t="n">
        <v>4789850.33529714</v>
      </c>
      <c r="P87" s="0" t="n">
        <v>733983.698245411</v>
      </c>
      <c r="Q87" s="0" t="n">
        <v>711964.187298049</v>
      </c>
    </row>
    <row r="88" customFormat="false" ht="12.8" hidden="false" customHeight="false" outlineLevel="0" collapsed="false">
      <c r="A88" s="0" t="n">
        <v>135</v>
      </c>
      <c r="B88" s="0" t="n">
        <v>30533049.8145003</v>
      </c>
      <c r="C88" s="0" t="n">
        <v>29276541.3422088</v>
      </c>
      <c r="D88" s="0" t="n">
        <v>30646461.4536539</v>
      </c>
      <c r="E88" s="0" t="n">
        <v>29383149.7328988</v>
      </c>
      <c r="F88" s="0" t="n">
        <v>21559276.6460233</v>
      </c>
      <c r="G88" s="0" t="n">
        <v>7717264.69618542</v>
      </c>
      <c r="H88" s="0" t="n">
        <v>21665885.4783341</v>
      </c>
      <c r="I88" s="0" t="n">
        <v>7717264.25456465</v>
      </c>
      <c r="J88" s="0" t="n">
        <v>4445173.76359613</v>
      </c>
      <c r="K88" s="0" t="n">
        <v>4311818.55068824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30817753.8515777</v>
      </c>
      <c r="C89" s="0" t="n">
        <v>29549571.6031752</v>
      </c>
      <c r="D89" s="0" t="n">
        <v>30931047.525626</v>
      </c>
      <c r="E89" s="0" t="n">
        <v>29656069.1104465</v>
      </c>
      <c r="F89" s="0" t="n">
        <v>21785145.3091163</v>
      </c>
      <c r="G89" s="0" t="n">
        <v>7764426.29405891</v>
      </c>
      <c r="H89" s="0" t="n">
        <v>21891643.2595625</v>
      </c>
      <c r="I89" s="0" t="n">
        <v>7764425.85088403</v>
      </c>
      <c r="J89" s="0" t="n">
        <v>4511770.59512682</v>
      </c>
      <c r="K89" s="0" t="n">
        <v>4376417.47727301</v>
      </c>
      <c r="L89" s="0" t="n">
        <v>5126642.67125912</v>
      </c>
      <c r="M89" s="0" t="n">
        <v>4844289.30310015</v>
      </c>
      <c r="N89" s="0" t="n">
        <v>5145525.20800935</v>
      </c>
      <c r="O89" s="0" t="n">
        <v>4862042.28079916</v>
      </c>
      <c r="P89" s="0" t="n">
        <v>751961.76585447</v>
      </c>
      <c r="Q89" s="0" t="n">
        <v>729402.912878835</v>
      </c>
    </row>
    <row r="90" customFormat="false" ht="12.8" hidden="false" customHeight="false" outlineLevel="0" collapsed="false">
      <c r="A90" s="0" t="n">
        <v>137</v>
      </c>
      <c r="B90" s="0" t="n">
        <v>30808257.0792047</v>
      </c>
      <c r="C90" s="0" t="n">
        <v>29542619.8817496</v>
      </c>
      <c r="D90" s="0" t="n">
        <v>30920665.2270564</v>
      </c>
      <c r="E90" s="0" t="n">
        <v>29648285.1180414</v>
      </c>
      <c r="F90" s="0" t="n">
        <v>21797201.3094669</v>
      </c>
      <c r="G90" s="0" t="n">
        <v>7745418.57228267</v>
      </c>
      <c r="H90" s="0" t="n">
        <v>21902866.9890333</v>
      </c>
      <c r="I90" s="0" t="n">
        <v>7745418.12900806</v>
      </c>
      <c r="J90" s="0" t="n">
        <v>4605032.18279043</v>
      </c>
      <c r="K90" s="0" t="n">
        <v>4466881.21730672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30860540.954708</v>
      </c>
      <c r="C91" s="0" t="n">
        <v>29593140.4414493</v>
      </c>
      <c r="D91" s="0" t="n">
        <v>30968697.8086581</v>
      </c>
      <c r="E91" s="0" t="n">
        <v>29694808.7516328</v>
      </c>
      <c r="F91" s="0" t="n">
        <v>21837073.9249223</v>
      </c>
      <c r="G91" s="0" t="n">
        <v>7756066.51652697</v>
      </c>
      <c r="H91" s="0" t="n">
        <v>21938742.6780108</v>
      </c>
      <c r="I91" s="0" t="n">
        <v>7756066.07362202</v>
      </c>
      <c r="J91" s="0" t="n">
        <v>4733882.61443709</v>
      </c>
      <c r="K91" s="0" t="n">
        <v>4591866.13600397</v>
      </c>
      <c r="L91" s="0" t="n">
        <v>5133874.65732888</v>
      </c>
      <c r="M91" s="0" t="n">
        <v>4852150.06204743</v>
      </c>
      <c r="N91" s="0" t="n">
        <v>5151900.95346071</v>
      </c>
      <c r="O91" s="0" t="n">
        <v>4869098.17311323</v>
      </c>
      <c r="P91" s="0" t="n">
        <v>788980.435739514</v>
      </c>
      <c r="Q91" s="0" t="n">
        <v>765311.022667329</v>
      </c>
    </row>
    <row r="92" customFormat="false" ht="12.8" hidden="false" customHeight="false" outlineLevel="0" collapsed="false">
      <c r="A92" s="0" t="n">
        <v>139</v>
      </c>
      <c r="B92" s="0" t="n">
        <v>31059290.3999971</v>
      </c>
      <c r="C92" s="0" t="n">
        <v>29783831.5814747</v>
      </c>
      <c r="D92" s="0" t="n">
        <v>31166755.3786637</v>
      </c>
      <c r="E92" s="0" t="n">
        <v>29884849.529504</v>
      </c>
      <c r="F92" s="0" t="n">
        <v>22003863.7390253</v>
      </c>
      <c r="G92" s="0" t="n">
        <v>7779967.84244933</v>
      </c>
      <c r="H92" s="0" t="n">
        <v>22104882.1308813</v>
      </c>
      <c r="I92" s="0" t="n">
        <v>7779967.39862271</v>
      </c>
      <c r="J92" s="0" t="n">
        <v>4811876.11016413</v>
      </c>
      <c r="K92" s="0" t="n">
        <v>4667519.82685921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31132054.0713988</v>
      </c>
      <c r="C93" s="0" t="n">
        <v>29854331.2032129</v>
      </c>
      <c r="D93" s="0" t="n">
        <v>31238911.7638839</v>
      </c>
      <c r="E93" s="0" t="n">
        <v>29954778.8592409</v>
      </c>
      <c r="F93" s="0" t="n">
        <v>22057653.0020911</v>
      </c>
      <c r="G93" s="0" t="n">
        <v>7796678.20112172</v>
      </c>
      <c r="H93" s="0" t="n">
        <v>22158101.1152913</v>
      </c>
      <c r="I93" s="0" t="n">
        <v>7796677.74394952</v>
      </c>
      <c r="J93" s="0" t="n">
        <v>4859461.41846881</v>
      </c>
      <c r="K93" s="0" t="n">
        <v>4713677.57591475</v>
      </c>
      <c r="L93" s="0" t="n">
        <v>5177958.33702792</v>
      </c>
      <c r="M93" s="0" t="n">
        <v>4893638.29500604</v>
      </c>
      <c r="N93" s="0" t="n">
        <v>5195768.20511799</v>
      </c>
      <c r="O93" s="0" t="n">
        <v>4910382.97001203</v>
      </c>
      <c r="P93" s="0" t="n">
        <v>809910.236411468</v>
      </c>
      <c r="Q93" s="0" t="n">
        <v>785612.929319124</v>
      </c>
    </row>
    <row r="94" customFormat="false" ht="12.8" hidden="false" customHeight="false" outlineLevel="0" collapsed="false">
      <c r="A94" s="0" t="n">
        <v>141</v>
      </c>
      <c r="B94" s="0" t="n">
        <v>31201494.6779262</v>
      </c>
      <c r="C94" s="0" t="n">
        <v>29921195.6731984</v>
      </c>
      <c r="D94" s="0" t="n">
        <v>31307728.8562099</v>
      </c>
      <c r="E94" s="0" t="n">
        <v>30021055.9225863</v>
      </c>
      <c r="F94" s="0" t="n">
        <v>22073788.0065352</v>
      </c>
      <c r="G94" s="0" t="n">
        <v>7847407.66666321</v>
      </c>
      <c r="H94" s="0" t="n">
        <v>22173648.6592771</v>
      </c>
      <c r="I94" s="0" t="n">
        <v>7847407.26330924</v>
      </c>
      <c r="J94" s="0" t="n">
        <v>4914812.69673711</v>
      </c>
      <c r="K94" s="0" t="n">
        <v>4767368.315835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31336524.1920104</v>
      </c>
      <c r="C95" s="0" t="n">
        <v>30050536.5611909</v>
      </c>
      <c r="D95" s="0" t="n">
        <v>31442746.6667602</v>
      </c>
      <c r="E95" s="0" t="n">
        <v>30150385.8061241</v>
      </c>
      <c r="F95" s="0" t="n">
        <v>22176603.7601834</v>
      </c>
      <c r="G95" s="0" t="n">
        <v>7873932.80100754</v>
      </c>
      <c r="H95" s="0" t="n">
        <v>22276453.4086786</v>
      </c>
      <c r="I95" s="0" t="n">
        <v>7873932.39744542</v>
      </c>
      <c r="J95" s="0" t="n">
        <v>4953513.10905078</v>
      </c>
      <c r="K95" s="0" t="n">
        <v>4804907.71577926</v>
      </c>
      <c r="L95" s="0" t="n">
        <v>5212138.09580451</v>
      </c>
      <c r="M95" s="0" t="n">
        <v>4926251.25535539</v>
      </c>
      <c r="N95" s="0" t="n">
        <v>5229841.86263662</v>
      </c>
      <c r="O95" s="0" t="n">
        <v>4942896.41704466</v>
      </c>
      <c r="P95" s="0" t="n">
        <v>825585.518175131</v>
      </c>
      <c r="Q95" s="0" t="n">
        <v>800817.952629877</v>
      </c>
    </row>
    <row r="96" customFormat="false" ht="12.8" hidden="false" customHeight="false" outlineLevel="0" collapsed="false">
      <c r="A96" s="0" t="n">
        <v>143</v>
      </c>
      <c r="B96" s="0" t="n">
        <v>31448772.1431124</v>
      </c>
      <c r="C96" s="0" t="n">
        <v>30158810.8979014</v>
      </c>
      <c r="D96" s="0" t="n">
        <v>31554316.7776164</v>
      </c>
      <c r="E96" s="0" t="n">
        <v>30258023.0951465</v>
      </c>
      <c r="F96" s="0" t="n">
        <v>22263676.5224581</v>
      </c>
      <c r="G96" s="0" t="n">
        <v>7895134.37544328</v>
      </c>
      <c r="H96" s="0" t="n">
        <v>22362889.1237042</v>
      </c>
      <c r="I96" s="0" t="n">
        <v>7895133.97144222</v>
      </c>
      <c r="J96" s="0" t="n">
        <v>5011019.63710116</v>
      </c>
      <c r="K96" s="0" t="n">
        <v>4860689.04798812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31583964.5513551</v>
      </c>
      <c r="C97" s="0" t="n">
        <v>30289118.4893014</v>
      </c>
      <c r="D97" s="0" t="n">
        <v>31687857.4894643</v>
      </c>
      <c r="E97" s="0" t="n">
        <v>30386778.4205052</v>
      </c>
      <c r="F97" s="0" t="n">
        <v>22370959.9915388</v>
      </c>
      <c r="G97" s="0" t="n">
        <v>7918158.49776253</v>
      </c>
      <c r="H97" s="0" t="n">
        <v>22468620.3297961</v>
      </c>
      <c r="I97" s="0" t="n">
        <v>7918158.09070915</v>
      </c>
      <c r="J97" s="0" t="n">
        <v>5081727.29908245</v>
      </c>
      <c r="K97" s="0" t="n">
        <v>4929275.48010998</v>
      </c>
      <c r="L97" s="0" t="n">
        <v>5255059.97880925</v>
      </c>
      <c r="M97" s="0" t="n">
        <v>4967861.44697397</v>
      </c>
      <c r="N97" s="0" t="n">
        <v>5272375.56944823</v>
      </c>
      <c r="O97" s="0" t="n">
        <v>4984143.38980351</v>
      </c>
      <c r="P97" s="0" t="n">
        <v>846954.549847075</v>
      </c>
      <c r="Q97" s="0" t="n">
        <v>821545.913351663</v>
      </c>
    </row>
    <row r="98" customFormat="false" ht="12.8" hidden="false" customHeight="false" outlineLevel="0" collapsed="false">
      <c r="A98" s="0" t="n">
        <v>145</v>
      </c>
      <c r="B98" s="0" t="n">
        <v>31669045.7273501</v>
      </c>
      <c r="C98" s="0" t="n">
        <v>30371007.723378</v>
      </c>
      <c r="D98" s="0" t="n">
        <v>31772281.2124615</v>
      </c>
      <c r="E98" s="0" t="n">
        <v>30468048.023693</v>
      </c>
      <c r="F98" s="0" t="n">
        <v>22459837.706396</v>
      </c>
      <c r="G98" s="0" t="n">
        <v>7911170.016982</v>
      </c>
      <c r="H98" s="0" t="n">
        <v>22556878.4104628</v>
      </c>
      <c r="I98" s="0" t="n">
        <v>7911169.6132302</v>
      </c>
      <c r="J98" s="0" t="n">
        <v>5239460.17746696</v>
      </c>
      <c r="K98" s="0" t="n">
        <v>5082276.37214296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31843230.4429626</v>
      </c>
      <c r="C99" s="0" t="n">
        <v>30538068.5765072</v>
      </c>
      <c r="D99" s="0" t="n">
        <v>31946067.2276244</v>
      </c>
      <c r="E99" s="0" t="n">
        <v>30634734.2833748</v>
      </c>
      <c r="F99" s="0" t="n">
        <v>22583524.6761321</v>
      </c>
      <c r="G99" s="0" t="n">
        <v>7954543.9003751</v>
      </c>
      <c r="H99" s="0" t="n">
        <v>22680190.7869426</v>
      </c>
      <c r="I99" s="0" t="n">
        <v>7954543.49643223</v>
      </c>
      <c r="J99" s="0" t="n">
        <v>5311166.12025389</v>
      </c>
      <c r="K99" s="0" t="n">
        <v>5151831.13664627</v>
      </c>
      <c r="L99" s="0" t="n">
        <v>5295600.37069304</v>
      </c>
      <c r="M99" s="0" t="n">
        <v>5006308.63389541</v>
      </c>
      <c r="N99" s="0" t="n">
        <v>5312739.68042134</v>
      </c>
      <c r="O99" s="0" t="n">
        <v>5022424.99958019</v>
      </c>
      <c r="P99" s="0" t="n">
        <v>885194.353375648</v>
      </c>
      <c r="Q99" s="0" t="n">
        <v>858638.522774378</v>
      </c>
    </row>
    <row r="100" customFormat="false" ht="12.8" hidden="false" customHeight="false" outlineLevel="0" collapsed="false">
      <c r="A100" s="0" t="n">
        <v>147</v>
      </c>
      <c r="B100" s="0" t="n">
        <v>31987954.7739711</v>
      </c>
      <c r="C100" s="0" t="n">
        <v>30677389.4033109</v>
      </c>
      <c r="D100" s="0" t="n">
        <v>32089804.5273276</v>
      </c>
      <c r="E100" s="0" t="n">
        <v>30773127.1645651</v>
      </c>
      <c r="F100" s="0" t="n">
        <v>22736119.5806881</v>
      </c>
      <c r="G100" s="0" t="n">
        <v>7941269.82262277</v>
      </c>
      <c r="H100" s="0" t="n">
        <v>22831857.7478011</v>
      </c>
      <c r="I100" s="0" t="n">
        <v>7941269.41676404</v>
      </c>
      <c r="J100" s="0" t="n">
        <v>5404916.97392691</v>
      </c>
      <c r="K100" s="0" t="n">
        <v>5242769.4647091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32205219.5090737</v>
      </c>
      <c r="C101" s="0" t="n">
        <v>30885275.9512436</v>
      </c>
      <c r="D101" s="0" t="n">
        <v>32305848.0605109</v>
      </c>
      <c r="E101" s="0" t="n">
        <v>30979864.7482287</v>
      </c>
      <c r="F101" s="0" t="n">
        <v>22940184.957615</v>
      </c>
      <c r="G101" s="0" t="n">
        <v>7945090.99362868</v>
      </c>
      <c r="H101" s="0" t="n">
        <v>23034774.1460643</v>
      </c>
      <c r="I101" s="0" t="n">
        <v>7945090.60216446</v>
      </c>
      <c r="J101" s="0" t="n">
        <v>5486058.25490427</v>
      </c>
      <c r="K101" s="0" t="n">
        <v>5321476.50725715</v>
      </c>
      <c r="L101" s="0" t="n">
        <v>5355925.47988998</v>
      </c>
      <c r="M101" s="0" t="n">
        <v>5063461.0762101</v>
      </c>
      <c r="N101" s="0" t="n">
        <v>5372696.54318521</v>
      </c>
      <c r="O101" s="0" t="n">
        <v>5079229.60094511</v>
      </c>
      <c r="P101" s="0" t="n">
        <v>914343.042484046</v>
      </c>
      <c r="Q101" s="0" t="n">
        <v>886912.751209524</v>
      </c>
    </row>
    <row r="102" customFormat="false" ht="12.8" hidden="false" customHeight="false" outlineLevel="0" collapsed="false">
      <c r="A102" s="0" t="n">
        <v>149</v>
      </c>
      <c r="B102" s="0" t="n">
        <v>32291020.1363106</v>
      </c>
      <c r="C102" s="0" t="n">
        <v>30968624.2022899</v>
      </c>
      <c r="D102" s="0" t="n">
        <v>32389702.0466397</v>
      </c>
      <c r="E102" s="0" t="n">
        <v>31061383.5048441</v>
      </c>
      <c r="F102" s="0" t="n">
        <v>23029676.0342667</v>
      </c>
      <c r="G102" s="0" t="n">
        <v>7938948.16802317</v>
      </c>
      <c r="H102" s="0" t="n">
        <v>23122435.7022567</v>
      </c>
      <c r="I102" s="0" t="n">
        <v>7938947.80258742</v>
      </c>
      <c r="J102" s="0" t="n">
        <v>5571601.25858911</v>
      </c>
      <c r="K102" s="0" t="n">
        <v>5404453.22083144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32309203.787421</v>
      </c>
      <c r="C103" s="0" t="n">
        <v>30986488.8605395</v>
      </c>
      <c r="D103" s="0" t="n">
        <v>32406432.5548141</v>
      </c>
      <c r="E103" s="0" t="n">
        <v>31077882.2096852</v>
      </c>
      <c r="F103" s="0" t="n">
        <v>23028093.7736011</v>
      </c>
      <c r="G103" s="0" t="n">
        <v>7958395.08693838</v>
      </c>
      <c r="H103" s="0" t="n">
        <v>23119487.4974662</v>
      </c>
      <c r="I103" s="0" t="n">
        <v>7958394.71221896</v>
      </c>
      <c r="J103" s="0" t="n">
        <v>5596247.3969327</v>
      </c>
      <c r="K103" s="0" t="n">
        <v>5428359.97502472</v>
      </c>
      <c r="L103" s="0" t="n">
        <v>5372309.95391725</v>
      </c>
      <c r="M103" s="0" t="n">
        <v>5079165.04597185</v>
      </c>
      <c r="N103" s="0" t="n">
        <v>5388514.44844662</v>
      </c>
      <c r="O103" s="0" t="n">
        <v>5094400.8537705</v>
      </c>
      <c r="P103" s="0" t="n">
        <v>932707.899488783</v>
      </c>
      <c r="Q103" s="0" t="n">
        <v>904726.662504119</v>
      </c>
    </row>
    <row r="104" customFormat="false" ht="12.8" hidden="false" customHeight="false" outlineLevel="0" collapsed="false">
      <c r="A104" s="0" t="n">
        <v>151</v>
      </c>
      <c r="B104" s="0" t="n">
        <v>32335112.6626227</v>
      </c>
      <c r="C104" s="0" t="n">
        <v>31011654.4303308</v>
      </c>
      <c r="D104" s="0" t="n">
        <v>32431238.7598556</v>
      </c>
      <c r="E104" s="0" t="n">
        <v>31102011.7603473</v>
      </c>
      <c r="F104" s="0" t="n">
        <v>23066917.647209</v>
      </c>
      <c r="G104" s="0" t="n">
        <v>7944736.78312173</v>
      </c>
      <c r="H104" s="0" t="n">
        <v>23157275.3522073</v>
      </c>
      <c r="I104" s="0" t="n">
        <v>7944736.40814001</v>
      </c>
      <c r="J104" s="0" t="n">
        <v>5645984.61977753</v>
      </c>
      <c r="K104" s="0" t="n">
        <v>5476605.0811842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32432114.0956054</v>
      </c>
      <c r="C105" s="0" t="n">
        <v>31105955.1809613</v>
      </c>
      <c r="D105" s="0" t="n">
        <v>32526365.9981332</v>
      </c>
      <c r="E105" s="0" t="n">
        <v>31194550.7664329</v>
      </c>
      <c r="F105" s="0" t="n">
        <v>23147118.9422473</v>
      </c>
      <c r="G105" s="0" t="n">
        <v>7958836.23871405</v>
      </c>
      <c r="H105" s="0" t="n">
        <v>23235714.9032037</v>
      </c>
      <c r="I105" s="0" t="n">
        <v>7958835.86322917</v>
      </c>
      <c r="J105" s="0" t="n">
        <v>5736589.25993673</v>
      </c>
      <c r="K105" s="0" t="n">
        <v>5564491.58213863</v>
      </c>
      <c r="L105" s="0" t="n">
        <v>5395886.64247211</v>
      </c>
      <c r="M105" s="0" t="n">
        <v>5103106.2020699</v>
      </c>
      <c r="N105" s="0" t="n">
        <v>5411595.07961245</v>
      </c>
      <c r="O105" s="0" t="n">
        <v>5117875.72325741</v>
      </c>
      <c r="P105" s="0" t="n">
        <v>956098.209989455</v>
      </c>
      <c r="Q105" s="0" t="n">
        <v>927415.263689772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1.87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239</v>
      </c>
      <c r="C1" s="0" t="s">
        <v>240</v>
      </c>
      <c r="D1" s="0" t="s">
        <v>241</v>
      </c>
      <c r="E1" s="0" t="s">
        <v>242</v>
      </c>
      <c r="F1" s="0" t="s">
        <v>243</v>
      </c>
      <c r="G1" s="0" t="s">
        <v>244</v>
      </c>
      <c r="H1" s="0" t="s">
        <v>245</v>
      </c>
      <c r="I1" s="0" t="s">
        <v>246</v>
      </c>
      <c r="J1" s="0" t="s">
        <v>247</v>
      </c>
      <c r="K1" s="0" t="s">
        <v>248</v>
      </c>
      <c r="L1" s="0" t="s">
        <v>249</v>
      </c>
      <c r="M1" s="0" t="s">
        <v>250</v>
      </c>
      <c r="N1" s="0" t="s">
        <v>251</v>
      </c>
      <c r="O1" s="0" t="s">
        <v>252</v>
      </c>
      <c r="P1" s="0" t="s">
        <v>253</v>
      </c>
      <c r="Q1" s="0" t="s">
        <v>254</v>
      </c>
    </row>
    <row r="2" customFormat="false" ht="12.8" hidden="false" customHeight="false" outlineLevel="0" collapsed="false">
      <c r="A2" s="0" t="n">
        <v>49</v>
      </c>
      <c r="B2" s="0" t="n">
        <v>17752028.6015336</v>
      </c>
      <c r="C2" s="0" t="n">
        <v>17058028.0286595</v>
      </c>
      <c r="D2" s="0" t="n">
        <v>17802744.9181064</v>
      </c>
      <c r="E2" s="0" t="n">
        <v>17105701.3657808</v>
      </c>
      <c r="F2" s="0" t="n">
        <v>14756345.6699962</v>
      </c>
      <c r="G2" s="0" t="n">
        <v>2301682.35866334</v>
      </c>
      <c r="H2" s="0" t="n">
        <v>14804019.0820146</v>
      </c>
      <c r="I2" s="0" t="n">
        <v>2301682.28376617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20464301.5356196</v>
      </c>
      <c r="C3" s="0" t="n">
        <v>19662552.1576393</v>
      </c>
      <c r="D3" s="0" t="n">
        <v>20525181.8581445</v>
      </c>
      <c r="E3" s="0" t="n">
        <v>19719779.6601348</v>
      </c>
      <c r="F3" s="0" t="n">
        <v>16921840.598846</v>
      </c>
      <c r="G3" s="0" t="n">
        <v>2740711.55879328</v>
      </c>
      <c r="H3" s="0" t="n">
        <v>16979068.3322335</v>
      </c>
      <c r="I3" s="0" t="n">
        <v>2740711.3279013</v>
      </c>
      <c r="J3" s="0" t="n">
        <v>0</v>
      </c>
      <c r="K3" s="0" t="n">
        <v>0</v>
      </c>
      <c r="L3" s="0" t="n">
        <v>3413974.96930546</v>
      </c>
      <c r="M3" s="0" t="n">
        <v>3223075.81326355</v>
      </c>
      <c r="N3" s="0" t="n">
        <v>3424121.68960609</v>
      </c>
      <c r="O3" s="0" t="n">
        <v>3232613.73024974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19838660.7787013</v>
      </c>
      <c r="C4" s="0" t="n">
        <v>19059939.5541995</v>
      </c>
      <c r="D4" s="0" t="n">
        <v>19900121.0488411</v>
      </c>
      <c r="E4" s="0" t="n">
        <v>19117712.2074394</v>
      </c>
      <c r="F4" s="0" t="n">
        <v>16313361.5689766</v>
      </c>
      <c r="G4" s="0" t="n">
        <v>2746577.98522289</v>
      </c>
      <c r="H4" s="0" t="n">
        <v>16371134.6778432</v>
      </c>
      <c r="I4" s="0" t="n">
        <v>2746577.5295962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21428307.4668662</v>
      </c>
      <c r="C5" s="0" t="n">
        <v>20584690.0610774</v>
      </c>
      <c r="D5" s="0" t="n">
        <v>21495924.0753001</v>
      </c>
      <c r="E5" s="0" t="n">
        <v>20648249.6710074</v>
      </c>
      <c r="F5" s="0" t="n">
        <v>17529657.273605</v>
      </c>
      <c r="G5" s="0" t="n">
        <v>3055032.78747235</v>
      </c>
      <c r="H5" s="0" t="n">
        <v>17593217.5911062</v>
      </c>
      <c r="I5" s="0" t="n">
        <v>3055032.07990124</v>
      </c>
      <c r="J5" s="0" t="n">
        <v>0</v>
      </c>
      <c r="K5" s="0" t="n">
        <v>0</v>
      </c>
      <c r="L5" s="0" t="n">
        <v>3574107.81254178</v>
      </c>
      <c r="M5" s="0" t="n">
        <v>3374842.11307202</v>
      </c>
      <c r="N5" s="0" t="n">
        <v>3585377.24692653</v>
      </c>
      <c r="O5" s="0" t="n">
        <v>3385435.38107107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18775410.8432988</v>
      </c>
      <c r="C6" s="0" t="n">
        <v>18038300.930827</v>
      </c>
      <c r="D6" s="0" t="n">
        <v>18837385.0705855</v>
      </c>
      <c r="E6" s="0" t="n">
        <v>18096556.6999128</v>
      </c>
      <c r="F6" s="0" t="n">
        <v>15322008.5123084</v>
      </c>
      <c r="G6" s="0" t="n">
        <v>2716292.41851859</v>
      </c>
      <c r="H6" s="0" t="n">
        <v>15380265.1048766</v>
      </c>
      <c r="I6" s="0" t="n">
        <v>2716291.59503618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19389829.6064779</v>
      </c>
      <c r="C7" s="0" t="n">
        <v>18626968.2325262</v>
      </c>
      <c r="D7" s="0" t="n">
        <v>19455601.0253992</v>
      </c>
      <c r="E7" s="0" t="n">
        <v>18688793.3611063</v>
      </c>
      <c r="F7" s="0" t="n">
        <v>15757078.8801253</v>
      </c>
      <c r="G7" s="0" t="n">
        <v>2869889.35240092</v>
      </c>
      <c r="H7" s="0" t="n">
        <v>15818905.0763341</v>
      </c>
      <c r="I7" s="0" t="n">
        <v>2869888.2847722</v>
      </c>
      <c r="J7" s="0" t="n">
        <v>0</v>
      </c>
      <c r="K7" s="0" t="n">
        <v>0</v>
      </c>
      <c r="L7" s="0" t="n">
        <v>3234531.28506994</v>
      </c>
      <c r="M7" s="0" t="n">
        <v>3055123.19284512</v>
      </c>
      <c r="N7" s="0" t="n">
        <v>3245493.18730045</v>
      </c>
      <c r="O7" s="0" t="n">
        <v>3065427.38017546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18484008.4901477</v>
      </c>
      <c r="C8" s="0" t="n">
        <v>17755860.263664</v>
      </c>
      <c r="D8" s="0" t="n">
        <v>18548497.0379554</v>
      </c>
      <c r="E8" s="0" t="n">
        <v>17816479.4850812</v>
      </c>
      <c r="F8" s="0" t="n">
        <v>14948006.9345143</v>
      </c>
      <c r="G8" s="0" t="n">
        <v>2807853.32914965</v>
      </c>
      <c r="H8" s="0" t="n">
        <v>15008627.8123141</v>
      </c>
      <c r="I8" s="0" t="n">
        <v>2807851.67276706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20178675.0398898</v>
      </c>
      <c r="C9" s="0" t="n">
        <v>19382112.9440681</v>
      </c>
      <c r="D9" s="0" t="n">
        <v>20248931.6960952</v>
      </c>
      <c r="E9" s="0" t="n">
        <v>19448154.1891762</v>
      </c>
      <c r="F9" s="0" t="n">
        <v>16246573.3308923</v>
      </c>
      <c r="G9" s="0" t="n">
        <v>3135539.61317577</v>
      </c>
      <c r="H9" s="0" t="n">
        <v>16312616.1702367</v>
      </c>
      <c r="I9" s="0" t="n">
        <v>3135538.01893951</v>
      </c>
      <c r="J9" s="0" t="n">
        <v>27033.2539192594</v>
      </c>
      <c r="K9" s="0" t="n">
        <v>26222.2563016816</v>
      </c>
      <c r="L9" s="0" t="n">
        <v>3365714.94466386</v>
      </c>
      <c r="M9" s="0" t="n">
        <v>3179542.20499228</v>
      </c>
      <c r="N9" s="0" t="n">
        <v>3377424.38528587</v>
      </c>
      <c r="O9" s="0" t="n">
        <v>3190549.07730619</v>
      </c>
      <c r="P9" s="0" t="n">
        <v>4505.54231987657</v>
      </c>
      <c r="Q9" s="0" t="n">
        <v>4370.37605028027</v>
      </c>
    </row>
    <row r="10" customFormat="false" ht="12.8" hidden="false" customHeight="false" outlineLevel="0" collapsed="false">
      <c r="A10" s="0" t="n">
        <v>57</v>
      </c>
      <c r="B10" s="0" t="n">
        <v>19282612.866751</v>
      </c>
      <c r="C10" s="0" t="n">
        <v>18522123.835536</v>
      </c>
      <c r="D10" s="0" t="n">
        <v>19350287.8126766</v>
      </c>
      <c r="E10" s="0" t="n">
        <v>18585738.274123</v>
      </c>
      <c r="F10" s="0" t="n">
        <v>15476127.7515574</v>
      </c>
      <c r="G10" s="0" t="n">
        <v>3045996.08397853</v>
      </c>
      <c r="H10" s="0" t="n">
        <v>15539743.6371971</v>
      </c>
      <c r="I10" s="0" t="n">
        <v>3045994.63692583</v>
      </c>
      <c r="J10" s="0" t="n">
        <v>59858.2652538374</v>
      </c>
      <c r="K10" s="0" t="n">
        <v>58062.5172962223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20678463.1652267</v>
      </c>
      <c r="C11" s="0" t="n">
        <v>19860590.3149673</v>
      </c>
      <c r="D11" s="0" t="n">
        <v>20752223.8277471</v>
      </c>
      <c r="E11" s="0" t="n">
        <v>19929925.3267141</v>
      </c>
      <c r="F11" s="0" t="n">
        <v>16486256.627658</v>
      </c>
      <c r="G11" s="0" t="n">
        <v>3374333.68730933</v>
      </c>
      <c r="H11" s="0" t="n">
        <v>16555593.0606946</v>
      </c>
      <c r="I11" s="0" t="n">
        <v>3374332.26601944</v>
      </c>
      <c r="J11" s="0" t="n">
        <v>107570.824508354</v>
      </c>
      <c r="K11" s="0" t="n">
        <v>104343.699773103</v>
      </c>
      <c r="L11" s="0" t="n">
        <v>3448567.02485874</v>
      </c>
      <c r="M11" s="0" t="n">
        <v>3258654.21476501</v>
      </c>
      <c r="N11" s="0" t="n">
        <v>3460860.46665782</v>
      </c>
      <c r="O11" s="0" t="n">
        <v>3270210.0483047</v>
      </c>
      <c r="P11" s="0" t="n">
        <v>17928.4707513922</v>
      </c>
      <c r="Q11" s="0" t="n">
        <v>17390.6166288505</v>
      </c>
    </row>
    <row r="12" customFormat="false" ht="12.8" hidden="false" customHeight="false" outlineLevel="0" collapsed="false">
      <c r="A12" s="0" t="n">
        <v>59</v>
      </c>
      <c r="B12" s="0" t="n">
        <v>19880428.9931157</v>
      </c>
      <c r="C12" s="0" t="n">
        <v>19093433.5362709</v>
      </c>
      <c r="D12" s="0" t="n">
        <v>19953518.5523058</v>
      </c>
      <c r="E12" s="0" t="n">
        <v>19162137.7113877</v>
      </c>
      <c r="F12" s="0" t="n">
        <v>15806800.9333322</v>
      </c>
      <c r="G12" s="0" t="n">
        <v>3286632.60293869</v>
      </c>
      <c r="H12" s="0" t="n">
        <v>15875506.442849</v>
      </c>
      <c r="I12" s="0" t="n">
        <v>3286631.26853867</v>
      </c>
      <c r="J12" s="0" t="n">
        <v>130282.238877497</v>
      </c>
      <c r="K12" s="0" t="n">
        <v>126373.771711172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21677316.7221651</v>
      </c>
      <c r="C13" s="0" t="n">
        <v>20817091.8204575</v>
      </c>
      <c r="D13" s="0" t="n">
        <v>21757288.6952487</v>
      </c>
      <c r="E13" s="0" t="n">
        <v>20892265.4637002</v>
      </c>
      <c r="F13" s="0" t="n">
        <v>17169445.4585635</v>
      </c>
      <c r="G13" s="0" t="n">
        <v>3647646.36189398</v>
      </c>
      <c r="H13" s="0" t="n">
        <v>17244620.5186333</v>
      </c>
      <c r="I13" s="0" t="n">
        <v>3647644.94506689</v>
      </c>
      <c r="J13" s="0" t="n">
        <v>175390.551555699</v>
      </c>
      <c r="K13" s="0" t="n">
        <v>170128.835009028</v>
      </c>
      <c r="L13" s="0" t="n">
        <v>3614611.53435085</v>
      </c>
      <c r="M13" s="0" t="n">
        <v>3416116.76708421</v>
      </c>
      <c r="N13" s="0" t="n">
        <v>3627940.19450026</v>
      </c>
      <c r="O13" s="0" t="n">
        <v>3428645.70582414</v>
      </c>
      <c r="P13" s="0" t="n">
        <v>29231.7585926165</v>
      </c>
      <c r="Q13" s="0" t="n">
        <v>28354.805834838</v>
      </c>
    </row>
    <row r="14" customFormat="false" ht="12.8" hidden="false" customHeight="false" outlineLevel="0" collapsed="false">
      <c r="A14" s="0" t="n">
        <v>61</v>
      </c>
      <c r="B14" s="0" t="n">
        <v>20200270.0697378</v>
      </c>
      <c r="C14" s="0" t="n">
        <v>19399153.5832809</v>
      </c>
      <c r="D14" s="0" t="n">
        <v>20275928.6756804</v>
      </c>
      <c r="E14" s="0" t="n">
        <v>19470272.6667142</v>
      </c>
      <c r="F14" s="0" t="n">
        <v>15914383.0065037</v>
      </c>
      <c r="G14" s="0" t="n">
        <v>3484770.57677726</v>
      </c>
      <c r="H14" s="0" t="n">
        <v>15985503.2192131</v>
      </c>
      <c r="I14" s="0" t="n">
        <v>3484769.44750111</v>
      </c>
      <c r="J14" s="0" t="n">
        <v>188710.554471114</v>
      </c>
      <c r="K14" s="0" t="n">
        <v>183049.23783698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19994569.5193596</v>
      </c>
      <c r="C15" s="0" t="n">
        <v>19200665.9701102</v>
      </c>
      <c r="D15" s="0" t="n">
        <v>20068715.865782</v>
      </c>
      <c r="E15" s="0" t="n">
        <v>19270363.5305121</v>
      </c>
      <c r="F15" s="0" t="n">
        <v>15689427.3938895</v>
      </c>
      <c r="G15" s="0" t="n">
        <v>3511238.57622064</v>
      </c>
      <c r="H15" s="0" t="n">
        <v>15759125.9808181</v>
      </c>
      <c r="I15" s="0" t="n">
        <v>3511237.54969403</v>
      </c>
      <c r="J15" s="0" t="n">
        <v>214222.044124553</v>
      </c>
      <c r="K15" s="0" t="n">
        <v>207795.382800816</v>
      </c>
      <c r="L15" s="0" t="n">
        <v>3335170.99030291</v>
      </c>
      <c r="M15" s="0" t="n">
        <v>3152579.92804246</v>
      </c>
      <c r="N15" s="0" t="n">
        <v>3347528.71377843</v>
      </c>
      <c r="O15" s="0" t="n">
        <v>3164196.18732181</v>
      </c>
      <c r="P15" s="0" t="n">
        <v>35703.6740207588</v>
      </c>
      <c r="Q15" s="0" t="n">
        <v>34632.563800136</v>
      </c>
    </row>
    <row r="16" customFormat="false" ht="12.8" hidden="false" customHeight="false" outlineLevel="0" collapsed="false">
      <c r="A16" s="0" t="n">
        <v>63</v>
      </c>
      <c r="B16" s="0" t="n">
        <v>18998265.0081006</v>
      </c>
      <c r="C16" s="0" t="n">
        <v>18245024.8693116</v>
      </c>
      <c r="D16" s="0" t="n">
        <v>19069373.7065321</v>
      </c>
      <c r="E16" s="0" t="n">
        <v>18311867.0426217</v>
      </c>
      <c r="F16" s="0" t="n">
        <v>14842710.7008417</v>
      </c>
      <c r="G16" s="0" t="n">
        <v>3402314.16846995</v>
      </c>
      <c r="H16" s="0" t="n">
        <v>14909553.6881817</v>
      </c>
      <c r="I16" s="0" t="n">
        <v>3402313.35444004</v>
      </c>
      <c r="J16" s="0" t="n">
        <v>231068.56255891</v>
      </c>
      <c r="K16" s="0" t="n">
        <v>224136.505682143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17413425.5352095</v>
      </c>
      <c r="C17" s="0" t="n">
        <v>16724380.044932</v>
      </c>
      <c r="D17" s="0" t="n">
        <v>17479155.9507605</v>
      </c>
      <c r="E17" s="0" t="n">
        <v>16786166.6307179</v>
      </c>
      <c r="F17" s="0" t="n">
        <v>13574802.7717189</v>
      </c>
      <c r="G17" s="0" t="n">
        <v>3149577.27321311</v>
      </c>
      <c r="H17" s="0" t="n">
        <v>13636590.0580123</v>
      </c>
      <c r="I17" s="0" t="n">
        <v>3149576.57270552</v>
      </c>
      <c r="J17" s="0" t="n">
        <v>231821.977542121</v>
      </c>
      <c r="K17" s="0" t="n">
        <v>224867.318215857</v>
      </c>
      <c r="L17" s="0" t="n">
        <v>2905831.74579627</v>
      </c>
      <c r="M17" s="0" t="n">
        <v>2747894.52680115</v>
      </c>
      <c r="N17" s="0" t="n">
        <v>2916786.81419802</v>
      </c>
      <c r="O17" s="0" t="n">
        <v>2758192.71094533</v>
      </c>
      <c r="P17" s="0" t="n">
        <v>38636.9962570201</v>
      </c>
      <c r="Q17" s="0" t="n">
        <v>37477.8863693095</v>
      </c>
    </row>
    <row r="18" customFormat="false" ht="12.8" hidden="false" customHeight="false" outlineLevel="0" collapsed="false">
      <c r="A18" s="0" t="n">
        <v>65</v>
      </c>
      <c r="B18" s="0" t="n">
        <v>17242906.1456446</v>
      </c>
      <c r="C18" s="0" t="n">
        <v>16560024.5958767</v>
      </c>
      <c r="D18" s="0" t="n">
        <v>17310658.0747464</v>
      </c>
      <c r="E18" s="0" t="n">
        <v>16623711.4041057</v>
      </c>
      <c r="F18" s="0" t="n">
        <v>13394380.7961711</v>
      </c>
      <c r="G18" s="0" t="n">
        <v>3165643.79970557</v>
      </c>
      <c r="H18" s="0" t="n">
        <v>13458068.2964588</v>
      </c>
      <c r="I18" s="0" t="n">
        <v>3165643.10764687</v>
      </c>
      <c r="J18" s="0" t="n">
        <v>180769.74721895</v>
      </c>
      <c r="K18" s="0" t="n">
        <v>175346.654802382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17469056.6886125</v>
      </c>
      <c r="C19" s="0" t="n">
        <v>16775582.9019062</v>
      </c>
      <c r="D19" s="0" t="n">
        <v>17541734.2835509</v>
      </c>
      <c r="E19" s="0" t="n">
        <v>16843899.83684</v>
      </c>
      <c r="F19" s="0" t="n">
        <v>13570499.9595746</v>
      </c>
      <c r="G19" s="0" t="n">
        <v>3205082.94233166</v>
      </c>
      <c r="H19" s="0" t="n">
        <v>13638817.5711059</v>
      </c>
      <c r="I19" s="0" t="n">
        <v>3205082.26573415</v>
      </c>
      <c r="J19" s="0" t="n">
        <v>186572.219647412</v>
      </c>
      <c r="K19" s="0" t="n">
        <v>180975.053057989</v>
      </c>
      <c r="L19" s="0" t="n">
        <v>2914952.55458063</v>
      </c>
      <c r="M19" s="0" t="n">
        <v>2757375.29027622</v>
      </c>
      <c r="N19" s="0" t="n">
        <v>2927065.48630649</v>
      </c>
      <c r="O19" s="0" t="n">
        <v>2768761.85951293</v>
      </c>
      <c r="P19" s="0" t="n">
        <v>31095.3699412353</v>
      </c>
      <c r="Q19" s="0" t="n">
        <v>30162.5088429982</v>
      </c>
    </row>
    <row r="20" customFormat="false" ht="12.8" hidden="false" customHeight="false" outlineLevel="0" collapsed="false">
      <c r="A20" s="0" t="n">
        <v>67</v>
      </c>
      <c r="B20" s="0" t="n">
        <v>17925668.7280436</v>
      </c>
      <c r="C20" s="0" t="n">
        <v>17212329.6063932</v>
      </c>
      <c r="D20" s="0" t="n">
        <v>18002430.9923024</v>
      </c>
      <c r="E20" s="0" t="n">
        <v>17284486.1303527</v>
      </c>
      <c r="F20" s="0" t="n">
        <v>13901626.7804739</v>
      </c>
      <c r="G20" s="0" t="n">
        <v>3310702.82591925</v>
      </c>
      <c r="H20" s="0" t="n">
        <v>13973783.971277</v>
      </c>
      <c r="I20" s="0" t="n">
        <v>3310702.15907575</v>
      </c>
      <c r="J20" s="0" t="n">
        <v>199759.608332013</v>
      </c>
      <c r="K20" s="0" t="n">
        <v>193766.820082053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17596848.7574564</v>
      </c>
      <c r="C21" s="0" t="n">
        <v>16897007.2263442</v>
      </c>
      <c r="D21" s="0" t="n">
        <v>17673144.0653628</v>
      </c>
      <c r="E21" s="0" t="n">
        <v>16968724.8112081</v>
      </c>
      <c r="F21" s="0" t="n">
        <v>13630864.2741418</v>
      </c>
      <c r="G21" s="0" t="n">
        <v>3266142.95220241</v>
      </c>
      <c r="H21" s="0" t="n">
        <v>13702582.5137564</v>
      </c>
      <c r="I21" s="0" t="n">
        <v>3266142.29745171</v>
      </c>
      <c r="J21" s="0" t="n">
        <v>209917.642814777</v>
      </c>
      <c r="K21" s="0" t="n">
        <v>203620.113530333</v>
      </c>
      <c r="L21" s="0" t="n">
        <v>2936394.09179943</v>
      </c>
      <c r="M21" s="0" t="n">
        <v>2777027.59628985</v>
      </c>
      <c r="N21" s="0" t="n">
        <v>2949109.97564054</v>
      </c>
      <c r="O21" s="0" t="n">
        <v>2788980.93959817</v>
      </c>
      <c r="P21" s="0" t="n">
        <v>34986.2738024628</v>
      </c>
      <c r="Q21" s="0" t="n">
        <v>33936.6855883889</v>
      </c>
    </row>
    <row r="22" customFormat="false" ht="12.8" hidden="false" customHeight="false" outlineLevel="0" collapsed="false">
      <c r="A22" s="0" t="n">
        <v>69</v>
      </c>
      <c r="B22" s="0" t="n">
        <v>17998816.3914306</v>
      </c>
      <c r="C22" s="0" t="n">
        <v>17283373.3177221</v>
      </c>
      <c r="D22" s="0" t="n">
        <v>18077330.1555362</v>
      </c>
      <c r="E22" s="0" t="n">
        <v>17357176.2511258</v>
      </c>
      <c r="F22" s="0" t="n">
        <v>13938660.2577692</v>
      </c>
      <c r="G22" s="0" t="n">
        <v>3344713.05995289</v>
      </c>
      <c r="H22" s="0" t="n">
        <v>14012463.8578571</v>
      </c>
      <c r="I22" s="0" t="n">
        <v>3344712.39326869</v>
      </c>
      <c r="J22" s="0" t="n">
        <v>234532.168375594</v>
      </c>
      <c r="K22" s="0" t="n">
        <v>227496.203324326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18714321.7435832</v>
      </c>
      <c r="C23" s="0" t="n">
        <v>17978969.7031117</v>
      </c>
      <c r="D23" s="0" t="n">
        <v>18758756.7830596</v>
      </c>
      <c r="E23" s="0" t="n">
        <v>18019967.9722069</v>
      </c>
      <c r="F23" s="0" t="n">
        <v>14407013.9251879</v>
      </c>
      <c r="G23" s="0" t="n">
        <v>3571955.77792379</v>
      </c>
      <c r="H23" s="0" t="n">
        <v>14479369.7754399</v>
      </c>
      <c r="I23" s="0" t="n">
        <v>3540598.19676698</v>
      </c>
      <c r="J23" s="0" t="n">
        <v>287945.405295982</v>
      </c>
      <c r="K23" s="0" t="n">
        <v>279307.043137103</v>
      </c>
      <c r="L23" s="0" t="n">
        <v>3122368.881932</v>
      </c>
      <c r="M23" s="0" t="n">
        <v>2947722.25185722</v>
      </c>
      <c r="N23" s="0" t="n">
        <v>3129666.8064874</v>
      </c>
      <c r="O23" s="0" t="n">
        <v>2954478.02210178</v>
      </c>
      <c r="P23" s="0" t="n">
        <v>47990.9008826637</v>
      </c>
      <c r="Q23" s="0" t="n">
        <v>46551.1738561838</v>
      </c>
    </row>
    <row r="24" customFormat="false" ht="12.8" hidden="false" customHeight="false" outlineLevel="0" collapsed="false">
      <c r="A24" s="0" t="n">
        <v>71</v>
      </c>
      <c r="B24" s="0" t="n">
        <v>18608720.6536677</v>
      </c>
      <c r="C24" s="0" t="n">
        <v>17876052.2160052</v>
      </c>
      <c r="D24" s="0" t="n">
        <v>18654003.35802</v>
      </c>
      <c r="E24" s="0" t="n">
        <v>17917860.3071859</v>
      </c>
      <c r="F24" s="0" t="n">
        <v>14270674.4508404</v>
      </c>
      <c r="G24" s="0" t="n">
        <v>3605377.76516478</v>
      </c>
      <c r="H24" s="0" t="n">
        <v>14343360.3047585</v>
      </c>
      <c r="I24" s="0" t="n">
        <v>3574500.00242734</v>
      </c>
      <c r="J24" s="0" t="n">
        <v>309492.710324832</v>
      </c>
      <c r="K24" s="0" t="n">
        <v>300207.929015087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18161733.7541039</v>
      </c>
      <c r="C25" s="0" t="n">
        <v>17445244.7736778</v>
      </c>
      <c r="D25" s="0" t="n">
        <v>18208581.8204117</v>
      </c>
      <c r="E25" s="0" t="n">
        <v>17488581.6474875</v>
      </c>
      <c r="F25" s="0" t="n">
        <v>13887933.0334966</v>
      </c>
      <c r="G25" s="0" t="n">
        <v>3557311.74018115</v>
      </c>
      <c r="H25" s="0" t="n">
        <v>13960129.3024454</v>
      </c>
      <c r="I25" s="0" t="n">
        <v>3528452.34504209</v>
      </c>
      <c r="J25" s="0" t="n">
        <v>322799.320225382</v>
      </c>
      <c r="K25" s="0" t="n">
        <v>313115.34061862</v>
      </c>
      <c r="L25" s="0" t="n">
        <v>3029650.93376848</v>
      </c>
      <c r="M25" s="0" t="n">
        <v>2859651.00108572</v>
      </c>
      <c r="N25" s="0" t="n">
        <v>3037362.50875755</v>
      </c>
      <c r="O25" s="0" t="n">
        <v>2866806.72382163</v>
      </c>
      <c r="P25" s="0" t="n">
        <v>53799.8867042302</v>
      </c>
      <c r="Q25" s="0" t="n">
        <v>52185.8901031033</v>
      </c>
    </row>
    <row r="26" customFormat="false" ht="12.8" hidden="false" customHeight="false" outlineLevel="0" collapsed="false">
      <c r="A26" s="0" t="n">
        <v>73</v>
      </c>
      <c r="B26" s="0" t="n">
        <v>17806863.79509</v>
      </c>
      <c r="C26" s="0" t="n">
        <v>17103447.1918296</v>
      </c>
      <c r="D26" s="0" t="n">
        <v>17854782.0293045</v>
      </c>
      <c r="E26" s="0" t="n">
        <v>17147811.8311287</v>
      </c>
      <c r="F26" s="0" t="n">
        <v>13598361.6190883</v>
      </c>
      <c r="G26" s="0" t="n">
        <v>3505085.57274128</v>
      </c>
      <c r="H26" s="0" t="n">
        <v>13670743.4854422</v>
      </c>
      <c r="I26" s="0" t="n">
        <v>3477068.34568651</v>
      </c>
      <c r="J26" s="0" t="n">
        <v>319398.228760846</v>
      </c>
      <c r="K26" s="0" t="n">
        <v>309816.281898021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18413158.0573407</v>
      </c>
      <c r="C27" s="0" t="n">
        <v>17684582.5139792</v>
      </c>
      <c r="D27" s="0" t="n">
        <v>18464154.7765812</v>
      </c>
      <c r="E27" s="0" t="n">
        <v>17731820.7142104</v>
      </c>
      <c r="F27" s="0" t="n">
        <v>14058377.3356372</v>
      </c>
      <c r="G27" s="0" t="n">
        <v>3626205.178342</v>
      </c>
      <c r="H27" s="0" t="n">
        <v>14134466.7719907</v>
      </c>
      <c r="I27" s="0" t="n">
        <v>3597353.9422197</v>
      </c>
      <c r="J27" s="0" t="n">
        <v>364810.170001457</v>
      </c>
      <c r="K27" s="0" t="n">
        <v>353865.864901413</v>
      </c>
      <c r="L27" s="0" t="n">
        <v>3072267.11503991</v>
      </c>
      <c r="M27" s="0" t="n">
        <v>2899341.7422702</v>
      </c>
      <c r="N27" s="0" t="n">
        <v>3080670.60791379</v>
      </c>
      <c r="O27" s="0" t="n">
        <v>2907148.33196103</v>
      </c>
      <c r="P27" s="0" t="n">
        <v>60801.6950002428</v>
      </c>
      <c r="Q27" s="0" t="n">
        <v>58977.6441502355</v>
      </c>
    </row>
    <row r="28" customFormat="false" ht="12.8" hidden="false" customHeight="false" outlineLevel="0" collapsed="false">
      <c r="A28" s="0" t="n">
        <v>75</v>
      </c>
      <c r="B28" s="0" t="n">
        <v>19137825.5448368</v>
      </c>
      <c r="C28" s="0" t="n">
        <v>18379532.5569918</v>
      </c>
      <c r="D28" s="0" t="n">
        <v>19190589.2898389</v>
      </c>
      <c r="E28" s="0" t="n">
        <v>18428405.0513563</v>
      </c>
      <c r="F28" s="0" t="n">
        <v>14560314.9076836</v>
      </c>
      <c r="G28" s="0" t="n">
        <v>3819217.64930818</v>
      </c>
      <c r="H28" s="0" t="n">
        <v>14639141.5438294</v>
      </c>
      <c r="I28" s="0" t="n">
        <v>3789263.50752691</v>
      </c>
      <c r="J28" s="0" t="n">
        <v>402940.120985761</v>
      </c>
      <c r="K28" s="0" t="n">
        <v>390851.917356188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20255819.0566856</v>
      </c>
      <c r="C29" s="0" t="n">
        <v>19451253.5816707</v>
      </c>
      <c r="D29" s="0" t="n">
        <v>20313000.0909946</v>
      </c>
      <c r="E29" s="0" t="n">
        <v>19504239.0793632</v>
      </c>
      <c r="F29" s="0" t="n">
        <v>15303228.8378452</v>
      </c>
      <c r="G29" s="0" t="n">
        <v>4148024.74382547</v>
      </c>
      <c r="H29" s="0" t="n">
        <v>15387789.1233666</v>
      </c>
      <c r="I29" s="0" t="n">
        <v>4116449.95599656</v>
      </c>
      <c r="J29" s="0" t="n">
        <v>440225.488508814</v>
      </c>
      <c r="K29" s="0" t="n">
        <v>427018.723853549</v>
      </c>
      <c r="L29" s="0" t="n">
        <v>3378232.672168</v>
      </c>
      <c r="M29" s="0" t="n">
        <v>3187212.59853618</v>
      </c>
      <c r="N29" s="0" t="n">
        <v>3387657.82556598</v>
      </c>
      <c r="O29" s="0" t="n">
        <v>3195971.33318535</v>
      </c>
      <c r="P29" s="0" t="n">
        <v>73370.914751469</v>
      </c>
      <c r="Q29" s="0" t="n">
        <v>71169.7873089249</v>
      </c>
    </row>
    <row r="30" customFormat="false" ht="12.8" hidden="false" customHeight="false" outlineLevel="0" collapsed="false">
      <c r="A30" s="0" t="n">
        <v>77</v>
      </c>
      <c r="B30" s="0" t="n">
        <v>21299962.6814367</v>
      </c>
      <c r="C30" s="0" t="n">
        <v>20452801.4781459</v>
      </c>
      <c r="D30" s="0" t="n">
        <v>21363882.2568354</v>
      </c>
      <c r="E30" s="0" t="n">
        <v>20512092.5293014</v>
      </c>
      <c r="F30" s="0" t="n">
        <v>16056591.5614189</v>
      </c>
      <c r="G30" s="0" t="n">
        <v>4396209.91672693</v>
      </c>
      <c r="H30" s="0" t="n">
        <v>16146810.8201555</v>
      </c>
      <c r="I30" s="0" t="n">
        <v>4365281.70914592</v>
      </c>
      <c r="J30" s="0" t="n">
        <v>494777.430699055</v>
      </c>
      <c r="K30" s="0" t="n">
        <v>479934.107778084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22107481.4292973</v>
      </c>
      <c r="C31" s="0" t="n">
        <v>21226875.0342296</v>
      </c>
      <c r="D31" s="0" t="n">
        <v>22172038.2952848</v>
      </c>
      <c r="E31" s="0" t="n">
        <v>21286736.2795008</v>
      </c>
      <c r="F31" s="0" t="n">
        <v>16599383.3673339</v>
      </c>
      <c r="G31" s="0" t="n">
        <v>4627491.66689581</v>
      </c>
      <c r="H31" s="0" t="n">
        <v>16691297.8777007</v>
      </c>
      <c r="I31" s="0" t="n">
        <v>4595438.40180008</v>
      </c>
      <c r="J31" s="0" t="n">
        <v>531071.284340241</v>
      </c>
      <c r="K31" s="0" t="n">
        <v>515139.145810034</v>
      </c>
      <c r="L31" s="0" t="n">
        <v>3687346.90568071</v>
      </c>
      <c r="M31" s="0" t="n">
        <v>3478390.55753228</v>
      </c>
      <c r="N31" s="0" t="n">
        <v>3697991.54518351</v>
      </c>
      <c r="O31" s="0" t="n">
        <v>3488286.16748415</v>
      </c>
      <c r="P31" s="0" t="n">
        <v>88511.8807233735</v>
      </c>
      <c r="Q31" s="0" t="n">
        <v>85856.5243016723</v>
      </c>
    </row>
    <row r="32" customFormat="false" ht="12.8" hidden="false" customHeight="false" outlineLevel="0" collapsed="false">
      <c r="A32" s="0" t="n">
        <v>79</v>
      </c>
      <c r="B32" s="0" t="n">
        <v>22782731.6672916</v>
      </c>
      <c r="C32" s="0" t="n">
        <v>21872710.5422775</v>
      </c>
      <c r="D32" s="0" t="n">
        <v>22851416.893936</v>
      </c>
      <c r="E32" s="0" t="n">
        <v>21936433.0267778</v>
      </c>
      <c r="F32" s="0" t="n">
        <v>17018833.9705261</v>
      </c>
      <c r="G32" s="0" t="n">
        <v>4853876.57175143</v>
      </c>
      <c r="H32" s="0" t="n">
        <v>17115338.6573077</v>
      </c>
      <c r="I32" s="0" t="n">
        <v>4821094.36947019</v>
      </c>
      <c r="J32" s="0" t="n">
        <v>569993.900456666</v>
      </c>
      <c r="K32" s="0" t="n">
        <v>552894.083442966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23517290.1281635</v>
      </c>
      <c r="C33" s="0" t="n">
        <v>22574988.1847045</v>
      </c>
      <c r="D33" s="0" t="n">
        <v>23589857.3848535</v>
      </c>
      <c r="E33" s="0" t="n">
        <v>22642350.6248093</v>
      </c>
      <c r="F33" s="0" t="n">
        <v>17533802.3659411</v>
      </c>
      <c r="G33" s="0" t="n">
        <v>5041185.81876337</v>
      </c>
      <c r="H33" s="0" t="n">
        <v>17634380.0851216</v>
      </c>
      <c r="I33" s="0" t="n">
        <v>5007970.53968771</v>
      </c>
      <c r="J33" s="0" t="n">
        <v>593927.794695227</v>
      </c>
      <c r="K33" s="0" t="n">
        <v>576109.96085437</v>
      </c>
      <c r="L33" s="0" t="n">
        <v>3921232.592263</v>
      </c>
      <c r="M33" s="0" t="n">
        <v>3698029.34162618</v>
      </c>
      <c r="N33" s="0" t="n">
        <v>3933208.81248704</v>
      </c>
      <c r="O33" s="0" t="n">
        <v>3709173.53076616</v>
      </c>
      <c r="P33" s="0" t="n">
        <v>98987.9657825379</v>
      </c>
      <c r="Q33" s="0" t="n">
        <v>96018.3268090617</v>
      </c>
    </row>
    <row r="34" customFormat="false" ht="12.8" hidden="false" customHeight="false" outlineLevel="0" collapsed="false">
      <c r="A34" s="0" t="n">
        <v>81</v>
      </c>
      <c r="B34" s="0" t="n">
        <v>23961070.7709282</v>
      </c>
      <c r="C34" s="0" t="n">
        <v>22999769.0209297</v>
      </c>
      <c r="D34" s="0" t="n">
        <v>24036095.7254264</v>
      </c>
      <c r="E34" s="0" t="n">
        <v>23069438.2602612</v>
      </c>
      <c r="F34" s="0" t="n">
        <v>17798564.7551953</v>
      </c>
      <c r="G34" s="0" t="n">
        <v>5201204.26573442</v>
      </c>
      <c r="H34" s="0" t="n">
        <v>17901622.8313816</v>
      </c>
      <c r="I34" s="0" t="n">
        <v>5167815.42887961</v>
      </c>
      <c r="J34" s="0" t="n">
        <v>628465.37788764</v>
      </c>
      <c r="K34" s="0" t="n">
        <v>609611.416551011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24352379.1182459</v>
      </c>
      <c r="C35" s="0" t="n">
        <v>23375042.0296574</v>
      </c>
      <c r="D35" s="0" t="n">
        <v>24431175.7442116</v>
      </c>
      <c r="E35" s="0" t="n">
        <v>23448263.3262655</v>
      </c>
      <c r="F35" s="0" t="n">
        <v>18054298.098358</v>
      </c>
      <c r="G35" s="0" t="n">
        <v>5320743.93129933</v>
      </c>
      <c r="H35" s="0" t="n">
        <v>18160783.1068348</v>
      </c>
      <c r="I35" s="0" t="n">
        <v>5287480.21943064</v>
      </c>
      <c r="J35" s="0" t="n">
        <v>652729.661403814</v>
      </c>
      <c r="K35" s="0" t="n">
        <v>633147.771561699</v>
      </c>
      <c r="L35" s="0" t="n">
        <v>4061732.62241795</v>
      </c>
      <c r="M35" s="0" t="n">
        <v>3830313.52084644</v>
      </c>
      <c r="N35" s="0" t="n">
        <v>4074747.53699575</v>
      </c>
      <c r="O35" s="0" t="n">
        <v>3842434.56605936</v>
      </c>
      <c r="P35" s="0" t="n">
        <v>108788.276900636</v>
      </c>
      <c r="Q35" s="0" t="n">
        <v>105524.628593617</v>
      </c>
    </row>
    <row r="36" customFormat="false" ht="12.8" hidden="false" customHeight="false" outlineLevel="0" collapsed="false">
      <c r="A36" s="0" t="n">
        <v>83</v>
      </c>
      <c r="B36" s="0" t="n">
        <v>24686838.7442896</v>
      </c>
      <c r="C36" s="0" t="n">
        <v>23694362.204333</v>
      </c>
      <c r="D36" s="0" t="n">
        <v>24767609.1108865</v>
      </c>
      <c r="E36" s="0" t="n">
        <v>23769425.0252701</v>
      </c>
      <c r="F36" s="0" t="n">
        <v>18232074.8221012</v>
      </c>
      <c r="G36" s="0" t="n">
        <v>5462287.38223175</v>
      </c>
      <c r="H36" s="0" t="n">
        <v>18340919.415955</v>
      </c>
      <c r="I36" s="0" t="n">
        <v>5428505.60931514</v>
      </c>
      <c r="J36" s="0" t="n">
        <v>675067.908587192</v>
      </c>
      <c r="K36" s="0" t="n">
        <v>654815.871329576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25040892.946132</v>
      </c>
      <c r="C37" s="0" t="n">
        <v>24033257.0631505</v>
      </c>
      <c r="D37" s="0" t="n">
        <v>25124636.3801216</v>
      </c>
      <c r="E37" s="0" t="n">
        <v>24111132.0404925</v>
      </c>
      <c r="F37" s="0" t="n">
        <v>18461480.4040043</v>
      </c>
      <c r="G37" s="0" t="n">
        <v>5571776.65914626</v>
      </c>
      <c r="H37" s="0" t="n">
        <v>18572653.654795</v>
      </c>
      <c r="I37" s="0" t="n">
        <v>5538478.38569745</v>
      </c>
      <c r="J37" s="0" t="n">
        <v>696413.946024527</v>
      </c>
      <c r="K37" s="0" t="n">
        <v>675521.527643791</v>
      </c>
      <c r="L37" s="0" t="n">
        <v>4173843.12572891</v>
      </c>
      <c r="M37" s="0" t="n">
        <v>3934760.64677808</v>
      </c>
      <c r="N37" s="0" t="n">
        <v>4187683.97306702</v>
      </c>
      <c r="O37" s="0" t="n">
        <v>3947659.4872727</v>
      </c>
      <c r="P37" s="0" t="n">
        <v>116068.991004088</v>
      </c>
      <c r="Q37" s="0" t="n">
        <v>112586.921273965</v>
      </c>
    </row>
    <row r="38" customFormat="false" ht="12.8" hidden="false" customHeight="false" outlineLevel="0" collapsed="false">
      <c r="A38" s="0" t="n">
        <v>85</v>
      </c>
      <c r="B38" s="0" t="n">
        <v>25336256.7004175</v>
      </c>
      <c r="C38" s="0" t="n">
        <v>24315895.2019284</v>
      </c>
      <c r="D38" s="0" t="n">
        <v>25421367.4638017</v>
      </c>
      <c r="E38" s="0" t="n">
        <v>24395076.0254057</v>
      </c>
      <c r="F38" s="0" t="n">
        <v>18602861.8270939</v>
      </c>
      <c r="G38" s="0" t="n">
        <v>5713033.37483453</v>
      </c>
      <c r="H38" s="0" t="n">
        <v>18715711.5534901</v>
      </c>
      <c r="I38" s="0" t="n">
        <v>5679364.47191565</v>
      </c>
      <c r="J38" s="0" t="n">
        <v>755079.357192883</v>
      </c>
      <c r="K38" s="0" t="n">
        <v>732426.976477097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25739690.8154149</v>
      </c>
      <c r="C39" s="0" t="n">
        <v>24701388.1763147</v>
      </c>
      <c r="D39" s="0" t="n">
        <v>25822951.0532896</v>
      </c>
      <c r="E39" s="0" t="n">
        <v>24778818.3836532</v>
      </c>
      <c r="F39" s="0" t="n">
        <v>18871264.3748601</v>
      </c>
      <c r="G39" s="0" t="n">
        <v>5830123.80145455</v>
      </c>
      <c r="H39" s="0" t="n">
        <v>18985254.808321</v>
      </c>
      <c r="I39" s="0" t="n">
        <v>5793563.57533214</v>
      </c>
      <c r="J39" s="0" t="n">
        <v>778285.125088893</v>
      </c>
      <c r="K39" s="0" t="n">
        <v>754936.571336226</v>
      </c>
      <c r="L39" s="0" t="n">
        <v>4291099.53105741</v>
      </c>
      <c r="M39" s="0" t="n">
        <v>4044986.20179369</v>
      </c>
      <c r="N39" s="0" t="n">
        <v>4304862.28124738</v>
      </c>
      <c r="O39" s="0" t="n">
        <v>4057814.02429201</v>
      </c>
      <c r="P39" s="0" t="n">
        <v>129714.187514816</v>
      </c>
      <c r="Q39" s="0" t="n">
        <v>125822.761889371</v>
      </c>
    </row>
    <row r="40" customFormat="false" ht="12.8" hidden="false" customHeight="false" outlineLevel="0" collapsed="false">
      <c r="A40" s="0" t="n">
        <v>87</v>
      </c>
      <c r="B40" s="0" t="n">
        <v>26173761.9218974</v>
      </c>
      <c r="C40" s="0" t="n">
        <v>25115891.8807515</v>
      </c>
      <c r="D40" s="0" t="n">
        <v>26264771.7666785</v>
      </c>
      <c r="E40" s="0" t="n">
        <v>25200729.7950261</v>
      </c>
      <c r="F40" s="0" t="n">
        <v>19178448.2961407</v>
      </c>
      <c r="G40" s="0" t="n">
        <v>5937443.58461087</v>
      </c>
      <c r="H40" s="0" t="n">
        <v>19294223.98553</v>
      </c>
      <c r="I40" s="0" t="n">
        <v>5906505.8094961</v>
      </c>
      <c r="J40" s="0" t="n">
        <v>829273.565859449</v>
      </c>
      <c r="K40" s="0" t="n">
        <v>804395.358883665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26610185.128596</v>
      </c>
      <c r="C41" s="0" t="n">
        <v>25532499.7806135</v>
      </c>
      <c r="D41" s="0" t="n">
        <v>26704949.8420915</v>
      </c>
      <c r="E41" s="0" t="n">
        <v>25620860.7095728</v>
      </c>
      <c r="F41" s="0" t="n">
        <v>19453569.1583201</v>
      </c>
      <c r="G41" s="0" t="n">
        <v>6078930.62229344</v>
      </c>
      <c r="H41" s="0" t="n">
        <v>19573162.6870411</v>
      </c>
      <c r="I41" s="0" t="n">
        <v>6047698.02253168</v>
      </c>
      <c r="J41" s="0" t="n">
        <v>925404.283525516</v>
      </c>
      <c r="K41" s="0" t="n">
        <v>897642.15501975</v>
      </c>
      <c r="L41" s="0" t="n">
        <v>4434501.67419063</v>
      </c>
      <c r="M41" s="0" t="n">
        <v>4179843.29808251</v>
      </c>
      <c r="N41" s="0" t="n">
        <v>4450189.18626628</v>
      </c>
      <c r="O41" s="0" t="n">
        <v>4194487.51724882</v>
      </c>
      <c r="P41" s="0" t="n">
        <v>154234.047254253</v>
      </c>
      <c r="Q41" s="0" t="n">
        <v>149607.025836625</v>
      </c>
    </row>
    <row r="42" customFormat="false" ht="12.8" hidden="false" customHeight="false" outlineLevel="0" collapsed="false">
      <c r="A42" s="0" t="n">
        <v>89</v>
      </c>
      <c r="B42" s="0" t="n">
        <v>26972608.6536559</v>
      </c>
      <c r="C42" s="0" t="n">
        <v>25878841.3416782</v>
      </c>
      <c r="D42" s="0" t="n">
        <v>27067382.9897847</v>
      </c>
      <c r="E42" s="0" t="n">
        <v>25967226.2559586</v>
      </c>
      <c r="F42" s="0" t="n">
        <v>19654102.295279</v>
      </c>
      <c r="G42" s="0" t="n">
        <v>6224739.04639927</v>
      </c>
      <c r="H42" s="0" t="n">
        <v>19773297.1238125</v>
      </c>
      <c r="I42" s="0" t="n">
        <v>6193929.1321461</v>
      </c>
      <c r="J42" s="0" t="n">
        <v>1021901.70647719</v>
      </c>
      <c r="K42" s="0" t="n">
        <v>991244.65528287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27302608.3901489</v>
      </c>
      <c r="C43" s="0" t="n">
        <v>26193096.5369331</v>
      </c>
      <c r="D43" s="0" t="n">
        <v>27401985.4018812</v>
      </c>
      <c r="E43" s="0" t="n">
        <v>26285896.4147277</v>
      </c>
      <c r="F43" s="0" t="n">
        <v>19855374.668795</v>
      </c>
      <c r="G43" s="0" t="n">
        <v>6337721.86813813</v>
      </c>
      <c r="H43" s="0" t="n">
        <v>19976424.3865991</v>
      </c>
      <c r="I43" s="0" t="n">
        <v>6309472.02812857</v>
      </c>
      <c r="J43" s="0" t="n">
        <v>1080645.12827981</v>
      </c>
      <c r="K43" s="0" t="n">
        <v>1048225.77443141</v>
      </c>
      <c r="L43" s="0" t="n">
        <v>4552972.37881488</v>
      </c>
      <c r="M43" s="0" t="n">
        <v>4292959.69842405</v>
      </c>
      <c r="N43" s="0" t="n">
        <v>4569489.81785648</v>
      </c>
      <c r="O43" s="0" t="n">
        <v>4308444.05749738</v>
      </c>
      <c r="P43" s="0" t="n">
        <v>180107.521379968</v>
      </c>
      <c r="Q43" s="0" t="n">
        <v>174704.295738569</v>
      </c>
    </row>
    <row r="44" customFormat="false" ht="12.8" hidden="false" customHeight="false" outlineLevel="0" collapsed="false">
      <c r="A44" s="0" t="n">
        <v>91</v>
      </c>
      <c r="B44" s="0" t="n">
        <v>27651186.8969805</v>
      </c>
      <c r="C44" s="0" t="n">
        <v>26526358.8784193</v>
      </c>
      <c r="D44" s="0" t="n">
        <v>27757048.1383704</v>
      </c>
      <c r="E44" s="0" t="n">
        <v>26625417.7886143</v>
      </c>
      <c r="F44" s="0" t="n">
        <v>20100791.8602462</v>
      </c>
      <c r="G44" s="0" t="n">
        <v>6425567.01817312</v>
      </c>
      <c r="H44" s="0" t="n">
        <v>20222676.2637382</v>
      </c>
      <c r="I44" s="0" t="n">
        <v>6402741.52487617</v>
      </c>
      <c r="J44" s="0" t="n">
        <v>1188164.04199747</v>
      </c>
      <c r="K44" s="0" t="n">
        <v>1152519.12073755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27954044.6319625</v>
      </c>
      <c r="C45" s="0" t="n">
        <v>26814597.381222</v>
      </c>
      <c r="D45" s="0" t="n">
        <v>28065528.1778925</v>
      </c>
      <c r="E45" s="0" t="n">
        <v>26919055.0561104</v>
      </c>
      <c r="F45" s="0" t="n">
        <v>20283255.2606321</v>
      </c>
      <c r="G45" s="0" t="n">
        <v>6531342.12058984</v>
      </c>
      <c r="H45" s="0" t="n">
        <v>20406673.8053752</v>
      </c>
      <c r="I45" s="0" t="n">
        <v>6512381.25073515</v>
      </c>
      <c r="J45" s="0" t="n">
        <v>1284492.29728191</v>
      </c>
      <c r="K45" s="0" t="n">
        <v>1245957.52836345</v>
      </c>
      <c r="L45" s="0" t="n">
        <v>4661411.84682</v>
      </c>
      <c r="M45" s="0" t="n">
        <v>4395678.3484197</v>
      </c>
      <c r="N45" s="0" t="n">
        <v>4679953.94708038</v>
      </c>
      <c r="O45" s="0" t="n">
        <v>4413072.90858275</v>
      </c>
      <c r="P45" s="0" t="n">
        <v>214082.049546984</v>
      </c>
      <c r="Q45" s="0" t="n">
        <v>207659.588060575</v>
      </c>
    </row>
    <row r="46" customFormat="false" ht="12.8" hidden="false" customHeight="false" outlineLevel="0" collapsed="false">
      <c r="A46" s="0" t="n">
        <v>93</v>
      </c>
      <c r="B46" s="0" t="n">
        <v>28424116.6996013</v>
      </c>
      <c r="C46" s="0" t="n">
        <v>27265407.9190103</v>
      </c>
      <c r="D46" s="0" t="n">
        <v>28540372.0278934</v>
      </c>
      <c r="E46" s="0" t="n">
        <v>27374450.0516084</v>
      </c>
      <c r="F46" s="0" t="n">
        <v>20617628.0361464</v>
      </c>
      <c r="G46" s="0" t="n">
        <v>6647779.88286381</v>
      </c>
      <c r="H46" s="0" t="n">
        <v>20742524.7150444</v>
      </c>
      <c r="I46" s="0" t="n">
        <v>6631925.33656396</v>
      </c>
      <c r="J46" s="0" t="n">
        <v>1438509.92689124</v>
      </c>
      <c r="K46" s="0" t="n">
        <v>1395354.6290845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29002521.5237206</v>
      </c>
      <c r="C47" s="0" t="n">
        <v>27818763.8519338</v>
      </c>
      <c r="D47" s="0" t="n">
        <v>29122081.5872787</v>
      </c>
      <c r="E47" s="0" t="n">
        <v>27930914.299748</v>
      </c>
      <c r="F47" s="0" t="n">
        <v>20995739.6586714</v>
      </c>
      <c r="G47" s="0" t="n">
        <v>6823024.19326243</v>
      </c>
      <c r="H47" s="0" t="n">
        <v>21123856.1567557</v>
      </c>
      <c r="I47" s="0" t="n">
        <v>6807058.14299222</v>
      </c>
      <c r="J47" s="0" t="n">
        <v>1534768.01045296</v>
      </c>
      <c r="K47" s="0" t="n">
        <v>1488724.97013937</v>
      </c>
      <c r="L47" s="0" t="n">
        <v>4836073.29812378</v>
      </c>
      <c r="M47" s="0" t="n">
        <v>4561235.13706252</v>
      </c>
      <c r="N47" s="0" t="n">
        <v>4855979.91674799</v>
      </c>
      <c r="O47" s="0" t="n">
        <v>4579930.12200911</v>
      </c>
      <c r="P47" s="0" t="n">
        <v>255794.668408826</v>
      </c>
      <c r="Q47" s="0" t="n">
        <v>248120.828356561</v>
      </c>
    </row>
    <row r="48" customFormat="false" ht="12.8" hidden="false" customHeight="false" outlineLevel="0" collapsed="false">
      <c r="A48" s="0" t="n">
        <v>95</v>
      </c>
      <c r="B48" s="0" t="n">
        <v>29316112.4494654</v>
      </c>
      <c r="C48" s="0" t="n">
        <v>28119344.4240878</v>
      </c>
      <c r="D48" s="0" t="n">
        <v>29436882.9394938</v>
      </c>
      <c r="E48" s="0" t="n">
        <v>28232630.4542827</v>
      </c>
      <c r="F48" s="0" t="n">
        <v>21178470.6746846</v>
      </c>
      <c r="G48" s="0" t="n">
        <v>6940873.74940314</v>
      </c>
      <c r="H48" s="0" t="n">
        <v>21307872.835148</v>
      </c>
      <c r="I48" s="0" t="n">
        <v>6924757.61913478</v>
      </c>
      <c r="J48" s="0" t="n">
        <v>1601266.05018203</v>
      </c>
      <c r="K48" s="0" t="n">
        <v>1553228.06867657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29579715.0651425</v>
      </c>
      <c r="C49" s="0" t="n">
        <v>28371430.2141745</v>
      </c>
      <c r="D49" s="0" t="n">
        <v>29702002.0655871</v>
      </c>
      <c r="E49" s="0" t="n">
        <v>28486145.9080281</v>
      </c>
      <c r="F49" s="0" t="n">
        <v>21337137.4260493</v>
      </c>
      <c r="G49" s="0" t="n">
        <v>7034292.78812523</v>
      </c>
      <c r="H49" s="0" t="n">
        <v>21467901.8453283</v>
      </c>
      <c r="I49" s="0" t="n">
        <v>7018244.06269977</v>
      </c>
      <c r="J49" s="0" t="n">
        <v>1699372.90017041</v>
      </c>
      <c r="K49" s="0" t="n">
        <v>1648391.71316529</v>
      </c>
      <c r="L49" s="0" t="n">
        <v>4932400.83691432</v>
      </c>
      <c r="M49" s="0" t="n">
        <v>4652715.76691796</v>
      </c>
      <c r="N49" s="0" t="n">
        <v>4952762.66043916</v>
      </c>
      <c r="O49" s="0" t="n">
        <v>4671838.79215264</v>
      </c>
      <c r="P49" s="0" t="n">
        <v>283228.816695068</v>
      </c>
      <c r="Q49" s="0" t="n">
        <v>274731.952194216</v>
      </c>
    </row>
    <row r="50" customFormat="false" ht="12.8" hidden="false" customHeight="false" outlineLevel="0" collapsed="false">
      <c r="A50" s="0" t="n">
        <v>97</v>
      </c>
      <c r="B50" s="0" t="n">
        <v>30005010.1041755</v>
      </c>
      <c r="C50" s="0" t="n">
        <v>28779007.7616749</v>
      </c>
      <c r="D50" s="0" t="n">
        <v>30129727.6297252</v>
      </c>
      <c r="E50" s="0" t="n">
        <v>28896005.3779289</v>
      </c>
      <c r="F50" s="0" t="n">
        <v>21612925.6493025</v>
      </c>
      <c r="G50" s="0" t="n">
        <v>7166082.11237231</v>
      </c>
      <c r="H50" s="0" t="n">
        <v>21746161.9535305</v>
      </c>
      <c r="I50" s="0" t="n">
        <v>7149843.42439834</v>
      </c>
      <c r="J50" s="0" t="n">
        <v>1771613.05852778</v>
      </c>
      <c r="K50" s="0" t="n">
        <v>1718464.66677195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30567477.1646681</v>
      </c>
      <c r="C51" s="0" t="n">
        <v>29318351.1664006</v>
      </c>
      <c r="D51" s="0" t="n">
        <v>30696220.4741323</v>
      </c>
      <c r="E51" s="0" t="n">
        <v>29439145.9638035</v>
      </c>
      <c r="F51" s="0" t="n">
        <v>22006368.0033521</v>
      </c>
      <c r="G51" s="0" t="n">
        <v>7311983.16304855</v>
      </c>
      <c r="H51" s="0" t="n">
        <v>22143094.5822544</v>
      </c>
      <c r="I51" s="0" t="n">
        <v>7296051.38154905</v>
      </c>
      <c r="J51" s="0" t="n">
        <v>1949118.67877233</v>
      </c>
      <c r="K51" s="0" t="n">
        <v>1890645.11840916</v>
      </c>
      <c r="L51" s="0" t="n">
        <v>5095946.35130695</v>
      </c>
      <c r="M51" s="0" t="n">
        <v>4807341.11305712</v>
      </c>
      <c r="N51" s="0" t="n">
        <v>5117386.57746237</v>
      </c>
      <c r="O51" s="0" t="n">
        <v>4827480.14524826</v>
      </c>
      <c r="P51" s="0" t="n">
        <v>324853.113128721</v>
      </c>
      <c r="Q51" s="0" t="n">
        <v>315107.519734859</v>
      </c>
    </row>
    <row r="52" customFormat="false" ht="12.8" hidden="false" customHeight="false" outlineLevel="0" collapsed="false">
      <c r="A52" s="0" t="n">
        <v>99</v>
      </c>
      <c r="B52" s="0" t="n">
        <v>30994282.1716752</v>
      </c>
      <c r="C52" s="0" t="n">
        <v>29726749.2625405</v>
      </c>
      <c r="D52" s="0" t="n">
        <v>31123722.0096196</v>
      </c>
      <c r="E52" s="0" t="n">
        <v>29848196.8887301</v>
      </c>
      <c r="F52" s="0" t="n">
        <v>22316777.9871529</v>
      </c>
      <c r="G52" s="0" t="n">
        <v>7409971.27538756</v>
      </c>
      <c r="H52" s="0" t="n">
        <v>22454293.2947309</v>
      </c>
      <c r="I52" s="0" t="n">
        <v>7393903.5939992</v>
      </c>
      <c r="J52" s="0" t="n">
        <v>2080706.17368574</v>
      </c>
      <c r="K52" s="0" t="n">
        <v>2018284.98847517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31301326.4776253</v>
      </c>
      <c r="C53" s="0" t="n">
        <v>30020277.9287557</v>
      </c>
      <c r="D53" s="0" t="n">
        <v>31432708.8164139</v>
      </c>
      <c r="E53" s="0" t="n">
        <v>30143549.2123165</v>
      </c>
      <c r="F53" s="0" t="n">
        <v>22526711.8034278</v>
      </c>
      <c r="G53" s="0" t="n">
        <v>7493566.12532787</v>
      </c>
      <c r="H53" s="0" t="n">
        <v>22666174.9478657</v>
      </c>
      <c r="I53" s="0" t="n">
        <v>7477374.26445083</v>
      </c>
      <c r="J53" s="0" t="n">
        <v>2139681.67637521</v>
      </c>
      <c r="K53" s="0" t="n">
        <v>2075491.22608395</v>
      </c>
      <c r="L53" s="0" t="n">
        <v>5218568.65717223</v>
      </c>
      <c r="M53" s="0" t="n">
        <v>4923586.61571977</v>
      </c>
      <c r="N53" s="0" t="n">
        <v>5240448.3473292</v>
      </c>
      <c r="O53" s="0" t="n">
        <v>4944138.50283932</v>
      </c>
      <c r="P53" s="0" t="n">
        <v>356613.612729201</v>
      </c>
      <c r="Q53" s="0" t="n">
        <v>345915.204347325</v>
      </c>
    </row>
    <row r="54" customFormat="false" ht="12.8" hidden="false" customHeight="false" outlineLevel="0" collapsed="false">
      <c r="A54" s="0" t="n">
        <v>101</v>
      </c>
      <c r="B54" s="0" t="n">
        <v>31584982.9702838</v>
      </c>
      <c r="C54" s="0" t="n">
        <v>30291417.3178626</v>
      </c>
      <c r="D54" s="0" t="n">
        <v>31715735.6780967</v>
      </c>
      <c r="E54" s="0" t="n">
        <v>30414091.3673156</v>
      </c>
      <c r="F54" s="0" t="n">
        <v>22660303.4053526</v>
      </c>
      <c r="G54" s="0" t="n">
        <v>7631113.91251</v>
      </c>
      <c r="H54" s="0" t="n">
        <v>22799316.9686072</v>
      </c>
      <c r="I54" s="0" t="n">
        <v>7614774.3987084</v>
      </c>
      <c r="J54" s="0" t="n">
        <v>2245058.02867642</v>
      </c>
      <c r="K54" s="0" t="n">
        <v>2177706.28781613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31837591.4787058</v>
      </c>
      <c r="C55" s="0" t="n">
        <v>30533642.2915127</v>
      </c>
      <c r="D55" s="0" t="n">
        <v>31972502.9546704</v>
      </c>
      <c r="E55" s="0" t="n">
        <v>30660238.1175859</v>
      </c>
      <c r="F55" s="0" t="n">
        <v>22801909.5684205</v>
      </c>
      <c r="G55" s="0" t="n">
        <v>7731732.7230922</v>
      </c>
      <c r="H55" s="0" t="n">
        <v>22941956.1231564</v>
      </c>
      <c r="I55" s="0" t="n">
        <v>7718281.99442954</v>
      </c>
      <c r="J55" s="0" t="n">
        <v>2357119.12681524</v>
      </c>
      <c r="K55" s="0" t="n">
        <v>2286405.55301078</v>
      </c>
      <c r="L55" s="0" t="n">
        <v>5307666.71197983</v>
      </c>
      <c r="M55" s="0" t="n">
        <v>5008402.27100949</v>
      </c>
      <c r="N55" s="0" t="n">
        <v>5330133.11805192</v>
      </c>
      <c r="O55" s="0" t="n">
        <v>5029504.2938248</v>
      </c>
      <c r="P55" s="0" t="n">
        <v>392853.18780254</v>
      </c>
      <c r="Q55" s="0" t="n">
        <v>381067.592168463</v>
      </c>
    </row>
    <row r="56" customFormat="false" ht="12.8" hidden="false" customHeight="false" outlineLevel="0" collapsed="false">
      <c r="A56" s="0" t="n">
        <v>103</v>
      </c>
      <c r="B56" s="0" t="n">
        <v>32175897.7752708</v>
      </c>
      <c r="C56" s="0" t="n">
        <v>30856853.3101464</v>
      </c>
      <c r="D56" s="0" t="n">
        <v>32313744.9143316</v>
      </c>
      <c r="E56" s="0" t="n">
        <v>30986211.2858877</v>
      </c>
      <c r="F56" s="0" t="n">
        <v>23036766.4868675</v>
      </c>
      <c r="G56" s="0" t="n">
        <v>7820086.8232789</v>
      </c>
      <c r="H56" s="0" t="n">
        <v>23179522.2850803</v>
      </c>
      <c r="I56" s="0" t="n">
        <v>7806689.00080742</v>
      </c>
      <c r="J56" s="0" t="n">
        <v>2464990.30233862</v>
      </c>
      <c r="K56" s="0" t="n">
        <v>2391040.59326847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32549296.3510713</v>
      </c>
      <c r="C57" s="0" t="n">
        <v>31213653.3344378</v>
      </c>
      <c r="D57" s="0" t="n">
        <v>32688911.0584807</v>
      </c>
      <c r="E57" s="0" t="n">
        <v>31344671.4533419</v>
      </c>
      <c r="F57" s="0" t="n">
        <v>23351865.6095145</v>
      </c>
      <c r="G57" s="0" t="n">
        <v>7861787.72492334</v>
      </c>
      <c r="H57" s="0" t="n">
        <v>23496477.2971033</v>
      </c>
      <c r="I57" s="0" t="n">
        <v>7848194.15623861</v>
      </c>
      <c r="J57" s="0" t="n">
        <v>2561323.96047113</v>
      </c>
      <c r="K57" s="0" t="n">
        <v>2484484.24165699</v>
      </c>
      <c r="L57" s="0" t="n">
        <v>5426132.43992516</v>
      </c>
      <c r="M57" s="0" t="n">
        <v>5120732.52991916</v>
      </c>
      <c r="N57" s="0" t="n">
        <v>5449383.14269141</v>
      </c>
      <c r="O57" s="0" t="n">
        <v>5142571.58018149</v>
      </c>
      <c r="P57" s="0" t="n">
        <v>426887.326745188</v>
      </c>
      <c r="Q57" s="0" t="n">
        <v>414080.706942832</v>
      </c>
    </row>
    <row r="58" customFormat="false" ht="12.8" hidden="false" customHeight="false" outlineLevel="0" collapsed="false">
      <c r="A58" s="0" t="n">
        <v>105</v>
      </c>
      <c r="B58" s="0" t="n">
        <v>32840345.4471786</v>
      </c>
      <c r="C58" s="0" t="n">
        <v>31493262.0932101</v>
      </c>
      <c r="D58" s="0" t="n">
        <v>32981120.9570009</v>
      </c>
      <c r="E58" s="0" t="n">
        <v>31625406.9855434</v>
      </c>
      <c r="F58" s="0" t="n">
        <v>23504739.8993704</v>
      </c>
      <c r="G58" s="0" t="n">
        <v>7988522.19383963</v>
      </c>
      <c r="H58" s="0" t="n">
        <v>23649362.5904258</v>
      </c>
      <c r="I58" s="0" t="n">
        <v>7976044.39511761</v>
      </c>
      <c r="J58" s="0" t="n">
        <v>2662085.65322557</v>
      </c>
      <c r="K58" s="0" t="n">
        <v>2582223.08362881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33062463.3739308</v>
      </c>
      <c r="C59" s="0" t="n">
        <v>31705765.3584484</v>
      </c>
      <c r="D59" s="0" t="n">
        <v>33203867.0350465</v>
      </c>
      <c r="E59" s="0" t="n">
        <v>31838499.2597777</v>
      </c>
      <c r="F59" s="0" t="n">
        <v>23665493.9453145</v>
      </c>
      <c r="G59" s="0" t="n">
        <v>8040271.41313394</v>
      </c>
      <c r="H59" s="0" t="n">
        <v>23810768.1022499</v>
      </c>
      <c r="I59" s="0" t="n">
        <v>8027731.15752781</v>
      </c>
      <c r="J59" s="0" t="n">
        <v>2772899.71765951</v>
      </c>
      <c r="K59" s="0" t="n">
        <v>2689712.72612973</v>
      </c>
      <c r="L59" s="0" t="n">
        <v>5510812.1487069</v>
      </c>
      <c r="M59" s="0" t="n">
        <v>5200957.09874495</v>
      </c>
      <c r="N59" s="0" t="n">
        <v>5534367.23313146</v>
      </c>
      <c r="O59" s="0" t="n">
        <v>5223088.31768065</v>
      </c>
      <c r="P59" s="0" t="n">
        <v>462149.952943252</v>
      </c>
      <c r="Q59" s="0" t="n">
        <v>448285.454354954</v>
      </c>
    </row>
    <row r="60" customFormat="false" ht="12.8" hidden="false" customHeight="false" outlineLevel="0" collapsed="false">
      <c r="A60" s="0" t="n">
        <v>107</v>
      </c>
      <c r="B60" s="0" t="n">
        <v>33348584.2601495</v>
      </c>
      <c r="C60" s="0" t="n">
        <v>31979594.4065483</v>
      </c>
      <c r="D60" s="0" t="n">
        <v>33491911.4711805</v>
      </c>
      <c r="E60" s="0" t="n">
        <v>32114133.112984</v>
      </c>
      <c r="F60" s="0" t="n">
        <v>23861275.5975542</v>
      </c>
      <c r="G60" s="0" t="n">
        <v>8118318.80899413</v>
      </c>
      <c r="H60" s="0" t="n">
        <v>24008486.1512982</v>
      </c>
      <c r="I60" s="0" t="n">
        <v>8105646.96168575</v>
      </c>
      <c r="J60" s="0" t="n">
        <v>2837156.3007514</v>
      </c>
      <c r="K60" s="0" t="n">
        <v>2752041.61172886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33529389.5887681</v>
      </c>
      <c r="C61" s="0" t="n">
        <v>32152430.7957225</v>
      </c>
      <c r="D61" s="0" t="n">
        <v>33672413.1483248</v>
      </c>
      <c r="E61" s="0" t="n">
        <v>32286683.2144021</v>
      </c>
      <c r="F61" s="0" t="n">
        <v>23943586.3464526</v>
      </c>
      <c r="G61" s="0" t="n">
        <v>8208844.44926991</v>
      </c>
      <c r="H61" s="0" t="n">
        <v>24090567.9804931</v>
      </c>
      <c r="I61" s="0" t="n">
        <v>8196115.23390896</v>
      </c>
      <c r="J61" s="0" t="n">
        <v>2923228.30269931</v>
      </c>
      <c r="K61" s="0" t="n">
        <v>2835531.45361833</v>
      </c>
      <c r="L61" s="0" t="n">
        <v>5588299.26905419</v>
      </c>
      <c r="M61" s="0" t="n">
        <v>5274492.02150243</v>
      </c>
      <c r="N61" s="0" t="n">
        <v>5612123.76371341</v>
      </c>
      <c r="O61" s="0" t="n">
        <v>5296876.14712765</v>
      </c>
      <c r="P61" s="0" t="n">
        <v>487204.717116551</v>
      </c>
      <c r="Q61" s="0" t="n">
        <v>472588.575603055</v>
      </c>
    </row>
    <row r="62" customFormat="false" ht="12.8" hidden="false" customHeight="false" outlineLevel="0" collapsed="false">
      <c r="A62" s="0" t="n">
        <v>109</v>
      </c>
      <c r="B62" s="0" t="n">
        <v>33753068.0040142</v>
      </c>
      <c r="C62" s="0" t="n">
        <v>32366348.4711259</v>
      </c>
      <c r="D62" s="0" t="n">
        <v>33895177.4286101</v>
      </c>
      <c r="E62" s="0" t="n">
        <v>32499739.9976253</v>
      </c>
      <c r="F62" s="0" t="n">
        <v>24127046.3416505</v>
      </c>
      <c r="G62" s="0" t="n">
        <v>8239302.12947537</v>
      </c>
      <c r="H62" s="0" t="n">
        <v>24273245.3542767</v>
      </c>
      <c r="I62" s="0" t="n">
        <v>8226494.64334858</v>
      </c>
      <c r="J62" s="0" t="n">
        <v>2945021.96345794</v>
      </c>
      <c r="K62" s="0" t="n">
        <v>2856671.30455421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33899709.2816851</v>
      </c>
      <c r="C63" s="0" t="n">
        <v>32505931.3708759</v>
      </c>
      <c r="D63" s="0" t="n">
        <v>34040746.8787904</v>
      </c>
      <c r="E63" s="0" t="n">
        <v>32638314.6434471</v>
      </c>
      <c r="F63" s="0" t="n">
        <v>24213838.9860567</v>
      </c>
      <c r="G63" s="0" t="n">
        <v>8292092.38481919</v>
      </c>
      <c r="H63" s="0" t="n">
        <v>24359073.9388628</v>
      </c>
      <c r="I63" s="0" t="n">
        <v>8279240.70458427</v>
      </c>
      <c r="J63" s="0" t="n">
        <v>3022519.28057391</v>
      </c>
      <c r="K63" s="0" t="n">
        <v>2931843.70215669</v>
      </c>
      <c r="L63" s="0" t="n">
        <v>5650314.88595783</v>
      </c>
      <c r="M63" s="0" t="n">
        <v>5333524.98032287</v>
      </c>
      <c r="N63" s="0" t="n">
        <v>5673808.13917617</v>
      </c>
      <c r="O63" s="0" t="n">
        <v>5355598.54083111</v>
      </c>
      <c r="P63" s="0" t="n">
        <v>503753.213428985</v>
      </c>
      <c r="Q63" s="0" t="n">
        <v>488640.617026115</v>
      </c>
    </row>
    <row r="64" customFormat="false" ht="12.8" hidden="false" customHeight="false" outlineLevel="0" collapsed="false">
      <c r="A64" s="0" t="n">
        <v>111</v>
      </c>
      <c r="B64" s="0" t="n">
        <v>34306617.0185906</v>
      </c>
      <c r="C64" s="0" t="n">
        <v>32893579.3100067</v>
      </c>
      <c r="D64" s="0" t="n">
        <v>34448905.8786828</v>
      </c>
      <c r="E64" s="0" t="n">
        <v>33027168.7055858</v>
      </c>
      <c r="F64" s="0" t="n">
        <v>24426657.7485767</v>
      </c>
      <c r="G64" s="0" t="n">
        <v>8466921.56142996</v>
      </c>
      <c r="H64" s="0" t="n">
        <v>24571595.6089929</v>
      </c>
      <c r="I64" s="0" t="n">
        <v>8455573.09659293</v>
      </c>
      <c r="J64" s="0" t="n">
        <v>3132498.29720712</v>
      </c>
      <c r="K64" s="0" t="n">
        <v>3038523.34829091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34642970.2396989</v>
      </c>
      <c r="C65" s="0" t="n">
        <v>33215744.0469934</v>
      </c>
      <c r="D65" s="0" t="n">
        <v>34787666.8114568</v>
      </c>
      <c r="E65" s="0" t="n">
        <v>33351599.5385066</v>
      </c>
      <c r="F65" s="0" t="n">
        <v>24681447.5805649</v>
      </c>
      <c r="G65" s="0" t="n">
        <v>8534296.46642856</v>
      </c>
      <c r="H65" s="0" t="n">
        <v>24828709.3401163</v>
      </c>
      <c r="I65" s="0" t="n">
        <v>8522890.19839035</v>
      </c>
      <c r="J65" s="0" t="n">
        <v>3219768.5879145</v>
      </c>
      <c r="K65" s="0" t="n">
        <v>3123175.53027706</v>
      </c>
      <c r="L65" s="0" t="n">
        <v>5771909.39525289</v>
      </c>
      <c r="M65" s="0" t="n">
        <v>5448004.47451317</v>
      </c>
      <c r="N65" s="0" t="n">
        <v>5796013.75458261</v>
      </c>
      <c r="O65" s="0" t="n">
        <v>5470653.10563501</v>
      </c>
      <c r="P65" s="0" t="n">
        <v>536628.097985749</v>
      </c>
      <c r="Q65" s="0" t="n">
        <v>520529.255046177</v>
      </c>
    </row>
    <row r="66" customFormat="false" ht="12.8" hidden="false" customHeight="false" outlineLevel="0" collapsed="false">
      <c r="A66" s="0" t="n">
        <v>113</v>
      </c>
      <c r="B66" s="0" t="n">
        <v>35018618.4904726</v>
      </c>
      <c r="C66" s="0" t="n">
        <v>33576090.8185232</v>
      </c>
      <c r="D66" s="0" t="n">
        <v>35164205.3452513</v>
      </c>
      <c r="E66" s="0" t="n">
        <v>33712793.7396023</v>
      </c>
      <c r="F66" s="0" t="n">
        <v>24909218.450976</v>
      </c>
      <c r="G66" s="0" t="n">
        <v>8666872.36754724</v>
      </c>
      <c r="H66" s="0" t="n">
        <v>25056975.5267664</v>
      </c>
      <c r="I66" s="0" t="n">
        <v>8655818.21283592</v>
      </c>
      <c r="J66" s="0" t="n">
        <v>3390768.35825423</v>
      </c>
      <c r="K66" s="0" t="n">
        <v>3289045.30750661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35166343.5714489</v>
      </c>
      <c r="C67" s="0" t="n">
        <v>33716790.4985937</v>
      </c>
      <c r="D67" s="0" t="n">
        <v>35311976.2881501</v>
      </c>
      <c r="E67" s="0" t="n">
        <v>33853533.0700906</v>
      </c>
      <c r="F67" s="0" t="n">
        <v>24978931.0776307</v>
      </c>
      <c r="G67" s="0" t="n">
        <v>8737859.42096301</v>
      </c>
      <c r="H67" s="0" t="n">
        <v>25126870.3191755</v>
      </c>
      <c r="I67" s="0" t="n">
        <v>8726662.75091515</v>
      </c>
      <c r="J67" s="0" t="n">
        <v>3439137.96622559</v>
      </c>
      <c r="K67" s="0" t="n">
        <v>3335963.82723882</v>
      </c>
      <c r="L67" s="0" t="n">
        <v>5857867.3354296</v>
      </c>
      <c r="M67" s="0" t="n">
        <v>5529492.02476266</v>
      </c>
      <c r="N67" s="0" t="n">
        <v>5882129.14336563</v>
      </c>
      <c r="O67" s="0" t="n">
        <v>5552290.28498561</v>
      </c>
      <c r="P67" s="0" t="n">
        <v>573189.661037598</v>
      </c>
      <c r="Q67" s="0" t="n">
        <v>555993.97120647</v>
      </c>
    </row>
    <row r="68" customFormat="false" ht="12.8" hidden="false" customHeight="false" outlineLevel="0" collapsed="false">
      <c r="A68" s="0" t="n">
        <v>115</v>
      </c>
      <c r="B68" s="0" t="n">
        <v>35534617.7580594</v>
      </c>
      <c r="C68" s="0" t="n">
        <v>34069471.5478908</v>
      </c>
      <c r="D68" s="0" t="n">
        <v>35684958.893471</v>
      </c>
      <c r="E68" s="0" t="n">
        <v>34210639.3673896</v>
      </c>
      <c r="F68" s="0" t="n">
        <v>25211452.850473</v>
      </c>
      <c r="G68" s="0" t="n">
        <v>8858018.69741773</v>
      </c>
      <c r="H68" s="0" t="n">
        <v>25359686.5836689</v>
      </c>
      <c r="I68" s="0" t="n">
        <v>8850952.78372076</v>
      </c>
      <c r="J68" s="0" t="n">
        <v>3582311.16061128</v>
      </c>
      <c r="K68" s="0" t="n">
        <v>3474841.82579294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35625589.6334392</v>
      </c>
      <c r="C69" s="0" t="n">
        <v>34156761.1702546</v>
      </c>
      <c r="D69" s="0" t="n">
        <v>35777310.0327499</v>
      </c>
      <c r="E69" s="0" t="n">
        <v>34299224.9920422</v>
      </c>
      <c r="F69" s="0" t="n">
        <v>25307052.3086264</v>
      </c>
      <c r="G69" s="0" t="n">
        <v>8849708.86162813</v>
      </c>
      <c r="H69" s="0" t="n">
        <v>25456605.3562848</v>
      </c>
      <c r="I69" s="0" t="n">
        <v>8842619.63575735</v>
      </c>
      <c r="J69" s="0" t="n">
        <v>3641127.71458583</v>
      </c>
      <c r="K69" s="0" t="n">
        <v>3531893.88314826</v>
      </c>
      <c r="L69" s="0" t="n">
        <v>5931901.69994143</v>
      </c>
      <c r="M69" s="0" t="n">
        <v>5599400.99353533</v>
      </c>
      <c r="N69" s="0" t="n">
        <v>5957178.04222784</v>
      </c>
      <c r="O69" s="0" t="n">
        <v>5623152.85565479</v>
      </c>
      <c r="P69" s="0" t="n">
        <v>606854.619097639</v>
      </c>
      <c r="Q69" s="0" t="n">
        <v>588648.98052471</v>
      </c>
    </row>
    <row r="70" customFormat="false" ht="12.8" hidden="false" customHeight="false" outlineLevel="0" collapsed="false">
      <c r="A70" s="0" t="n">
        <v>117</v>
      </c>
      <c r="B70" s="0" t="n">
        <v>35926598.1791723</v>
      </c>
      <c r="C70" s="0" t="n">
        <v>34444800.8254138</v>
      </c>
      <c r="D70" s="0" t="n">
        <v>36079261.399016</v>
      </c>
      <c r="E70" s="0" t="n">
        <v>34588150.4653446</v>
      </c>
      <c r="F70" s="0" t="n">
        <v>25516363.689868</v>
      </c>
      <c r="G70" s="0" t="n">
        <v>8928437.13554589</v>
      </c>
      <c r="H70" s="0" t="n">
        <v>25666851.713796</v>
      </c>
      <c r="I70" s="0" t="n">
        <v>8921298.75154864</v>
      </c>
      <c r="J70" s="0" t="n">
        <v>3765180.21015758</v>
      </c>
      <c r="K70" s="0" t="n">
        <v>3652224.80385285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36085312.0924273</v>
      </c>
      <c r="C71" s="0" t="n">
        <v>34597701.1395946</v>
      </c>
      <c r="D71" s="0" t="n">
        <v>36236225.4645345</v>
      </c>
      <c r="E71" s="0" t="n">
        <v>34739405.5689926</v>
      </c>
      <c r="F71" s="0" t="n">
        <v>25607707.4849733</v>
      </c>
      <c r="G71" s="0" t="n">
        <v>8989993.65462124</v>
      </c>
      <c r="H71" s="0" t="n">
        <v>25756566.7156961</v>
      </c>
      <c r="I71" s="0" t="n">
        <v>8982838.85329646</v>
      </c>
      <c r="J71" s="0" t="n">
        <v>3889072.31679091</v>
      </c>
      <c r="K71" s="0" t="n">
        <v>3772400.14728718</v>
      </c>
      <c r="L71" s="0" t="n">
        <v>6007185.88494061</v>
      </c>
      <c r="M71" s="0" t="n">
        <v>5670791.19191333</v>
      </c>
      <c r="N71" s="0" t="n">
        <v>6032327.67116826</v>
      </c>
      <c r="O71" s="0" t="n">
        <v>5694416.37864781</v>
      </c>
      <c r="P71" s="0" t="n">
        <v>648178.719465152</v>
      </c>
      <c r="Q71" s="0" t="n">
        <v>628733.357881197</v>
      </c>
    </row>
    <row r="72" customFormat="false" ht="12.8" hidden="false" customHeight="false" outlineLevel="0" collapsed="false">
      <c r="A72" s="0" t="n">
        <v>119</v>
      </c>
      <c r="B72" s="0" t="n">
        <v>36316841.6280521</v>
      </c>
      <c r="C72" s="0" t="n">
        <v>34819549.5243984</v>
      </c>
      <c r="D72" s="0" t="n">
        <v>36466687.0279159</v>
      </c>
      <c r="E72" s="0" t="n">
        <v>34960249.8969826</v>
      </c>
      <c r="F72" s="0" t="n">
        <v>25739406.4573612</v>
      </c>
      <c r="G72" s="0" t="n">
        <v>9080143.06703724</v>
      </c>
      <c r="H72" s="0" t="n">
        <v>25887284.5740086</v>
      </c>
      <c r="I72" s="0" t="n">
        <v>9072965.32297406</v>
      </c>
      <c r="J72" s="0" t="n">
        <v>4004060.12176434</v>
      </c>
      <c r="K72" s="0" t="n">
        <v>3883938.31811141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36536627.6145345</v>
      </c>
      <c r="C73" s="0" t="n">
        <v>35030119.7361278</v>
      </c>
      <c r="D73" s="0" t="n">
        <v>36694439.2398529</v>
      </c>
      <c r="E73" s="0" t="n">
        <v>35178464.4697125</v>
      </c>
      <c r="F73" s="0" t="n">
        <v>25877241.412621</v>
      </c>
      <c r="G73" s="0" t="n">
        <v>9152878.32350679</v>
      </c>
      <c r="H73" s="0" t="n">
        <v>26025586.9391833</v>
      </c>
      <c r="I73" s="0" t="n">
        <v>9152877.53052922</v>
      </c>
      <c r="J73" s="0" t="n">
        <v>4119197.48846072</v>
      </c>
      <c r="K73" s="0" t="n">
        <v>3995621.5638069</v>
      </c>
      <c r="L73" s="0" t="n">
        <v>6079356.12196504</v>
      </c>
      <c r="M73" s="0" t="n">
        <v>5738616.53142207</v>
      </c>
      <c r="N73" s="0" t="n">
        <v>6105658.37969282</v>
      </c>
      <c r="O73" s="0" t="n">
        <v>5763342.91652111</v>
      </c>
      <c r="P73" s="0" t="n">
        <v>686532.914743454</v>
      </c>
      <c r="Q73" s="0" t="n">
        <v>665936.92730115</v>
      </c>
    </row>
    <row r="74" customFormat="false" ht="12.8" hidden="false" customHeight="false" outlineLevel="0" collapsed="false">
      <c r="A74" s="0" t="n">
        <v>121</v>
      </c>
      <c r="B74" s="0" t="n">
        <v>36717685.7378068</v>
      </c>
      <c r="C74" s="0" t="n">
        <v>35203670.8628081</v>
      </c>
      <c r="D74" s="0" t="n">
        <v>36875472.268349</v>
      </c>
      <c r="E74" s="0" t="n">
        <v>35351992.9957826</v>
      </c>
      <c r="F74" s="0" t="n">
        <v>26006486.3475585</v>
      </c>
      <c r="G74" s="0" t="n">
        <v>9197184.5152496</v>
      </c>
      <c r="H74" s="0" t="n">
        <v>26154809.2756033</v>
      </c>
      <c r="I74" s="0" t="n">
        <v>9197183.72017923</v>
      </c>
      <c r="J74" s="0" t="n">
        <v>4152030.38414979</v>
      </c>
      <c r="K74" s="0" t="n">
        <v>4027469.4726253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37007316.8144185</v>
      </c>
      <c r="C75" s="0" t="n">
        <v>35480483.3306487</v>
      </c>
      <c r="D75" s="0" t="n">
        <v>37165132.4139225</v>
      </c>
      <c r="E75" s="0" t="n">
        <v>35628832.9889457</v>
      </c>
      <c r="F75" s="0" t="n">
        <v>26173617.9445491</v>
      </c>
      <c r="G75" s="0" t="n">
        <v>9306865.38609967</v>
      </c>
      <c r="H75" s="0" t="n">
        <v>26321968.4002757</v>
      </c>
      <c r="I75" s="0" t="n">
        <v>9306864.58867004</v>
      </c>
      <c r="J75" s="0" t="n">
        <v>4208280.88288801</v>
      </c>
      <c r="K75" s="0" t="n">
        <v>4082032.45640137</v>
      </c>
      <c r="L75" s="0" t="n">
        <v>6158129.52410602</v>
      </c>
      <c r="M75" s="0" t="n">
        <v>5813449.53953433</v>
      </c>
      <c r="N75" s="0" t="n">
        <v>6184432.65500974</v>
      </c>
      <c r="O75" s="0" t="n">
        <v>5838176.83306233</v>
      </c>
      <c r="P75" s="0" t="n">
        <v>701380.147148002</v>
      </c>
      <c r="Q75" s="0" t="n">
        <v>680338.742733562</v>
      </c>
    </row>
    <row r="76" customFormat="false" ht="12.8" hidden="false" customHeight="false" outlineLevel="0" collapsed="false">
      <c r="A76" s="0" t="n">
        <v>123</v>
      </c>
      <c r="B76" s="0" t="n">
        <v>37153892.7013293</v>
      </c>
      <c r="C76" s="0" t="n">
        <v>35621472.1793544</v>
      </c>
      <c r="D76" s="0" t="n">
        <v>37310438.5244858</v>
      </c>
      <c r="E76" s="0" t="n">
        <v>35768628.360194</v>
      </c>
      <c r="F76" s="0" t="n">
        <v>26241521.4054474</v>
      </c>
      <c r="G76" s="0" t="n">
        <v>9379950.77390696</v>
      </c>
      <c r="H76" s="0" t="n">
        <v>26388678.3865825</v>
      </c>
      <c r="I76" s="0" t="n">
        <v>9379949.97361156</v>
      </c>
      <c r="J76" s="0" t="n">
        <v>4299505.2010723</v>
      </c>
      <c r="K76" s="0" t="n">
        <v>4170520.04504013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37508161.7178901</v>
      </c>
      <c r="C77" s="0" t="n">
        <v>35960955.380118</v>
      </c>
      <c r="D77" s="0" t="n">
        <v>37665472.1581784</v>
      </c>
      <c r="E77" s="0" t="n">
        <v>36108830.4228556</v>
      </c>
      <c r="F77" s="0" t="n">
        <v>26490915.8302965</v>
      </c>
      <c r="G77" s="0" t="n">
        <v>9470039.54982153</v>
      </c>
      <c r="H77" s="0" t="n">
        <v>26638791.6906994</v>
      </c>
      <c r="I77" s="0" t="n">
        <v>9470038.73215616</v>
      </c>
      <c r="J77" s="0" t="n">
        <v>4409002.95108018</v>
      </c>
      <c r="K77" s="0" t="n">
        <v>4276732.86254778</v>
      </c>
      <c r="L77" s="0" t="n">
        <v>6241586.5804039</v>
      </c>
      <c r="M77" s="0" t="n">
        <v>5893002.40106533</v>
      </c>
      <c r="N77" s="0" t="n">
        <v>6267805.55961268</v>
      </c>
      <c r="O77" s="0" t="n">
        <v>5917650.66432634</v>
      </c>
      <c r="P77" s="0" t="n">
        <v>734833.82518003</v>
      </c>
      <c r="Q77" s="0" t="n">
        <v>712788.810424629</v>
      </c>
    </row>
    <row r="78" customFormat="false" ht="12.8" hidden="false" customHeight="false" outlineLevel="0" collapsed="false">
      <c r="A78" s="0" t="n">
        <v>125</v>
      </c>
      <c r="B78" s="0" t="n">
        <v>37695460.0275936</v>
      </c>
      <c r="C78" s="0" t="n">
        <v>36140601.9639751</v>
      </c>
      <c r="D78" s="0" t="n">
        <v>37852300.6203494</v>
      </c>
      <c r="E78" s="0" t="n">
        <v>36288035.5615717</v>
      </c>
      <c r="F78" s="0" t="n">
        <v>26612385.1302091</v>
      </c>
      <c r="G78" s="0" t="n">
        <v>9528216.83376603</v>
      </c>
      <c r="H78" s="0" t="n">
        <v>26759819.5484841</v>
      </c>
      <c r="I78" s="0" t="n">
        <v>9528216.0130876</v>
      </c>
      <c r="J78" s="0" t="n">
        <v>4546211.11013628</v>
      </c>
      <c r="K78" s="0" t="n">
        <v>4409824.77683219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37743545.3854377</v>
      </c>
      <c r="C79" s="0" t="n">
        <v>36188213.9494926</v>
      </c>
      <c r="D79" s="0" t="n">
        <v>37897729.2347172</v>
      </c>
      <c r="E79" s="0" t="n">
        <v>36333148.8571425</v>
      </c>
      <c r="F79" s="0" t="n">
        <v>26609945.9665527</v>
      </c>
      <c r="G79" s="0" t="n">
        <v>9578267.98293991</v>
      </c>
      <c r="H79" s="0" t="n">
        <v>26754881.6968815</v>
      </c>
      <c r="I79" s="0" t="n">
        <v>9578267.160261</v>
      </c>
      <c r="J79" s="0" t="n">
        <v>4605101.65513241</v>
      </c>
      <c r="K79" s="0" t="n">
        <v>4466948.60547843</v>
      </c>
      <c r="L79" s="0" t="n">
        <v>6277962.31876107</v>
      </c>
      <c r="M79" s="0" t="n">
        <v>5927315.81510827</v>
      </c>
      <c r="N79" s="0" t="n">
        <v>6303659.9974224</v>
      </c>
      <c r="O79" s="0" t="n">
        <v>5951474.07070897</v>
      </c>
      <c r="P79" s="0" t="n">
        <v>767516.942522068</v>
      </c>
      <c r="Q79" s="0" t="n">
        <v>744491.434246406</v>
      </c>
    </row>
    <row r="80" customFormat="false" ht="12.8" hidden="false" customHeight="false" outlineLevel="0" collapsed="false">
      <c r="A80" s="0" t="n">
        <v>127</v>
      </c>
      <c r="B80" s="0" t="n">
        <v>38060351.5338451</v>
      </c>
      <c r="C80" s="0" t="n">
        <v>36492041.2208162</v>
      </c>
      <c r="D80" s="0" t="n">
        <v>38213784.4974981</v>
      </c>
      <c r="E80" s="0" t="n">
        <v>36636269.8656342</v>
      </c>
      <c r="F80" s="0" t="n">
        <v>26840033.1647925</v>
      </c>
      <c r="G80" s="0" t="n">
        <v>9652008.05602367</v>
      </c>
      <c r="H80" s="0" t="n">
        <v>26984262.6384809</v>
      </c>
      <c r="I80" s="0" t="n">
        <v>9652007.22715325</v>
      </c>
      <c r="J80" s="0" t="n">
        <v>4667561.41823672</v>
      </c>
      <c r="K80" s="0" t="n">
        <v>4527534.57568962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38346280.3914028</v>
      </c>
      <c r="C81" s="0" t="n">
        <v>36767082.6002542</v>
      </c>
      <c r="D81" s="0" t="n">
        <v>38498767.7965325</v>
      </c>
      <c r="E81" s="0" t="n">
        <v>36910422.9193422</v>
      </c>
      <c r="F81" s="0" t="n">
        <v>27056937.9038568</v>
      </c>
      <c r="G81" s="0" t="n">
        <v>9710144.69639742</v>
      </c>
      <c r="H81" s="0" t="n">
        <v>27200279.0557334</v>
      </c>
      <c r="I81" s="0" t="n">
        <v>9710143.86360875</v>
      </c>
      <c r="J81" s="0" t="n">
        <v>4784686.72205505</v>
      </c>
      <c r="K81" s="0" t="n">
        <v>4641146.1203934</v>
      </c>
      <c r="L81" s="0" t="n">
        <v>6379332.79508783</v>
      </c>
      <c r="M81" s="0" t="n">
        <v>6023907.04138211</v>
      </c>
      <c r="N81" s="0" t="n">
        <v>6404747.74528074</v>
      </c>
      <c r="O81" s="0" t="n">
        <v>6047798.23730973</v>
      </c>
      <c r="P81" s="0" t="n">
        <v>797447.787009176</v>
      </c>
      <c r="Q81" s="0" t="n">
        <v>773524.3533989</v>
      </c>
    </row>
    <row r="82" customFormat="false" ht="12.8" hidden="false" customHeight="false" outlineLevel="0" collapsed="false">
      <c r="A82" s="0" t="n">
        <v>129</v>
      </c>
      <c r="B82" s="0" t="n">
        <v>38628388.2870537</v>
      </c>
      <c r="C82" s="0" t="n">
        <v>37037788.0367225</v>
      </c>
      <c r="D82" s="0" t="n">
        <v>38780957.7449484</v>
      </c>
      <c r="E82" s="0" t="n">
        <v>37181205.5190316</v>
      </c>
      <c r="F82" s="0" t="n">
        <v>27272921.9104086</v>
      </c>
      <c r="G82" s="0" t="n">
        <v>9764866.12631387</v>
      </c>
      <c r="H82" s="0" t="n">
        <v>27416340.2242602</v>
      </c>
      <c r="I82" s="0" t="n">
        <v>9764865.29477139</v>
      </c>
      <c r="J82" s="0" t="n">
        <v>4885923.75881455</v>
      </c>
      <c r="K82" s="0" t="n">
        <v>4739346.04605011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38950490.4416772</v>
      </c>
      <c r="C83" s="0" t="n">
        <v>37346864.5152028</v>
      </c>
      <c r="D83" s="0" t="n">
        <v>39104098.1343825</v>
      </c>
      <c r="E83" s="0" t="n">
        <v>37491252.3136839</v>
      </c>
      <c r="F83" s="0" t="n">
        <v>27488050.7474996</v>
      </c>
      <c r="G83" s="0" t="n">
        <v>9858813.76770324</v>
      </c>
      <c r="H83" s="0" t="n">
        <v>27632439.3813154</v>
      </c>
      <c r="I83" s="0" t="n">
        <v>9858812.93236847</v>
      </c>
      <c r="J83" s="0" t="n">
        <v>5021418.06713106</v>
      </c>
      <c r="K83" s="0" t="n">
        <v>4870775.52511713</v>
      </c>
      <c r="L83" s="0" t="n">
        <v>6477816.4546062</v>
      </c>
      <c r="M83" s="0" t="n">
        <v>6117166.51068988</v>
      </c>
      <c r="N83" s="0" t="n">
        <v>6503417.12809575</v>
      </c>
      <c r="O83" s="0" t="n">
        <v>6141232.29653369</v>
      </c>
      <c r="P83" s="0" t="n">
        <v>836903.01118851</v>
      </c>
      <c r="Q83" s="0" t="n">
        <v>811795.920852855</v>
      </c>
    </row>
    <row r="84" customFormat="false" ht="12.8" hidden="false" customHeight="false" outlineLevel="0" collapsed="false">
      <c r="A84" s="0" t="n">
        <v>131</v>
      </c>
      <c r="B84" s="0" t="n">
        <v>39179061.861511</v>
      </c>
      <c r="C84" s="0" t="n">
        <v>37566303.2998339</v>
      </c>
      <c r="D84" s="0" t="n">
        <v>39329900.1145188</v>
      </c>
      <c r="E84" s="0" t="n">
        <v>37708087.5355895</v>
      </c>
      <c r="F84" s="0" t="n">
        <v>27657248.6262801</v>
      </c>
      <c r="G84" s="0" t="n">
        <v>9909054.67355377</v>
      </c>
      <c r="H84" s="0" t="n">
        <v>27799033.7011119</v>
      </c>
      <c r="I84" s="0" t="n">
        <v>9909053.83447764</v>
      </c>
      <c r="J84" s="0" t="n">
        <v>5170984.76636072</v>
      </c>
      <c r="K84" s="0" t="n">
        <v>5015855.2233699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39222654.3289479</v>
      </c>
      <c r="C85" s="0" t="n">
        <v>37609109.3464097</v>
      </c>
      <c r="D85" s="0" t="n">
        <v>39371408.7029574</v>
      </c>
      <c r="E85" s="0" t="n">
        <v>37748934.829728</v>
      </c>
      <c r="F85" s="0" t="n">
        <v>27680238.7474632</v>
      </c>
      <c r="G85" s="0" t="n">
        <v>9928870.59894649</v>
      </c>
      <c r="H85" s="0" t="n">
        <v>27820064.9830134</v>
      </c>
      <c r="I85" s="0" t="n">
        <v>9928869.84671459</v>
      </c>
      <c r="J85" s="0" t="n">
        <v>5277214.34854949</v>
      </c>
      <c r="K85" s="0" t="n">
        <v>5118897.918093</v>
      </c>
      <c r="L85" s="0" t="n">
        <v>6525755.40892173</v>
      </c>
      <c r="M85" s="0" t="n">
        <v>6163972.64517831</v>
      </c>
      <c r="N85" s="0" t="n">
        <v>6550547.16128313</v>
      </c>
      <c r="O85" s="0" t="n">
        <v>6187278.05496325</v>
      </c>
      <c r="P85" s="0" t="n">
        <v>879535.724758248</v>
      </c>
      <c r="Q85" s="0" t="n">
        <v>853149.6530155</v>
      </c>
    </row>
    <row r="86" customFormat="false" ht="12.8" hidden="false" customHeight="false" outlineLevel="0" collapsed="false">
      <c r="A86" s="0" t="n">
        <v>133</v>
      </c>
      <c r="B86" s="0" t="n">
        <v>39431671.4534698</v>
      </c>
      <c r="C86" s="0" t="n">
        <v>37809320.3742584</v>
      </c>
      <c r="D86" s="0" t="n">
        <v>39578148.5871745</v>
      </c>
      <c r="E86" s="0" t="n">
        <v>37947005.3666289</v>
      </c>
      <c r="F86" s="0" t="n">
        <v>27806377.1574809</v>
      </c>
      <c r="G86" s="0" t="n">
        <v>10002943.2167775</v>
      </c>
      <c r="H86" s="0" t="n">
        <v>27944062.8311466</v>
      </c>
      <c r="I86" s="0" t="n">
        <v>10002942.5354823</v>
      </c>
      <c r="J86" s="0" t="n">
        <v>5357172.78666388</v>
      </c>
      <c r="K86" s="0" t="n">
        <v>5196457.60306397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39579036.8357937</v>
      </c>
      <c r="C87" s="0" t="n">
        <v>37951193.1263682</v>
      </c>
      <c r="D87" s="0" t="n">
        <v>39724258.5373078</v>
      </c>
      <c r="E87" s="0" t="n">
        <v>38087698.0068918</v>
      </c>
      <c r="F87" s="0" t="n">
        <v>27898476.1909955</v>
      </c>
      <c r="G87" s="0" t="n">
        <v>10052716.9353727</v>
      </c>
      <c r="H87" s="0" t="n">
        <v>28034981.7538974</v>
      </c>
      <c r="I87" s="0" t="n">
        <v>10052716.2529943</v>
      </c>
      <c r="J87" s="0" t="n">
        <v>5401172.11584742</v>
      </c>
      <c r="K87" s="0" t="n">
        <v>5239136.95237199</v>
      </c>
      <c r="L87" s="0" t="n">
        <v>6584968.82034448</v>
      </c>
      <c r="M87" s="0" t="n">
        <v>6220444.16398613</v>
      </c>
      <c r="N87" s="0" t="n">
        <v>6609171.81334511</v>
      </c>
      <c r="O87" s="0" t="n">
        <v>6243197.41432024</v>
      </c>
      <c r="P87" s="0" t="n">
        <v>900195.352641236</v>
      </c>
      <c r="Q87" s="0" t="n">
        <v>873189.492061999</v>
      </c>
    </row>
    <row r="88" customFormat="false" ht="12.8" hidden="false" customHeight="false" outlineLevel="0" collapsed="false">
      <c r="A88" s="0" t="n">
        <v>135</v>
      </c>
      <c r="B88" s="0" t="n">
        <v>39703724.220804</v>
      </c>
      <c r="C88" s="0" t="n">
        <v>38070703.5730241</v>
      </c>
      <c r="D88" s="0" t="n">
        <v>39848658.6219028</v>
      </c>
      <c r="E88" s="0" t="n">
        <v>38206938.3824124</v>
      </c>
      <c r="F88" s="0" t="n">
        <v>27976601.8578613</v>
      </c>
      <c r="G88" s="0" t="n">
        <v>10094101.7151628</v>
      </c>
      <c r="H88" s="0" t="n">
        <v>28112837.3513238</v>
      </c>
      <c r="I88" s="0" t="n">
        <v>10094101.0310887</v>
      </c>
      <c r="J88" s="0" t="n">
        <v>5531790.45839133</v>
      </c>
      <c r="K88" s="0" t="n">
        <v>5365836.74463959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39957808.5488579</v>
      </c>
      <c r="C89" s="0" t="n">
        <v>38315647.6314329</v>
      </c>
      <c r="D89" s="0" t="n">
        <v>40099423.034648</v>
      </c>
      <c r="E89" s="0" t="n">
        <v>38448761.3859085</v>
      </c>
      <c r="F89" s="0" t="n">
        <v>28168057.0875004</v>
      </c>
      <c r="G89" s="0" t="n">
        <v>10147590.5439325</v>
      </c>
      <c r="H89" s="0" t="n">
        <v>28301171.5301795</v>
      </c>
      <c r="I89" s="0" t="n">
        <v>10147589.855729</v>
      </c>
      <c r="J89" s="0" t="n">
        <v>5692278.26704271</v>
      </c>
      <c r="K89" s="0" t="n">
        <v>5521509.91903143</v>
      </c>
      <c r="L89" s="0" t="n">
        <v>6650569.5418477</v>
      </c>
      <c r="M89" s="0" t="n">
        <v>6284252.30305523</v>
      </c>
      <c r="N89" s="0" t="n">
        <v>6674171.27136465</v>
      </c>
      <c r="O89" s="0" t="n">
        <v>6306440.86881421</v>
      </c>
      <c r="P89" s="0" t="n">
        <v>948713.044507118</v>
      </c>
      <c r="Q89" s="0" t="n">
        <v>920251.653171905</v>
      </c>
    </row>
    <row r="90" customFormat="false" ht="12.8" hidden="false" customHeight="false" outlineLevel="0" collapsed="false">
      <c r="A90" s="0" t="n">
        <v>137</v>
      </c>
      <c r="B90" s="0" t="n">
        <v>40100473.5198072</v>
      </c>
      <c r="C90" s="0" t="n">
        <v>38453926.8472983</v>
      </c>
      <c r="D90" s="0" t="n">
        <v>40241008.9202319</v>
      </c>
      <c r="E90" s="0" t="n">
        <v>38586026.643455</v>
      </c>
      <c r="F90" s="0" t="n">
        <v>28306552.7356346</v>
      </c>
      <c r="G90" s="0" t="n">
        <v>10147374.1116637</v>
      </c>
      <c r="H90" s="0" t="n">
        <v>28438653.2219123</v>
      </c>
      <c r="I90" s="0" t="n">
        <v>10147373.4215428</v>
      </c>
      <c r="J90" s="0" t="n">
        <v>5805906.54226987</v>
      </c>
      <c r="K90" s="0" t="n">
        <v>5631729.34600178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40645652.311591</v>
      </c>
      <c r="C91" s="0" t="n">
        <v>38977023.2959298</v>
      </c>
      <c r="D91" s="0" t="n">
        <v>40786052.8288451</v>
      </c>
      <c r="E91" s="0" t="n">
        <v>39108996.6089366</v>
      </c>
      <c r="F91" s="0" t="n">
        <v>28733574.2675089</v>
      </c>
      <c r="G91" s="0" t="n">
        <v>10243449.0284209</v>
      </c>
      <c r="H91" s="0" t="n">
        <v>28865548.2733228</v>
      </c>
      <c r="I91" s="0" t="n">
        <v>10243448.3356138</v>
      </c>
      <c r="J91" s="0" t="n">
        <v>5969697.83739793</v>
      </c>
      <c r="K91" s="0" t="n">
        <v>5790606.90227599</v>
      </c>
      <c r="L91" s="0" t="n">
        <v>6767295.19393872</v>
      </c>
      <c r="M91" s="0" t="n">
        <v>6396092.6604142</v>
      </c>
      <c r="N91" s="0" t="n">
        <v>6790694.71752148</v>
      </c>
      <c r="O91" s="0" t="n">
        <v>6418091.65575528</v>
      </c>
      <c r="P91" s="0" t="n">
        <v>994949.639566322</v>
      </c>
      <c r="Q91" s="0" t="n">
        <v>965101.150379332</v>
      </c>
    </row>
    <row r="92" customFormat="false" ht="12.8" hidden="false" customHeight="false" outlineLevel="0" collapsed="false">
      <c r="A92" s="0" t="n">
        <v>139</v>
      </c>
      <c r="B92" s="0" t="n">
        <v>40900210.190007</v>
      </c>
      <c r="C92" s="0" t="n">
        <v>39220397.0244277</v>
      </c>
      <c r="D92" s="0" t="n">
        <v>41040078.7633459</v>
      </c>
      <c r="E92" s="0" t="n">
        <v>39351870.3749805</v>
      </c>
      <c r="F92" s="0" t="n">
        <v>28904222.1095507</v>
      </c>
      <c r="G92" s="0" t="n">
        <v>10316174.914877</v>
      </c>
      <c r="H92" s="0" t="n">
        <v>29035696.1555313</v>
      </c>
      <c r="I92" s="0" t="n">
        <v>10316174.2194492</v>
      </c>
      <c r="J92" s="0" t="n">
        <v>6014984.87178314</v>
      </c>
      <c r="K92" s="0" t="n">
        <v>5834535.32562965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41182432.461458</v>
      </c>
      <c r="C93" s="0" t="n">
        <v>39490882.8249438</v>
      </c>
      <c r="D93" s="0" t="n">
        <v>41321081.4887482</v>
      </c>
      <c r="E93" s="0" t="n">
        <v>39621209.8770892</v>
      </c>
      <c r="F93" s="0" t="n">
        <v>29058178.2230108</v>
      </c>
      <c r="G93" s="0" t="n">
        <v>10432704.601933</v>
      </c>
      <c r="H93" s="0" t="n">
        <v>29188505.9722333</v>
      </c>
      <c r="I93" s="0" t="n">
        <v>10432703.9048559</v>
      </c>
      <c r="J93" s="0" t="n">
        <v>6104260.68385286</v>
      </c>
      <c r="K93" s="0" t="n">
        <v>5921132.86333727</v>
      </c>
      <c r="L93" s="0" t="n">
        <v>6857104.38724679</v>
      </c>
      <c r="M93" s="0" t="n">
        <v>6481182.3319802</v>
      </c>
      <c r="N93" s="0" t="n">
        <v>6880212.0206059</v>
      </c>
      <c r="O93" s="0" t="n">
        <v>6502907.04580658</v>
      </c>
      <c r="P93" s="0" t="n">
        <v>1017376.78064214</v>
      </c>
      <c r="Q93" s="0" t="n">
        <v>986855.477222879</v>
      </c>
    </row>
    <row r="94" customFormat="false" ht="12.8" hidden="false" customHeight="false" outlineLevel="0" collapsed="false">
      <c r="A94" s="0" t="n">
        <v>141</v>
      </c>
      <c r="B94" s="0" t="n">
        <v>41176586.9139507</v>
      </c>
      <c r="C94" s="0" t="n">
        <v>39485842.1500092</v>
      </c>
      <c r="D94" s="0" t="n">
        <v>41310124.4236415</v>
      </c>
      <c r="E94" s="0" t="n">
        <v>39611363.7520062</v>
      </c>
      <c r="F94" s="0" t="n">
        <v>29019663.2860284</v>
      </c>
      <c r="G94" s="0" t="n">
        <v>10466178.8639808</v>
      </c>
      <c r="H94" s="0" t="n">
        <v>29145185.5864465</v>
      </c>
      <c r="I94" s="0" t="n">
        <v>10466178.1655597</v>
      </c>
      <c r="J94" s="0" t="n">
        <v>6158579.21502753</v>
      </c>
      <c r="K94" s="0" t="n">
        <v>5973821.8385767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41319579.1340073</v>
      </c>
      <c r="C95" s="0" t="n">
        <v>39623643.6863671</v>
      </c>
      <c r="D95" s="0" t="n">
        <v>41450858.5071415</v>
      </c>
      <c r="E95" s="0" t="n">
        <v>39747043.4385735</v>
      </c>
      <c r="F95" s="0" t="n">
        <v>29096883.0994763</v>
      </c>
      <c r="G95" s="0" t="n">
        <v>10526760.5868909</v>
      </c>
      <c r="H95" s="0" t="n">
        <v>29220283.5567992</v>
      </c>
      <c r="I95" s="0" t="n">
        <v>10526759.8817743</v>
      </c>
      <c r="J95" s="0" t="n">
        <v>6283287.28731727</v>
      </c>
      <c r="K95" s="0" t="n">
        <v>6094788.66869776</v>
      </c>
      <c r="L95" s="0" t="n">
        <v>6881172.78030737</v>
      </c>
      <c r="M95" s="0" t="n">
        <v>6505258.0484401</v>
      </c>
      <c r="N95" s="0" t="n">
        <v>6903052.16899644</v>
      </c>
      <c r="O95" s="0" t="n">
        <v>6525828.10575575</v>
      </c>
      <c r="P95" s="0" t="n">
        <v>1047214.54788621</v>
      </c>
      <c r="Q95" s="0" t="n">
        <v>1015798.11144963</v>
      </c>
    </row>
    <row r="96" customFormat="false" ht="12.8" hidden="false" customHeight="false" outlineLevel="0" collapsed="false">
      <c r="A96" s="0" t="n">
        <v>143</v>
      </c>
      <c r="B96" s="0" t="n">
        <v>41590464.2838717</v>
      </c>
      <c r="C96" s="0" t="n">
        <v>39883569.153735</v>
      </c>
      <c r="D96" s="0" t="n">
        <v>41722025.4000988</v>
      </c>
      <c r="E96" s="0" t="n">
        <v>40007233.6586368</v>
      </c>
      <c r="F96" s="0" t="n">
        <v>29271927.5088878</v>
      </c>
      <c r="G96" s="0" t="n">
        <v>10611641.6448472</v>
      </c>
      <c r="H96" s="0" t="n">
        <v>29395592.7552974</v>
      </c>
      <c r="I96" s="0" t="n">
        <v>10611640.9033394</v>
      </c>
      <c r="J96" s="0" t="n">
        <v>6392477.13863842</v>
      </c>
      <c r="K96" s="0" t="n">
        <v>6200702.82447926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41706538.3992683</v>
      </c>
      <c r="C97" s="0" t="n">
        <v>39995757.3424508</v>
      </c>
      <c r="D97" s="0" t="n">
        <v>41836119.616966</v>
      </c>
      <c r="E97" s="0" t="n">
        <v>40117561.5698905</v>
      </c>
      <c r="F97" s="0" t="n">
        <v>29318750.9916762</v>
      </c>
      <c r="G97" s="0" t="n">
        <v>10677006.3507747</v>
      </c>
      <c r="H97" s="0" t="n">
        <v>29440555.9666238</v>
      </c>
      <c r="I97" s="0" t="n">
        <v>10677005.6032666</v>
      </c>
      <c r="J97" s="0" t="n">
        <v>6522641.98594543</v>
      </c>
      <c r="K97" s="0" t="n">
        <v>6326962.72636707</v>
      </c>
      <c r="L97" s="0" t="n">
        <v>6945035.18858758</v>
      </c>
      <c r="M97" s="0" t="n">
        <v>6566216.45094899</v>
      </c>
      <c r="N97" s="0" t="n">
        <v>6966631.68281447</v>
      </c>
      <c r="O97" s="0" t="n">
        <v>6586520.10713282</v>
      </c>
      <c r="P97" s="0" t="n">
        <v>1087106.99765757</v>
      </c>
      <c r="Q97" s="0" t="n">
        <v>1054493.78772784</v>
      </c>
    </row>
    <row r="98" customFormat="false" ht="12.8" hidden="false" customHeight="false" outlineLevel="0" collapsed="false">
      <c r="A98" s="0" t="n">
        <v>145</v>
      </c>
      <c r="B98" s="0" t="n">
        <v>42063049.2871334</v>
      </c>
      <c r="C98" s="0" t="n">
        <v>40338033.9129432</v>
      </c>
      <c r="D98" s="0" t="n">
        <v>42192186.5259462</v>
      </c>
      <c r="E98" s="0" t="n">
        <v>40459421.7186387</v>
      </c>
      <c r="F98" s="0" t="n">
        <v>29615552.9184149</v>
      </c>
      <c r="G98" s="0" t="n">
        <v>10722480.9945283</v>
      </c>
      <c r="H98" s="0" t="n">
        <v>29736941.4737887</v>
      </c>
      <c r="I98" s="0" t="n">
        <v>10722480.2448499</v>
      </c>
      <c r="J98" s="0" t="n">
        <v>6745733.99957969</v>
      </c>
      <c r="K98" s="0" t="n">
        <v>6543361.9795923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42323692.0842663</v>
      </c>
      <c r="C99" s="0" t="n">
        <v>40588086.0977458</v>
      </c>
      <c r="D99" s="0" t="n">
        <v>42451453.0165363</v>
      </c>
      <c r="E99" s="0" t="n">
        <v>40708180.1163307</v>
      </c>
      <c r="F99" s="0" t="n">
        <v>29857157.0020936</v>
      </c>
      <c r="G99" s="0" t="n">
        <v>10730929.0956522</v>
      </c>
      <c r="H99" s="0" t="n">
        <v>29977251.7723856</v>
      </c>
      <c r="I99" s="0" t="n">
        <v>10730928.3439451</v>
      </c>
      <c r="J99" s="0" t="n">
        <v>6840563.52702758</v>
      </c>
      <c r="K99" s="0" t="n">
        <v>6635346.62121676</v>
      </c>
      <c r="L99" s="0" t="n">
        <v>7049114.58078018</v>
      </c>
      <c r="M99" s="0" t="n">
        <v>6665900.58799447</v>
      </c>
      <c r="N99" s="0" t="n">
        <v>7070407.84648673</v>
      </c>
      <c r="O99" s="0" t="n">
        <v>6685919.2155381</v>
      </c>
      <c r="P99" s="0" t="n">
        <v>1140093.92117126</v>
      </c>
      <c r="Q99" s="0" t="n">
        <v>1105891.10353613</v>
      </c>
    </row>
    <row r="100" customFormat="false" ht="12.8" hidden="false" customHeight="false" outlineLevel="0" collapsed="false">
      <c r="A100" s="0" t="n">
        <v>147</v>
      </c>
      <c r="B100" s="0" t="n">
        <v>42567188.6896306</v>
      </c>
      <c r="C100" s="0" t="n">
        <v>40822921.5670088</v>
      </c>
      <c r="D100" s="0" t="n">
        <v>42693729.6774834</v>
      </c>
      <c r="E100" s="0" t="n">
        <v>40941870.3455851</v>
      </c>
      <c r="F100" s="0" t="n">
        <v>30055655.1581963</v>
      </c>
      <c r="G100" s="0" t="n">
        <v>10767266.4088125</v>
      </c>
      <c r="H100" s="0" t="n">
        <v>30174604.6955916</v>
      </c>
      <c r="I100" s="0" t="n">
        <v>10767265.6499935</v>
      </c>
      <c r="J100" s="0" t="n">
        <v>6988409.21427625</v>
      </c>
      <c r="K100" s="0" t="n">
        <v>6778756.93784796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42915433.0791363</v>
      </c>
      <c r="C101" s="0" t="n">
        <v>41157969.0757356</v>
      </c>
      <c r="D101" s="0" t="n">
        <v>43041362.3290104</v>
      </c>
      <c r="E101" s="0" t="n">
        <v>41276342.8211807</v>
      </c>
      <c r="F101" s="0" t="n">
        <v>30363550.0913667</v>
      </c>
      <c r="G101" s="0" t="n">
        <v>10794418.9843689</v>
      </c>
      <c r="H101" s="0" t="n">
        <v>30481924.7268992</v>
      </c>
      <c r="I101" s="0" t="n">
        <v>10794418.0942815</v>
      </c>
      <c r="J101" s="0" t="n">
        <v>7102634.29809119</v>
      </c>
      <c r="K101" s="0" t="n">
        <v>6889555.26914846</v>
      </c>
      <c r="L101" s="0" t="n">
        <v>7148140.00591593</v>
      </c>
      <c r="M101" s="0" t="n">
        <v>6760410.75565009</v>
      </c>
      <c r="N101" s="0" t="n">
        <v>7169128.25865442</v>
      </c>
      <c r="O101" s="0" t="n">
        <v>6780144.45727643</v>
      </c>
      <c r="P101" s="0" t="n">
        <v>1183772.3830152</v>
      </c>
      <c r="Q101" s="0" t="n">
        <v>1148259.21152474</v>
      </c>
    </row>
    <row r="102" customFormat="false" ht="12.8" hidden="false" customHeight="false" outlineLevel="0" collapsed="false">
      <c r="A102" s="0" t="n">
        <v>149</v>
      </c>
      <c r="B102" s="0" t="n">
        <v>43119224.7776197</v>
      </c>
      <c r="C102" s="0" t="n">
        <v>41353824.6306716</v>
      </c>
      <c r="D102" s="0" t="n">
        <v>43245104.4350137</v>
      </c>
      <c r="E102" s="0" t="n">
        <v>41472151.7595497</v>
      </c>
      <c r="F102" s="0" t="n">
        <v>30515423.2996421</v>
      </c>
      <c r="G102" s="0" t="n">
        <v>10838401.3310295</v>
      </c>
      <c r="H102" s="0" t="n">
        <v>30633751.3239139</v>
      </c>
      <c r="I102" s="0" t="n">
        <v>10838400.4356358</v>
      </c>
      <c r="J102" s="0" t="n">
        <v>7256197.79854918</v>
      </c>
      <c r="K102" s="0" t="n">
        <v>7038511.8645927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43427511.5919562</v>
      </c>
      <c r="C103" s="0" t="n">
        <v>41649709.2272995</v>
      </c>
      <c r="D103" s="0" t="n">
        <v>43551935.22253</v>
      </c>
      <c r="E103" s="0" t="n">
        <v>41766665.2956802</v>
      </c>
      <c r="F103" s="0" t="n">
        <v>30740097.9544411</v>
      </c>
      <c r="G103" s="0" t="n">
        <v>10909611.2728583</v>
      </c>
      <c r="H103" s="0" t="n">
        <v>30857054.9207309</v>
      </c>
      <c r="I103" s="0" t="n">
        <v>10909610.3749493</v>
      </c>
      <c r="J103" s="0" t="n">
        <v>7420459.12776624</v>
      </c>
      <c r="K103" s="0" t="n">
        <v>7197845.35393325</v>
      </c>
      <c r="L103" s="0" t="n">
        <v>7233116.93507489</v>
      </c>
      <c r="M103" s="0" t="n">
        <v>6841728.58749899</v>
      </c>
      <c r="N103" s="0" t="n">
        <v>7253853.82663175</v>
      </c>
      <c r="O103" s="0" t="n">
        <v>6861228.0431421</v>
      </c>
      <c r="P103" s="0" t="n">
        <v>1236743.18796104</v>
      </c>
      <c r="Q103" s="0" t="n">
        <v>1199640.89232221</v>
      </c>
    </row>
    <row r="104" customFormat="false" ht="12.8" hidden="false" customHeight="false" outlineLevel="0" collapsed="false">
      <c r="A104" s="0" t="n">
        <v>151</v>
      </c>
      <c r="B104" s="0" t="n">
        <v>43603266.7756985</v>
      </c>
      <c r="C104" s="0" t="n">
        <v>41817297.9136649</v>
      </c>
      <c r="D104" s="0" t="n">
        <v>43726615.9244173</v>
      </c>
      <c r="E104" s="0" t="n">
        <v>41933243.1986181</v>
      </c>
      <c r="F104" s="0" t="n">
        <v>30857362.8113171</v>
      </c>
      <c r="G104" s="0" t="n">
        <v>10959935.1023477</v>
      </c>
      <c r="H104" s="0" t="n">
        <v>30973308.9967231</v>
      </c>
      <c r="I104" s="0" t="n">
        <v>10959934.2018951</v>
      </c>
      <c r="J104" s="0" t="n">
        <v>7467292.36258557</v>
      </c>
      <c r="K104" s="0" t="n">
        <v>7243273.591708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44017210.378038</v>
      </c>
      <c r="C105" s="0" t="n">
        <v>42215148.8847342</v>
      </c>
      <c r="D105" s="0" t="n">
        <v>44139936.9591433</v>
      </c>
      <c r="E105" s="0" t="n">
        <v>42330508.585922</v>
      </c>
      <c r="F105" s="0" t="n">
        <v>31188542.0055035</v>
      </c>
      <c r="G105" s="0" t="n">
        <v>11026606.8792307</v>
      </c>
      <c r="H105" s="0" t="n">
        <v>31303902.6102955</v>
      </c>
      <c r="I105" s="0" t="n">
        <v>11026605.9756265</v>
      </c>
      <c r="J105" s="0" t="n">
        <v>7629088.02313888</v>
      </c>
      <c r="K105" s="0" t="n">
        <v>7400215.38244472</v>
      </c>
      <c r="L105" s="0" t="n">
        <v>7330142.4357825</v>
      </c>
      <c r="M105" s="0" t="n">
        <v>6933715.76110535</v>
      </c>
      <c r="N105" s="0" t="n">
        <v>7350596.28351083</v>
      </c>
      <c r="O105" s="0" t="n">
        <v>6952949.21039466</v>
      </c>
      <c r="P105" s="0" t="n">
        <v>1271514.67052315</v>
      </c>
      <c r="Q105" s="0" t="n">
        <v>1233369.23040745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1.87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255</v>
      </c>
      <c r="C1" s="0" t="s">
        <v>256</v>
      </c>
      <c r="D1" s="0" t="s">
        <v>257</v>
      </c>
      <c r="E1" s="0" t="s">
        <v>258</v>
      </c>
      <c r="F1" s="0" t="s">
        <v>259</v>
      </c>
      <c r="G1" s="0" t="s">
        <v>260</v>
      </c>
      <c r="H1" s="0" t="s">
        <v>261</v>
      </c>
      <c r="I1" s="0" t="s">
        <v>262</v>
      </c>
      <c r="J1" s="0" t="s">
        <v>263</v>
      </c>
    </row>
    <row r="2" customFormat="false" ht="12.8" hidden="false" customHeight="false" outlineLevel="0" collapsed="false">
      <c r="A2" s="0" t="n">
        <v>49</v>
      </c>
      <c r="B2" s="0" t="n">
        <v>2791267.91076696</v>
      </c>
      <c r="C2" s="0" t="n">
        <v>792935.431268643</v>
      </c>
      <c r="D2" s="0" t="n">
        <v>1375225.68636862</v>
      </c>
      <c r="E2" s="0" t="n">
        <v>184084.186624039</v>
      </c>
      <c r="F2" s="0" t="n">
        <v>348404.143238573</v>
      </c>
      <c r="G2" s="0" t="n">
        <v>24201.7883651603</v>
      </c>
      <c r="H2" s="0" t="n">
        <v>20147.6677991878</v>
      </c>
      <c r="I2" s="0" t="n">
        <v>38879.4918752268</v>
      </c>
      <c r="J2" s="0" t="n">
        <v>7952.19459085804</v>
      </c>
    </row>
    <row r="3" customFormat="false" ht="12.8" hidden="false" customHeight="false" outlineLevel="0" collapsed="false">
      <c r="A3" s="0" t="n">
        <v>50</v>
      </c>
      <c r="B3" s="0" t="n">
        <v>2473088.33497295</v>
      </c>
      <c r="C3" s="0" t="n">
        <v>685809.763979967</v>
      </c>
      <c r="D3" s="0" t="n">
        <v>1276176.8217366</v>
      </c>
      <c r="E3" s="0" t="n">
        <v>184261.083074611</v>
      </c>
      <c r="F3" s="0" t="n">
        <v>243508.467010515</v>
      </c>
      <c r="G3" s="0" t="n">
        <v>24090.9988107159</v>
      </c>
      <c r="H3" s="0" t="n">
        <v>16046.8727531296</v>
      </c>
      <c r="I3" s="0" t="n">
        <v>37744.2292158236</v>
      </c>
      <c r="J3" s="0" t="n">
        <v>6191.77328492736</v>
      </c>
    </row>
    <row r="4" customFormat="false" ht="12.8" hidden="false" customHeight="false" outlineLevel="0" collapsed="false">
      <c r="A4" s="0" t="n">
        <v>51</v>
      </c>
      <c r="B4" s="0" t="n">
        <v>2939599.29544949</v>
      </c>
      <c r="C4" s="0" t="n">
        <v>926578.95373313</v>
      </c>
      <c r="D4" s="0" t="n">
        <v>1556658.3631057</v>
      </c>
      <c r="E4" s="0" t="n">
        <v>348524.262323632</v>
      </c>
      <c r="F4" s="0" t="n">
        <v>0</v>
      </c>
      <c r="G4" s="0" t="n">
        <v>5234.82237136178</v>
      </c>
      <c r="H4" s="0" t="n">
        <v>40951.5546627429</v>
      </c>
      <c r="I4" s="0" t="n">
        <v>52406.5386337177</v>
      </c>
      <c r="J4" s="0" t="n">
        <v>10350.8553253245</v>
      </c>
    </row>
    <row r="5" customFormat="false" ht="12.8" hidden="false" customHeight="false" outlineLevel="0" collapsed="false">
      <c r="A5" s="0" t="n">
        <v>52</v>
      </c>
      <c r="B5" s="0" t="n">
        <v>2780299.20968738</v>
      </c>
      <c r="C5" s="0" t="n">
        <v>892839.845679808</v>
      </c>
      <c r="D5" s="0" t="n">
        <v>1463651.14262471</v>
      </c>
      <c r="E5" s="0" t="n">
        <v>327200.028433272</v>
      </c>
      <c r="F5" s="0" t="n">
        <v>0</v>
      </c>
      <c r="G5" s="0" t="n">
        <v>6870.25108178752</v>
      </c>
      <c r="H5" s="0" t="n">
        <v>26850.1716755691</v>
      </c>
      <c r="I5" s="0" t="n">
        <v>56041.4734725889</v>
      </c>
      <c r="J5" s="0" t="n">
        <v>7019.95490603175</v>
      </c>
    </row>
    <row r="6" customFormat="false" ht="12.8" hidden="false" customHeight="false" outlineLevel="0" collapsed="false">
      <c r="A6" s="0" t="n">
        <v>53</v>
      </c>
      <c r="B6" s="0" t="n">
        <v>2803488.45953235</v>
      </c>
      <c r="C6" s="0" t="n">
        <v>644261.659120604</v>
      </c>
      <c r="D6" s="0" t="n">
        <v>1270738.83768124</v>
      </c>
      <c r="E6" s="0" t="n">
        <v>283448.953179014</v>
      </c>
      <c r="F6" s="0" t="n">
        <v>529121.582773691</v>
      </c>
      <c r="G6" s="0" t="n">
        <v>3428.67959502065</v>
      </c>
      <c r="H6" s="0" t="n">
        <v>18830.6593147662</v>
      </c>
      <c r="I6" s="0" t="n">
        <v>50025.0519068467</v>
      </c>
      <c r="J6" s="0" t="n">
        <v>5994.89829561465</v>
      </c>
    </row>
    <row r="7" customFormat="false" ht="12.8" hidden="false" customHeight="false" outlineLevel="0" collapsed="false">
      <c r="A7" s="0" t="n">
        <v>54</v>
      </c>
      <c r="B7" s="0" t="n">
        <v>2802922.16273646</v>
      </c>
      <c r="C7" s="0" t="n">
        <v>1147360.600338</v>
      </c>
      <c r="D7" s="0" t="n">
        <v>1280974.33542594</v>
      </c>
      <c r="E7" s="0" t="n">
        <v>284162.61488804</v>
      </c>
      <c r="F7" s="0" t="n">
        <v>0</v>
      </c>
      <c r="G7" s="0" t="n">
        <v>6606.34372396438</v>
      </c>
      <c r="H7" s="0" t="n">
        <v>29544.9266157365</v>
      </c>
      <c r="I7" s="0" t="n">
        <v>53799.4916672559</v>
      </c>
      <c r="J7" s="0" t="n">
        <v>3827.42694502258</v>
      </c>
    </row>
    <row r="8" customFormat="false" ht="12.8" hidden="false" customHeight="false" outlineLevel="0" collapsed="false">
      <c r="A8" s="0" t="n">
        <v>55</v>
      </c>
      <c r="B8" s="0" t="n">
        <v>2463001.16332742</v>
      </c>
      <c r="C8" s="0" t="n">
        <v>946077.522116732</v>
      </c>
      <c r="D8" s="0" t="n">
        <v>1156448.64073935</v>
      </c>
      <c r="E8" s="0" t="n">
        <v>266559.735534198</v>
      </c>
      <c r="F8" s="0" t="n">
        <v>0</v>
      </c>
      <c r="G8" s="0" t="n">
        <v>3603.83017868763</v>
      </c>
      <c r="H8" s="0" t="n">
        <v>39591.612870315</v>
      </c>
      <c r="I8" s="0" t="n">
        <v>48559.7626589298</v>
      </c>
      <c r="J8" s="0" t="n">
        <v>4536.133619126</v>
      </c>
    </row>
    <row r="9" customFormat="false" ht="12.8" hidden="false" customHeight="false" outlineLevel="0" collapsed="false">
      <c r="A9" s="0" t="n">
        <v>56</v>
      </c>
      <c r="B9" s="0" t="n">
        <v>3848143.23699587</v>
      </c>
      <c r="C9" s="0" t="n">
        <v>2110948.23534887</v>
      </c>
      <c r="D9" s="0" t="n">
        <v>1269214.58327633</v>
      </c>
      <c r="E9" s="0" t="n">
        <v>343073.139511436</v>
      </c>
      <c r="F9" s="0" t="n">
        <v>0</v>
      </c>
      <c r="G9" s="0" t="n">
        <v>8721.27259886111</v>
      </c>
      <c r="H9" s="0" t="n">
        <v>53787.2605333128</v>
      </c>
      <c r="I9" s="0" t="n">
        <v>55305.3489784683</v>
      </c>
      <c r="J9" s="0" t="n">
        <v>9092.12598109226</v>
      </c>
    </row>
    <row r="10" customFormat="false" ht="12.8" hidden="false" customHeight="false" outlineLevel="0" collapsed="false">
      <c r="A10" s="0" t="n">
        <v>57</v>
      </c>
      <c r="B10" s="0" t="n">
        <v>4282215.60582722</v>
      </c>
      <c r="C10" s="0" t="n">
        <v>1834697.63660981</v>
      </c>
      <c r="D10" s="0" t="n">
        <v>1250917.55693624</v>
      </c>
      <c r="E10" s="0" t="n">
        <v>324306.305941402</v>
      </c>
      <c r="F10" s="0" t="n">
        <v>747486.837774641</v>
      </c>
      <c r="G10" s="0" t="n">
        <v>4045.70318118363</v>
      </c>
      <c r="H10" s="0" t="n">
        <v>62585.2046368201</v>
      </c>
      <c r="I10" s="0" t="n">
        <v>51897.3491136143</v>
      </c>
      <c r="J10" s="0" t="n">
        <v>7501.11345125798</v>
      </c>
    </row>
    <row r="11" customFormat="false" ht="12.8" hidden="false" customHeight="false" outlineLevel="0" collapsed="false">
      <c r="A11" s="0" t="n">
        <v>58</v>
      </c>
      <c r="B11" s="0" t="n">
        <v>3934527.82955623</v>
      </c>
      <c r="C11" s="0" t="n">
        <v>2189813.36005223</v>
      </c>
      <c r="D11" s="0" t="n">
        <v>1252342.93875887</v>
      </c>
      <c r="E11" s="0" t="n">
        <v>351708.731308633</v>
      </c>
      <c r="F11" s="0" t="n">
        <v>0</v>
      </c>
      <c r="G11" s="0" t="n">
        <v>8068.36194094845</v>
      </c>
      <c r="H11" s="0" t="n">
        <v>73642.1326493332</v>
      </c>
      <c r="I11" s="0" t="n">
        <v>49066.1956306439</v>
      </c>
      <c r="J11" s="0" t="n">
        <v>10813.8727806334</v>
      </c>
    </row>
    <row r="12" customFormat="false" ht="12.8" hidden="false" customHeight="false" outlineLevel="0" collapsed="false">
      <c r="A12" s="0" t="n">
        <v>59</v>
      </c>
      <c r="B12" s="0" t="n">
        <v>3540681.69951909</v>
      </c>
      <c r="C12" s="0" t="n">
        <v>1848323.21633331</v>
      </c>
      <c r="D12" s="0" t="n">
        <v>1207874.66102665</v>
      </c>
      <c r="E12" s="0" t="n">
        <v>338134.555643063</v>
      </c>
      <c r="F12" s="0" t="n">
        <v>0</v>
      </c>
      <c r="G12" s="0" t="n">
        <v>13236.0678372995</v>
      </c>
      <c r="H12" s="0" t="n">
        <v>76840.255912659</v>
      </c>
      <c r="I12" s="0" t="n">
        <v>45416.0961030766</v>
      </c>
      <c r="J12" s="0" t="n">
        <v>11361.7302023101</v>
      </c>
    </row>
    <row r="13" customFormat="false" ht="12.8" hidden="false" customHeight="false" outlineLevel="0" collapsed="false">
      <c r="A13" s="0" t="n">
        <v>60</v>
      </c>
      <c r="B13" s="0" t="n">
        <v>4002263.45266173</v>
      </c>
      <c r="C13" s="0" t="n">
        <v>2254039.43143253</v>
      </c>
      <c r="D13" s="0" t="n">
        <v>1247474.99946587</v>
      </c>
      <c r="E13" s="0" t="n">
        <v>363525.138623818</v>
      </c>
      <c r="F13" s="0" t="n">
        <v>0</v>
      </c>
      <c r="G13" s="0" t="n">
        <v>12449.5146989598</v>
      </c>
      <c r="H13" s="0" t="n">
        <v>69623.207621263</v>
      </c>
      <c r="I13" s="0" t="n">
        <v>47285.5272230673</v>
      </c>
      <c r="J13" s="0" t="n">
        <v>8411.10876494169</v>
      </c>
    </row>
    <row r="14" customFormat="false" ht="12.8" hidden="false" customHeight="false" outlineLevel="0" collapsed="false">
      <c r="A14" s="0" t="n">
        <v>61</v>
      </c>
      <c r="B14" s="0" t="n">
        <v>4244737.7954941</v>
      </c>
      <c r="C14" s="0" t="n">
        <v>1933563.09103504</v>
      </c>
      <c r="D14" s="0" t="n">
        <v>1120801.66111941</v>
      </c>
      <c r="E14" s="0" t="n">
        <v>335109.273700819</v>
      </c>
      <c r="F14" s="0" t="n">
        <v>745987.522635099</v>
      </c>
      <c r="G14" s="0" t="n">
        <v>7211.14287149354</v>
      </c>
      <c r="H14" s="0" t="n">
        <v>51518.188692136</v>
      </c>
      <c r="I14" s="0" t="n">
        <v>43345.7543735149</v>
      </c>
      <c r="J14" s="0" t="n">
        <v>7850.32548239993</v>
      </c>
    </row>
    <row r="15" customFormat="false" ht="12.8" hidden="false" customHeight="false" outlineLevel="0" collapsed="false">
      <c r="A15" s="0" t="n">
        <v>62</v>
      </c>
      <c r="B15" s="0" t="n">
        <v>3638783.13527951</v>
      </c>
      <c r="C15" s="0" t="n">
        <v>1895466.64705157</v>
      </c>
      <c r="D15" s="0" t="n">
        <v>1286307.05114672</v>
      </c>
      <c r="E15" s="0" t="n">
        <v>324881.265212588</v>
      </c>
      <c r="F15" s="0" t="n">
        <v>0</v>
      </c>
      <c r="G15" s="0" t="n">
        <v>4677.03950894534</v>
      </c>
      <c r="H15" s="0" t="n">
        <v>72127.7514522665</v>
      </c>
      <c r="I15" s="0" t="n">
        <v>47025.3136673582</v>
      </c>
      <c r="J15" s="0" t="n">
        <v>8298.06724007222</v>
      </c>
    </row>
    <row r="16" customFormat="false" ht="12.8" hidden="false" customHeight="false" outlineLevel="0" collapsed="false">
      <c r="A16" s="0" t="n">
        <v>63</v>
      </c>
      <c r="B16" s="0" t="n">
        <v>3267878.84085963</v>
      </c>
      <c r="C16" s="0" t="n">
        <v>1724732.80942549</v>
      </c>
      <c r="D16" s="0" t="n">
        <v>1100037.87644271</v>
      </c>
      <c r="E16" s="0" t="n">
        <v>313048.359011113</v>
      </c>
      <c r="F16" s="0" t="n">
        <v>0</v>
      </c>
      <c r="G16" s="0" t="n">
        <v>10651.1204276835</v>
      </c>
      <c r="H16" s="0" t="n">
        <v>67007.8536466473</v>
      </c>
      <c r="I16" s="0" t="n">
        <v>44966.8973500813</v>
      </c>
      <c r="J16" s="0" t="n">
        <v>7433.9245559079</v>
      </c>
    </row>
    <row r="17" customFormat="false" ht="12.8" hidden="false" customHeight="false" outlineLevel="0" collapsed="false">
      <c r="A17" s="0" t="n">
        <v>64</v>
      </c>
      <c r="B17" s="0" t="n">
        <v>2997014.76629459</v>
      </c>
      <c r="C17" s="0" t="n">
        <v>1530749.90219923</v>
      </c>
      <c r="D17" s="0" t="n">
        <v>1070262.28215693</v>
      </c>
      <c r="E17" s="0" t="n">
        <v>286707.639040292</v>
      </c>
      <c r="F17" s="0" t="n">
        <v>0</v>
      </c>
      <c r="G17" s="0" t="n">
        <v>8868.32300832091</v>
      </c>
      <c r="H17" s="0" t="n">
        <v>65560.6409234239</v>
      </c>
      <c r="I17" s="0" t="n">
        <v>25276.9330795562</v>
      </c>
      <c r="J17" s="0" t="n">
        <v>9589.04588683836</v>
      </c>
    </row>
    <row r="18" customFormat="false" ht="12.8" hidden="false" customHeight="false" outlineLevel="0" collapsed="false">
      <c r="A18" s="0" t="n">
        <v>65</v>
      </c>
      <c r="B18" s="0" t="n">
        <v>3514113.18561026</v>
      </c>
      <c r="C18" s="0" t="n">
        <v>1459956.32232317</v>
      </c>
      <c r="D18" s="0" t="n">
        <v>1045227.95131919</v>
      </c>
      <c r="E18" s="0" t="n">
        <v>281718.108574226</v>
      </c>
      <c r="F18" s="0" t="n">
        <v>626840.844213701</v>
      </c>
      <c r="G18" s="0" t="n">
        <v>6344.19751287951</v>
      </c>
      <c r="H18" s="0" t="n">
        <v>55037.8087387293</v>
      </c>
      <c r="I18" s="0" t="n">
        <v>30573.7720319432</v>
      </c>
      <c r="J18" s="0" t="n">
        <v>8414.18089642115</v>
      </c>
    </row>
    <row r="19" customFormat="false" ht="12.8" hidden="false" customHeight="false" outlineLevel="0" collapsed="false">
      <c r="A19" s="0" t="n">
        <v>66</v>
      </c>
      <c r="B19" s="0" t="n">
        <v>3220351.57066625</v>
      </c>
      <c r="C19" s="0" t="n">
        <v>1482957.99388502</v>
      </c>
      <c r="D19" s="0" t="n">
        <v>1344184.6458</v>
      </c>
      <c r="E19" s="0" t="n">
        <v>285633.68944355</v>
      </c>
      <c r="F19" s="0" t="n">
        <v>0</v>
      </c>
      <c r="G19" s="0" t="n">
        <v>8251.02553821496</v>
      </c>
      <c r="H19" s="0" t="n">
        <v>57728.1179909986</v>
      </c>
      <c r="I19" s="0" t="n">
        <v>33404.7825607999</v>
      </c>
      <c r="J19" s="0" t="n">
        <v>8191.3154476738</v>
      </c>
    </row>
    <row r="20" customFormat="false" ht="12.8" hidden="false" customHeight="false" outlineLevel="0" collapsed="false">
      <c r="A20" s="0" t="n">
        <v>67</v>
      </c>
      <c r="B20" s="0" t="n">
        <v>3151590.38644392</v>
      </c>
      <c r="C20" s="0" t="n">
        <v>1503163.18261948</v>
      </c>
      <c r="D20" s="0" t="n">
        <v>1255020.24908</v>
      </c>
      <c r="E20" s="0" t="n">
        <v>292192.924733542</v>
      </c>
      <c r="F20" s="0" t="n">
        <v>0</v>
      </c>
      <c r="G20" s="0" t="n">
        <v>6517.25392167021</v>
      </c>
      <c r="H20" s="0" t="n">
        <v>50582.2065234014</v>
      </c>
      <c r="I20" s="0" t="n">
        <v>36059.1301562073</v>
      </c>
      <c r="J20" s="0" t="n">
        <v>8055.43940961917</v>
      </c>
    </row>
    <row r="21" customFormat="false" ht="12.8" hidden="false" customHeight="false" outlineLevel="0" collapsed="false">
      <c r="A21" s="0" t="n">
        <v>68</v>
      </c>
      <c r="B21" s="0" t="n">
        <v>3305397.44907218</v>
      </c>
      <c r="C21" s="0" t="n">
        <v>1511495.41641209</v>
      </c>
      <c r="D21" s="0" t="n">
        <v>1396719.23616</v>
      </c>
      <c r="E21" s="0" t="n">
        <v>286380.953216177</v>
      </c>
      <c r="F21" s="0" t="n">
        <v>0</v>
      </c>
      <c r="G21" s="0" t="n">
        <v>2508.09197963761</v>
      </c>
      <c r="H21" s="0" t="n">
        <v>56123.1457784527</v>
      </c>
      <c r="I21" s="0" t="n">
        <v>44487.6436597066</v>
      </c>
      <c r="J21" s="0" t="n">
        <v>8255.7895461169</v>
      </c>
    </row>
    <row r="22" customFormat="false" ht="12.8" hidden="false" customHeight="false" outlineLevel="0" collapsed="false">
      <c r="A22" s="0" t="n">
        <v>69</v>
      </c>
      <c r="B22" s="0" t="n">
        <v>3800149.86655555</v>
      </c>
      <c r="C22" s="0" t="n">
        <v>1476402.23333544</v>
      </c>
      <c r="D22" s="0" t="n">
        <v>1315890.73563414</v>
      </c>
      <c r="E22" s="0" t="n">
        <v>285009.907331</v>
      </c>
      <c r="F22" s="0" t="n">
        <v>621011.89031707</v>
      </c>
      <c r="G22" s="0" t="n">
        <v>5681.12644037475</v>
      </c>
      <c r="H22" s="0" t="n">
        <v>55991.8496622269</v>
      </c>
      <c r="I22" s="0" t="n">
        <v>32424.3603058632</v>
      </c>
      <c r="J22" s="0" t="n">
        <v>7737.76352943344</v>
      </c>
    </row>
    <row r="23" customFormat="false" ht="12.8" hidden="false" customHeight="false" outlineLevel="0" collapsed="false">
      <c r="A23" s="0" t="n">
        <v>70</v>
      </c>
      <c r="B23" s="0" t="n">
        <v>2945031.41658614</v>
      </c>
      <c r="C23" s="0" t="n">
        <v>1752728.3511266</v>
      </c>
      <c r="D23" s="0" t="n">
        <v>782010.066301382</v>
      </c>
      <c r="E23" s="0" t="n">
        <v>302931.546756758</v>
      </c>
      <c r="F23" s="0" t="n">
        <v>0</v>
      </c>
      <c r="G23" s="0" t="n">
        <v>6082.14427518001</v>
      </c>
      <c r="H23" s="0" t="n">
        <v>59451.9756721316</v>
      </c>
      <c r="I23" s="0" t="n">
        <v>32130.2110336611</v>
      </c>
      <c r="J23" s="0" t="n">
        <v>9697.12142041802</v>
      </c>
    </row>
    <row r="24" customFormat="false" ht="12.8" hidden="false" customHeight="false" outlineLevel="0" collapsed="false">
      <c r="A24" s="0" t="n">
        <v>71</v>
      </c>
      <c r="B24" s="0" t="n">
        <v>2909983.196962</v>
      </c>
      <c r="C24" s="0" t="n">
        <v>1660508.56975224</v>
      </c>
      <c r="D24" s="0" t="n">
        <v>852559.741473042</v>
      </c>
      <c r="E24" s="0" t="n">
        <v>294380.48507683</v>
      </c>
      <c r="F24" s="0" t="n">
        <v>0</v>
      </c>
      <c r="G24" s="0" t="n">
        <v>4885.98236834655</v>
      </c>
      <c r="H24" s="0" t="n">
        <v>61372.5427973493</v>
      </c>
      <c r="I24" s="0" t="n">
        <v>26114.4871468332</v>
      </c>
      <c r="J24" s="0" t="n">
        <v>10161.3883473687</v>
      </c>
    </row>
    <row r="25" customFormat="false" ht="12.8" hidden="false" customHeight="false" outlineLevel="0" collapsed="false">
      <c r="A25" s="0" t="n">
        <v>72</v>
      </c>
      <c r="B25" s="0" t="n">
        <v>2905674.43826709</v>
      </c>
      <c r="C25" s="0" t="n">
        <v>1628235.06953068</v>
      </c>
      <c r="D25" s="0" t="n">
        <v>887753.260423004</v>
      </c>
      <c r="E25" s="0" t="n">
        <v>282125.74616875</v>
      </c>
      <c r="F25" s="0" t="n">
        <v>0</v>
      </c>
      <c r="G25" s="0" t="n">
        <v>5378.11401609661</v>
      </c>
      <c r="H25" s="0" t="n">
        <v>61328.0701512177</v>
      </c>
      <c r="I25" s="0" t="n">
        <v>33421.9857681863</v>
      </c>
      <c r="J25" s="0" t="n">
        <v>7432.19220915735</v>
      </c>
    </row>
    <row r="26" customFormat="false" ht="12.8" hidden="false" customHeight="false" outlineLevel="0" collapsed="false">
      <c r="A26" s="0" t="n">
        <v>73</v>
      </c>
      <c r="B26" s="0" t="n">
        <v>3435051.0441943</v>
      </c>
      <c r="C26" s="0" t="n">
        <v>1527581.78793522</v>
      </c>
      <c r="D26" s="0" t="n">
        <v>928671.413025692</v>
      </c>
      <c r="E26" s="0" t="n">
        <v>276765.341747976</v>
      </c>
      <c r="F26" s="0" t="n">
        <v>608082.347445002</v>
      </c>
      <c r="G26" s="0" t="n">
        <v>8307.14819885788</v>
      </c>
      <c r="H26" s="0" t="n">
        <v>52550.6041473218</v>
      </c>
      <c r="I26" s="0" t="n">
        <v>25629.5088910785</v>
      </c>
      <c r="J26" s="0" t="n">
        <v>7462.89280315205</v>
      </c>
    </row>
    <row r="27" customFormat="false" ht="12.8" hidden="false" customHeight="false" outlineLevel="0" collapsed="false">
      <c r="A27" s="0" t="n">
        <v>74</v>
      </c>
      <c r="B27" s="0" t="n">
        <v>2949989.38040244</v>
      </c>
      <c r="C27" s="0" t="n">
        <v>1588892.08870673</v>
      </c>
      <c r="D27" s="0" t="n">
        <v>968543.142068981</v>
      </c>
      <c r="E27" s="0" t="n">
        <v>282458.688212835</v>
      </c>
      <c r="F27" s="0" t="n">
        <v>0</v>
      </c>
      <c r="G27" s="0" t="n">
        <v>8903.4990597126</v>
      </c>
      <c r="H27" s="0" t="n">
        <v>59545.6634071472</v>
      </c>
      <c r="I27" s="0" t="n">
        <v>33223.3707551157</v>
      </c>
      <c r="J27" s="0" t="n">
        <v>8422.92819191996</v>
      </c>
    </row>
    <row r="28" customFormat="false" ht="12.8" hidden="false" customHeight="false" outlineLevel="0" collapsed="false">
      <c r="A28" s="0" t="n">
        <v>75</v>
      </c>
      <c r="B28" s="0" t="n">
        <v>3052075.34253277</v>
      </c>
      <c r="C28" s="0" t="n">
        <v>1659257.35664669</v>
      </c>
      <c r="D28" s="0" t="n">
        <v>999312.625589183</v>
      </c>
      <c r="E28" s="0" t="n">
        <v>289682.056760731</v>
      </c>
      <c r="F28" s="0" t="n">
        <v>0</v>
      </c>
      <c r="G28" s="0" t="n">
        <v>5379.96353630507</v>
      </c>
      <c r="H28" s="0" t="n">
        <v>57231.1473129563</v>
      </c>
      <c r="I28" s="0" t="n">
        <v>32410.1870875546</v>
      </c>
      <c r="J28" s="0" t="n">
        <v>8688.62751934655</v>
      </c>
    </row>
    <row r="29" customFormat="false" ht="12.8" hidden="false" customHeight="false" outlineLevel="0" collapsed="false">
      <c r="A29" s="0" t="n">
        <v>76</v>
      </c>
      <c r="B29" s="0" t="n">
        <v>3258834.36494961</v>
      </c>
      <c r="C29" s="0" t="n">
        <v>1800941.8060738</v>
      </c>
      <c r="D29" s="0" t="n">
        <v>1037358.23369515</v>
      </c>
      <c r="E29" s="0" t="n">
        <v>302536.495303856</v>
      </c>
      <c r="F29" s="0" t="n">
        <v>0</v>
      </c>
      <c r="G29" s="0" t="n">
        <v>9797.89192428727</v>
      </c>
      <c r="H29" s="0" t="n">
        <v>68109.0474742184</v>
      </c>
      <c r="I29" s="0" t="n">
        <v>30274.4698830625</v>
      </c>
      <c r="J29" s="0" t="n">
        <v>9698.16094725069</v>
      </c>
    </row>
    <row r="30" customFormat="false" ht="12.8" hidden="false" customHeight="false" outlineLevel="0" collapsed="false">
      <c r="A30" s="0" t="n">
        <v>77</v>
      </c>
      <c r="B30" s="0" t="n">
        <v>4120981.22768257</v>
      </c>
      <c r="C30" s="0" t="n">
        <v>1846113.60445819</v>
      </c>
      <c r="D30" s="0" t="n">
        <v>1120589.50006245</v>
      </c>
      <c r="E30" s="0" t="n">
        <v>313460.1108626</v>
      </c>
      <c r="F30" s="0" t="n">
        <v>723436.175450658</v>
      </c>
      <c r="G30" s="0" t="n">
        <v>6957.41842912797</v>
      </c>
      <c r="H30" s="0" t="n">
        <v>60848.5639736383</v>
      </c>
      <c r="I30" s="0" t="n">
        <v>40819.5727263841</v>
      </c>
      <c r="J30" s="0" t="n">
        <v>8756.28171952473</v>
      </c>
    </row>
    <row r="31" customFormat="false" ht="12.8" hidden="false" customHeight="false" outlineLevel="0" collapsed="false">
      <c r="A31" s="0" t="n">
        <v>78</v>
      </c>
      <c r="B31" s="0" t="n">
        <v>3461969.18847146</v>
      </c>
      <c r="C31" s="0" t="n">
        <v>1888317.26964478</v>
      </c>
      <c r="D31" s="0" t="n">
        <v>1119528.37393374</v>
      </c>
      <c r="E31" s="0" t="n">
        <v>318139.673814932</v>
      </c>
      <c r="F31" s="0" t="n">
        <v>0</v>
      </c>
      <c r="G31" s="0" t="n">
        <v>8236.87450048609</v>
      </c>
      <c r="H31" s="0" t="n">
        <v>75576.9977349426</v>
      </c>
      <c r="I31" s="0" t="n">
        <v>40638.3784149167</v>
      </c>
      <c r="J31" s="0" t="n">
        <v>10691.782742338</v>
      </c>
    </row>
    <row r="32" customFormat="false" ht="12.8" hidden="false" customHeight="false" outlineLevel="0" collapsed="false">
      <c r="A32" s="0" t="n">
        <v>79</v>
      </c>
      <c r="B32" s="0" t="n">
        <v>3532803.43897333</v>
      </c>
      <c r="C32" s="0" t="n">
        <v>1944707.72544868</v>
      </c>
      <c r="D32" s="0" t="n">
        <v>1141370.37823026</v>
      </c>
      <c r="E32" s="0" t="n">
        <v>319854.613628233</v>
      </c>
      <c r="F32" s="0" t="n">
        <v>0</v>
      </c>
      <c r="G32" s="0" t="n">
        <v>10939.650823251</v>
      </c>
      <c r="H32" s="0" t="n">
        <v>63758.3091182132</v>
      </c>
      <c r="I32" s="0" t="n">
        <v>43340.4674859726</v>
      </c>
      <c r="J32" s="0" t="n">
        <v>8832.29423872241</v>
      </c>
    </row>
    <row r="33" customFormat="false" ht="12.8" hidden="false" customHeight="false" outlineLevel="0" collapsed="false">
      <c r="A33" s="0" t="n">
        <v>80</v>
      </c>
      <c r="B33" s="0" t="n">
        <v>3638015.40213269</v>
      </c>
      <c r="C33" s="0" t="n">
        <v>2059974.66413997</v>
      </c>
      <c r="D33" s="0" t="n">
        <v>1094451.38453593</v>
      </c>
      <c r="E33" s="0" t="n">
        <v>325661.575498939</v>
      </c>
      <c r="F33" s="0" t="n">
        <v>0</v>
      </c>
      <c r="G33" s="0" t="n">
        <v>6577.51940209661</v>
      </c>
      <c r="H33" s="0" t="n">
        <v>72786.4627401054</v>
      </c>
      <c r="I33" s="0" t="n">
        <v>68464.9000223107</v>
      </c>
      <c r="J33" s="0" t="n">
        <v>10098.8957933426</v>
      </c>
    </row>
    <row r="34" customFormat="false" ht="12.8" hidden="false" customHeight="false" outlineLevel="0" collapsed="false">
      <c r="A34" s="0" t="n">
        <v>81</v>
      </c>
      <c r="B34" s="0" t="n">
        <v>4431046.52800172</v>
      </c>
      <c r="C34" s="0" t="n">
        <v>2087559.66845023</v>
      </c>
      <c r="D34" s="0" t="n">
        <v>1098599.19181137</v>
      </c>
      <c r="E34" s="0" t="n">
        <v>328498.973077101</v>
      </c>
      <c r="F34" s="0" t="n">
        <v>769868.931357329</v>
      </c>
      <c r="G34" s="0" t="n">
        <v>5718.15088792627</v>
      </c>
      <c r="H34" s="0" t="n">
        <v>87275.1059443441</v>
      </c>
      <c r="I34" s="0" t="n">
        <v>40941.8513868473</v>
      </c>
      <c r="J34" s="0" t="n">
        <v>11801.522838484</v>
      </c>
    </row>
    <row r="35" customFormat="false" ht="12.8" hidden="false" customHeight="false" outlineLevel="0" collapsed="false">
      <c r="A35" s="0" t="n">
        <v>82</v>
      </c>
      <c r="B35" s="0" t="n">
        <v>3765455.74998573</v>
      </c>
      <c r="C35" s="0" t="n">
        <v>2102724.86626937</v>
      </c>
      <c r="D35" s="0" t="n">
        <v>1179664.81819814</v>
      </c>
      <c r="E35" s="0" t="n">
        <v>333696.351260366</v>
      </c>
      <c r="F35" s="0" t="n">
        <v>0</v>
      </c>
      <c r="G35" s="0" t="n">
        <v>12961.8818035448</v>
      </c>
      <c r="H35" s="0" t="n">
        <v>78601.837290215</v>
      </c>
      <c r="I35" s="0" t="n">
        <v>47008.4693497591</v>
      </c>
      <c r="J35" s="0" t="n">
        <v>10039.4362582927</v>
      </c>
    </row>
    <row r="36" customFormat="false" ht="12.8" hidden="false" customHeight="false" outlineLevel="0" collapsed="false">
      <c r="A36" s="0" t="n">
        <v>83</v>
      </c>
      <c r="B36" s="0" t="n">
        <v>3755226.69823751</v>
      </c>
      <c r="C36" s="0" t="n">
        <v>2164157.65170069</v>
      </c>
      <c r="D36" s="0" t="n">
        <v>1111657.02076267</v>
      </c>
      <c r="E36" s="0" t="n">
        <v>339401.961285862</v>
      </c>
      <c r="F36" s="0" t="n">
        <v>0</v>
      </c>
      <c r="G36" s="0" t="n">
        <v>8619.58371518676</v>
      </c>
      <c r="H36" s="0" t="n">
        <v>83094.4843609892</v>
      </c>
      <c r="I36" s="0" t="n">
        <v>38032.0848799958</v>
      </c>
      <c r="J36" s="0" t="n">
        <v>9629.76285402511</v>
      </c>
    </row>
    <row r="37" customFormat="false" ht="12.8" hidden="false" customHeight="false" outlineLevel="0" collapsed="false">
      <c r="A37" s="0" t="n">
        <v>84</v>
      </c>
      <c r="B37" s="0" t="n">
        <v>3848049.99371014</v>
      </c>
      <c r="C37" s="0" t="n">
        <v>2283398.4915205</v>
      </c>
      <c r="D37" s="0" t="n">
        <v>1059741.5446875</v>
      </c>
      <c r="E37" s="0" t="n">
        <v>342641.103547391</v>
      </c>
      <c r="F37" s="0" t="n">
        <v>0</v>
      </c>
      <c r="G37" s="0" t="n">
        <v>8520.6750973844</v>
      </c>
      <c r="H37" s="0" t="n">
        <v>99562.8251843646</v>
      </c>
      <c r="I37" s="0" t="n">
        <v>42654.4212048297</v>
      </c>
      <c r="J37" s="0" t="n">
        <v>11530.9324681661</v>
      </c>
    </row>
    <row r="38" customFormat="false" ht="12.8" hidden="false" customHeight="false" outlineLevel="0" collapsed="false">
      <c r="A38" s="0" t="n">
        <v>85</v>
      </c>
      <c r="B38" s="0" t="n">
        <v>4681495.82001118</v>
      </c>
      <c r="C38" s="0" t="n">
        <v>2295249.47752734</v>
      </c>
      <c r="D38" s="0" t="n">
        <v>1075670.71360954</v>
      </c>
      <c r="E38" s="0" t="n">
        <v>348549.546598213</v>
      </c>
      <c r="F38" s="0" t="n">
        <v>813760.79700625</v>
      </c>
      <c r="G38" s="0" t="n">
        <v>17522.3241219534</v>
      </c>
      <c r="H38" s="0" t="n">
        <v>91120.8992986685</v>
      </c>
      <c r="I38" s="0" t="n">
        <v>27450.171421624</v>
      </c>
      <c r="J38" s="0" t="n">
        <v>12171.8904275928</v>
      </c>
    </row>
    <row r="39" customFormat="false" ht="12.8" hidden="false" customHeight="false" outlineLevel="0" collapsed="false">
      <c r="A39" s="0" t="n">
        <v>86</v>
      </c>
      <c r="B39" s="0" t="n">
        <v>3919097.80292443</v>
      </c>
      <c r="C39" s="0" t="n">
        <v>2308936.79393384</v>
      </c>
      <c r="D39" s="0" t="n">
        <v>1113977.86193936</v>
      </c>
      <c r="E39" s="0" t="n">
        <v>346879.849389912</v>
      </c>
      <c r="F39" s="0" t="n">
        <v>0</v>
      </c>
      <c r="G39" s="0" t="n">
        <v>9192.64636193804</v>
      </c>
      <c r="H39" s="0" t="n">
        <v>87922.5310947672</v>
      </c>
      <c r="I39" s="0" t="n">
        <v>39190.86104431</v>
      </c>
      <c r="J39" s="0" t="n">
        <v>12904.3209986443</v>
      </c>
    </row>
    <row r="40" customFormat="false" ht="12.8" hidden="false" customHeight="false" outlineLevel="0" collapsed="false">
      <c r="A40" s="0" t="n">
        <v>87</v>
      </c>
      <c r="B40" s="0" t="n">
        <v>3926307.11888342</v>
      </c>
      <c r="C40" s="0" t="n">
        <v>2326918.96658098</v>
      </c>
      <c r="D40" s="0" t="n">
        <v>1113722.24221959</v>
      </c>
      <c r="E40" s="0" t="n">
        <v>350495.584008731</v>
      </c>
      <c r="F40" s="0" t="n">
        <v>0</v>
      </c>
      <c r="G40" s="0" t="n">
        <v>7880.32971771842</v>
      </c>
      <c r="H40" s="0" t="n">
        <v>74164.8818360648</v>
      </c>
      <c r="I40" s="0" t="n">
        <v>42677.7650011562</v>
      </c>
      <c r="J40" s="0" t="n">
        <v>10447.3495191784</v>
      </c>
    </row>
    <row r="41" customFormat="false" ht="12.8" hidden="false" customHeight="false" outlineLevel="0" collapsed="false">
      <c r="A41" s="0" t="n">
        <v>88</v>
      </c>
      <c r="B41" s="0" t="n">
        <v>3971082.3372419</v>
      </c>
      <c r="C41" s="0" t="n">
        <v>2359044.79184186</v>
      </c>
      <c r="D41" s="0" t="n">
        <v>1113313.04141801</v>
      </c>
      <c r="E41" s="0" t="n">
        <v>349365.921307386</v>
      </c>
      <c r="F41" s="0" t="n">
        <v>0</v>
      </c>
      <c r="G41" s="0" t="n">
        <v>16083.6444171006</v>
      </c>
      <c r="H41" s="0" t="n">
        <v>87482.2515107971</v>
      </c>
      <c r="I41" s="0" t="n">
        <v>32067.2091456881</v>
      </c>
      <c r="J41" s="0" t="n">
        <v>13586.325833266</v>
      </c>
    </row>
    <row r="42" customFormat="false" ht="12.8" hidden="false" customHeight="false" outlineLevel="0" collapsed="false">
      <c r="A42" s="0" t="n">
        <v>89</v>
      </c>
      <c r="B42" s="0" t="n">
        <v>4874118.09404851</v>
      </c>
      <c r="C42" s="0" t="n">
        <v>2477592.22425705</v>
      </c>
      <c r="D42" s="0" t="n">
        <v>1038615.42513189</v>
      </c>
      <c r="E42" s="0" t="n">
        <v>354928.839302851</v>
      </c>
      <c r="F42" s="0" t="n">
        <v>835623.601062941</v>
      </c>
      <c r="G42" s="0" t="n">
        <v>8061.58191897951</v>
      </c>
      <c r="H42" s="0" t="n">
        <v>111953.560153286</v>
      </c>
      <c r="I42" s="0" t="n">
        <v>34635.0711358368</v>
      </c>
      <c r="J42" s="0" t="n">
        <v>12707.7910856859</v>
      </c>
    </row>
    <row r="43" customFormat="false" ht="12.8" hidden="false" customHeight="false" outlineLevel="0" collapsed="false">
      <c r="A43" s="0" t="n">
        <v>90</v>
      </c>
      <c r="B43" s="0" t="n">
        <v>4083677.92198812</v>
      </c>
      <c r="C43" s="0" t="n">
        <v>2522097.27091588</v>
      </c>
      <c r="D43" s="0" t="n">
        <v>1049558.49655059</v>
      </c>
      <c r="E43" s="0" t="n">
        <v>359931.369128366</v>
      </c>
      <c r="F43" s="0" t="n">
        <v>0</v>
      </c>
      <c r="G43" s="0" t="n">
        <v>12137.6742137055</v>
      </c>
      <c r="H43" s="0" t="n">
        <v>76090.8908700482</v>
      </c>
      <c r="I43" s="0" t="n">
        <v>50345.3892247341</v>
      </c>
      <c r="J43" s="0" t="n">
        <v>12834.2022172204</v>
      </c>
    </row>
    <row r="44" customFormat="false" ht="12.8" hidden="false" customHeight="false" outlineLevel="0" collapsed="false">
      <c r="A44" s="0" t="n">
        <v>91</v>
      </c>
      <c r="B44" s="0" t="n">
        <v>4047384.95574786</v>
      </c>
      <c r="C44" s="0" t="n">
        <v>2456080.04562613</v>
      </c>
      <c r="D44" s="0" t="n">
        <v>1088824.71480849</v>
      </c>
      <c r="E44" s="0" t="n">
        <v>361452.206649821</v>
      </c>
      <c r="F44" s="0" t="n">
        <v>0</v>
      </c>
      <c r="G44" s="0" t="n">
        <v>10295.3440690718</v>
      </c>
      <c r="H44" s="0" t="n">
        <v>77082.8619913113</v>
      </c>
      <c r="I44" s="0" t="n">
        <v>44252.2942469619</v>
      </c>
      <c r="J44" s="0" t="n">
        <v>12222.151427878</v>
      </c>
    </row>
    <row r="45" customFormat="false" ht="12.8" hidden="false" customHeight="false" outlineLevel="0" collapsed="false">
      <c r="A45" s="0" t="n">
        <v>92</v>
      </c>
      <c r="B45" s="0" t="n">
        <v>4082732.27631939</v>
      </c>
      <c r="C45" s="0" t="n">
        <v>2467572.36337354</v>
      </c>
      <c r="D45" s="0" t="n">
        <v>1084409.12330015</v>
      </c>
      <c r="E45" s="0" t="n">
        <v>361895.094192604</v>
      </c>
      <c r="F45" s="0" t="n">
        <v>0</v>
      </c>
      <c r="G45" s="0" t="n">
        <v>11386.8803069471</v>
      </c>
      <c r="H45" s="0" t="n">
        <v>100835.694958789</v>
      </c>
      <c r="I45" s="0" t="n">
        <v>42605.0252071979</v>
      </c>
      <c r="J45" s="0" t="n">
        <v>13676.5350545888</v>
      </c>
    </row>
    <row r="46" customFormat="false" ht="12.8" hidden="false" customHeight="false" outlineLevel="0" collapsed="false">
      <c r="A46" s="0" t="n">
        <v>93</v>
      </c>
      <c r="B46" s="0" t="n">
        <v>4938644.16337241</v>
      </c>
      <c r="C46" s="0" t="n">
        <v>2573883.08889374</v>
      </c>
      <c r="D46" s="0" t="n">
        <v>994988.332202817</v>
      </c>
      <c r="E46" s="0" t="n">
        <v>363427.870423233</v>
      </c>
      <c r="F46" s="0" t="n">
        <v>852690.732150139</v>
      </c>
      <c r="G46" s="0" t="n">
        <v>14295.1871522367</v>
      </c>
      <c r="H46" s="0" t="n">
        <v>106757.791756732</v>
      </c>
      <c r="I46" s="0" t="n">
        <v>20287.8867749465</v>
      </c>
      <c r="J46" s="0" t="n">
        <v>16176.1032168561</v>
      </c>
    </row>
    <row r="47" customFormat="false" ht="12.8" hidden="false" customHeight="false" outlineLevel="0" collapsed="false">
      <c r="A47" s="0" t="n">
        <v>94</v>
      </c>
      <c r="B47" s="0" t="n">
        <v>4188595.73396814</v>
      </c>
      <c r="C47" s="0" t="n">
        <v>2601052.79755379</v>
      </c>
      <c r="D47" s="0" t="n">
        <v>1057209.06818412</v>
      </c>
      <c r="E47" s="0" t="n">
        <v>363965.304303001</v>
      </c>
      <c r="F47" s="0" t="n">
        <v>0</v>
      </c>
      <c r="G47" s="0" t="n">
        <v>16235.9050477532</v>
      </c>
      <c r="H47" s="0" t="n">
        <v>96970.9959515459</v>
      </c>
      <c r="I47" s="0" t="n">
        <v>38601.8360930254</v>
      </c>
      <c r="J47" s="0" t="n">
        <v>15067.2202868629</v>
      </c>
    </row>
    <row r="48" customFormat="false" ht="12.8" hidden="false" customHeight="false" outlineLevel="0" collapsed="false">
      <c r="A48" s="0" t="n">
        <v>95</v>
      </c>
      <c r="B48" s="0" t="n">
        <v>4165635.28587543</v>
      </c>
      <c r="C48" s="0" t="n">
        <v>2578922.31708368</v>
      </c>
      <c r="D48" s="0" t="n">
        <v>1024126.83188066</v>
      </c>
      <c r="E48" s="0" t="n">
        <v>367762.654042571</v>
      </c>
      <c r="F48" s="0" t="n">
        <v>0</v>
      </c>
      <c r="G48" s="0" t="n">
        <v>10978.9174909053</v>
      </c>
      <c r="H48" s="0" t="n">
        <v>120236.245014285</v>
      </c>
      <c r="I48" s="0" t="n">
        <v>49801.7260722963</v>
      </c>
      <c r="J48" s="0" t="n">
        <v>16529.0275141679</v>
      </c>
    </row>
    <row r="49" customFormat="false" ht="12.8" hidden="false" customHeight="false" outlineLevel="0" collapsed="false">
      <c r="A49" s="0" t="n">
        <v>96</v>
      </c>
      <c r="B49" s="0" t="n">
        <v>4171235.39236085</v>
      </c>
      <c r="C49" s="0" t="n">
        <v>2616005.42003092</v>
      </c>
      <c r="D49" s="0" t="n">
        <v>1007988.13808135</v>
      </c>
      <c r="E49" s="0" t="n">
        <v>369089.757373645</v>
      </c>
      <c r="F49" s="0" t="n">
        <v>0</v>
      </c>
      <c r="G49" s="0" t="n">
        <v>12187.7298747917</v>
      </c>
      <c r="H49" s="0" t="n">
        <v>108775.907986866</v>
      </c>
      <c r="I49" s="0" t="n">
        <v>42944.2790999107</v>
      </c>
      <c r="J49" s="0" t="n">
        <v>13888.5925843812</v>
      </c>
    </row>
    <row r="50" customFormat="false" ht="12.8" hidden="false" customHeight="false" outlineLevel="0" collapsed="false">
      <c r="A50" s="0" t="n">
        <v>97</v>
      </c>
      <c r="B50" s="0" t="n">
        <v>5047340.8314024</v>
      </c>
      <c r="C50" s="0" t="n">
        <v>2658919.39604802</v>
      </c>
      <c r="D50" s="0" t="n">
        <v>980354.21126335</v>
      </c>
      <c r="E50" s="0" t="n">
        <v>374527.437184781</v>
      </c>
      <c r="F50" s="0" t="n">
        <v>864775.249689805</v>
      </c>
      <c r="G50" s="0" t="n">
        <v>6936.66870778907</v>
      </c>
      <c r="H50" s="0" t="n">
        <v>116233.18386243</v>
      </c>
      <c r="I50" s="0" t="n">
        <v>31785.9962921771</v>
      </c>
      <c r="J50" s="0" t="n">
        <v>15999.4905709688</v>
      </c>
    </row>
    <row r="51" customFormat="false" ht="12.8" hidden="false" customHeight="false" outlineLevel="0" collapsed="false">
      <c r="A51" s="0" t="n">
        <v>98</v>
      </c>
      <c r="B51" s="0" t="n">
        <v>4267321.86271606</v>
      </c>
      <c r="C51" s="0" t="n">
        <v>2741994.73607008</v>
      </c>
      <c r="D51" s="0" t="n">
        <v>972477.154875203</v>
      </c>
      <c r="E51" s="0" t="n">
        <v>380361.707753309</v>
      </c>
      <c r="F51" s="0" t="n">
        <v>0</v>
      </c>
      <c r="G51" s="0" t="n">
        <v>11482.3939759523</v>
      </c>
      <c r="H51" s="0" t="n">
        <v>98995.509130608</v>
      </c>
      <c r="I51" s="0" t="n">
        <v>48137.2055119255</v>
      </c>
      <c r="J51" s="0" t="n">
        <v>14398.7398093653</v>
      </c>
    </row>
    <row r="52" customFormat="false" ht="12.8" hidden="false" customHeight="false" outlineLevel="0" collapsed="false">
      <c r="A52" s="0" t="n">
        <v>99</v>
      </c>
      <c r="B52" s="0" t="n">
        <v>4307108.84549924</v>
      </c>
      <c r="C52" s="0" t="n">
        <v>2723791.37970049</v>
      </c>
      <c r="D52" s="0" t="n">
        <v>1027605.15077806</v>
      </c>
      <c r="E52" s="0" t="n">
        <v>384109.335007839</v>
      </c>
      <c r="F52" s="0" t="n">
        <v>0</v>
      </c>
      <c r="G52" s="0" t="n">
        <v>13745.6349840558</v>
      </c>
      <c r="H52" s="0" t="n">
        <v>89698.1722416371</v>
      </c>
      <c r="I52" s="0" t="n">
        <v>58729.7420128419</v>
      </c>
      <c r="J52" s="0" t="n">
        <v>12515.9466080113</v>
      </c>
    </row>
    <row r="53" customFormat="false" ht="12.8" hidden="false" customHeight="false" outlineLevel="0" collapsed="false">
      <c r="A53" s="0" t="n">
        <v>100</v>
      </c>
      <c r="B53" s="0" t="n">
        <v>4319189.16720989</v>
      </c>
      <c r="C53" s="0" t="n">
        <v>2758895.9717735</v>
      </c>
      <c r="D53" s="0" t="n">
        <v>1019782.57281493</v>
      </c>
      <c r="E53" s="0" t="n">
        <v>383516.34755493</v>
      </c>
      <c r="F53" s="0" t="n">
        <v>0</v>
      </c>
      <c r="G53" s="0" t="n">
        <v>11596.9989811689</v>
      </c>
      <c r="H53" s="0" t="n">
        <v>90860.2552962101</v>
      </c>
      <c r="I53" s="0" t="n">
        <v>39486.2931707598</v>
      </c>
      <c r="J53" s="0" t="n">
        <v>15315.4706078743</v>
      </c>
    </row>
    <row r="54" customFormat="false" ht="12.8" hidden="false" customHeight="false" outlineLevel="0" collapsed="false">
      <c r="A54" s="0" t="n">
        <v>101</v>
      </c>
      <c r="B54" s="0" t="n">
        <v>5198307.74128524</v>
      </c>
      <c r="C54" s="0" t="n">
        <v>2779177.53534901</v>
      </c>
      <c r="D54" s="0" t="n">
        <v>973506.743320278</v>
      </c>
      <c r="E54" s="0" t="n">
        <v>383434.905997534</v>
      </c>
      <c r="F54" s="0" t="n">
        <v>899370.972070742</v>
      </c>
      <c r="G54" s="0" t="n">
        <v>14579.7771967579</v>
      </c>
      <c r="H54" s="0" t="n">
        <v>108112.363857604</v>
      </c>
      <c r="I54" s="0" t="n">
        <v>30118.7829561154</v>
      </c>
      <c r="J54" s="0" t="n">
        <v>14869.2729499857</v>
      </c>
    </row>
    <row r="55" customFormat="false" ht="12.8" hidden="false" customHeight="false" outlineLevel="0" collapsed="false">
      <c r="A55" s="0" t="n">
        <v>102</v>
      </c>
      <c r="B55" s="0" t="n">
        <v>4366029.3540838</v>
      </c>
      <c r="C55" s="0" t="n">
        <v>2836252.83139615</v>
      </c>
      <c r="D55" s="0" t="n">
        <v>959541.866004624</v>
      </c>
      <c r="E55" s="0" t="n">
        <v>381459.353186243</v>
      </c>
      <c r="F55" s="0" t="n">
        <v>0</v>
      </c>
      <c r="G55" s="0" t="n">
        <v>13880.0750408083</v>
      </c>
      <c r="H55" s="0" t="n">
        <v>120684.562557488</v>
      </c>
      <c r="I55" s="0" t="n">
        <v>37764.2288722661</v>
      </c>
      <c r="J55" s="0" t="n">
        <v>16086.9853484054</v>
      </c>
    </row>
    <row r="56" customFormat="false" ht="12.8" hidden="false" customHeight="false" outlineLevel="0" collapsed="false">
      <c r="A56" s="0" t="n">
        <v>103</v>
      </c>
      <c r="B56" s="0" t="n">
        <v>4361513.66784256</v>
      </c>
      <c r="C56" s="0" t="n">
        <v>2825654.05886812</v>
      </c>
      <c r="D56" s="0" t="n">
        <v>954634.344328584</v>
      </c>
      <c r="E56" s="0" t="n">
        <v>383618.556826702</v>
      </c>
      <c r="F56" s="0" t="n">
        <v>0</v>
      </c>
      <c r="G56" s="0" t="n">
        <v>14461.5075064863</v>
      </c>
      <c r="H56" s="0" t="n">
        <v>127022.248370084</v>
      </c>
      <c r="I56" s="0" t="n">
        <v>42977.9541640203</v>
      </c>
      <c r="J56" s="0" t="n">
        <v>17657.8445293092</v>
      </c>
    </row>
    <row r="57" customFormat="false" ht="12.8" hidden="false" customHeight="false" outlineLevel="0" collapsed="false">
      <c r="A57" s="0" t="n">
        <v>104</v>
      </c>
      <c r="B57" s="0" t="n">
        <v>4356036.22326522</v>
      </c>
      <c r="C57" s="0" t="n">
        <v>2828223.52364777</v>
      </c>
      <c r="D57" s="0" t="n">
        <v>979630.599682146</v>
      </c>
      <c r="E57" s="0" t="n">
        <v>384129.559119741</v>
      </c>
      <c r="F57" s="0" t="n">
        <v>0</v>
      </c>
      <c r="G57" s="0" t="n">
        <v>15907.6209654669</v>
      </c>
      <c r="H57" s="0" t="n">
        <v>91475.4423677125</v>
      </c>
      <c r="I57" s="0" t="n">
        <v>44498.9340797982</v>
      </c>
      <c r="J57" s="0" t="n">
        <v>13833.6915540727</v>
      </c>
    </row>
    <row r="58" customFormat="false" ht="12.8" hidden="false" customHeight="false" outlineLevel="0" collapsed="false">
      <c r="A58" s="0" t="n">
        <v>105</v>
      </c>
      <c r="B58" s="0" t="n">
        <v>5262915.0213538</v>
      </c>
      <c r="C58" s="0" t="n">
        <v>2796583.10534638</v>
      </c>
      <c r="D58" s="0" t="n">
        <v>1016140.34222801</v>
      </c>
      <c r="E58" s="0" t="n">
        <v>380266.516858673</v>
      </c>
      <c r="F58" s="0" t="n">
        <v>902802.570137726</v>
      </c>
      <c r="G58" s="0" t="n">
        <v>12574.1749893937</v>
      </c>
      <c r="H58" s="0" t="n">
        <v>106979.538067933</v>
      </c>
      <c r="I58" s="0" t="n">
        <v>35838.6056932532</v>
      </c>
      <c r="J58" s="0" t="n">
        <v>15738.7235727184</v>
      </c>
    </row>
    <row r="59" customFormat="false" ht="12.8" hidden="false" customHeight="false" outlineLevel="0" collapsed="false">
      <c r="A59" s="0" t="n">
        <v>106</v>
      </c>
      <c r="B59" s="0" t="n">
        <v>4323527.68407137</v>
      </c>
      <c r="C59" s="0" t="n">
        <v>2768880.9529229</v>
      </c>
      <c r="D59" s="0" t="n">
        <v>1013575.00963983</v>
      </c>
      <c r="E59" s="0" t="n">
        <v>378921.81871619</v>
      </c>
      <c r="F59" s="0" t="n">
        <v>0</v>
      </c>
      <c r="G59" s="0" t="n">
        <v>9695.51103973957</v>
      </c>
      <c r="H59" s="0" t="n">
        <v>80473.7810874578</v>
      </c>
      <c r="I59" s="0" t="n">
        <v>63262.7334037298</v>
      </c>
      <c r="J59" s="0" t="n">
        <v>10220.1337331552</v>
      </c>
    </row>
    <row r="60" customFormat="false" ht="12.8" hidden="false" customHeight="false" outlineLevel="0" collapsed="false">
      <c r="A60" s="0" t="n">
        <v>107</v>
      </c>
      <c r="B60" s="0" t="n">
        <v>4242998.85343515</v>
      </c>
      <c r="C60" s="0" t="n">
        <v>2742737.53581944</v>
      </c>
      <c r="D60" s="0" t="n">
        <v>947920.139933004</v>
      </c>
      <c r="E60" s="0" t="n">
        <v>377021.044453726</v>
      </c>
      <c r="F60" s="0" t="n">
        <v>0</v>
      </c>
      <c r="G60" s="0" t="n">
        <v>14426.2415016649</v>
      </c>
      <c r="H60" s="0" t="n">
        <v>93922.9360216685</v>
      </c>
      <c r="I60" s="0" t="n">
        <v>53536.6748584739</v>
      </c>
      <c r="J60" s="0" t="n">
        <v>15450.3815313662</v>
      </c>
    </row>
    <row r="61" customFormat="false" ht="12.8" hidden="false" customHeight="false" outlineLevel="0" collapsed="false">
      <c r="A61" s="0" t="n">
        <v>108</v>
      </c>
      <c r="B61" s="0" t="n">
        <v>4279124.5478272</v>
      </c>
      <c r="C61" s="0" t="n">
        <v>2718026.70372552</v>
      </c>
      <c r="D61" s="0" t="n">
        <v>1011848.24302299</v>
      </c>
      <c r="E61" s="0" t="n">
        <v>378303.301871578</v>
      </c>
      <c r="F61" s="0" t="n">
        <v>0</v>
      </c>
      <c r="G61" s="0" t="n">
        <v>18559.921846535</v>
      </c>
      <c r="H61" s="0" t="n">
        <v>100391.546139279</v>
      </c>
      <c r="I61" s="0" t="n">
        <v>36739.9717698366</v>
      </c>
      <c r="J61" s="0" t="n">
        <v>14320.7043172934</v>
      </c>
    </row>
    <row r="62" customFormat="false" ht="12.8" hidden="false" customHeight="false" outlineLevel="0" collapsed="false">
      <c r="A62" s="0" t="n">
        <v>109</v>
      </c>
      <c r="B62" s="0" t="n">
        <v>5125824.80817765</v>
      </c>
      <c r="C62" s="0" t="n">
        <v>2752072.07957927</v>
      </c>
      <c r="D62" s="0" t="n">
        <v>937576.39393505</v>
      </c>
      <c r="E62" s="0" t="n">
        <v>381199.870753325</v>
      </c>
      <c r="F62" s="0" t="n">
        <v>905109.886466911</v>
      </c>
      <c r="G62" s="0" t="n">
        <v>10735.1208121866</v>
      </c>
      <c r="H62" s="0" t="n">
        <v>87196.4599102033</v>
      </c>
      <c r="I62" s="0" t="n">
        <v>41188.0716697838</v>
      </c>
      <c r="J62" s="0" t="n">
        <v>13514.8574598827</v>
      </c>
    </row>
    <row r="63" customFormat="false" ht="12.8" hidden="false" customHeight="false" outlineLevel="0" collapsed="false">
      <c r="A63" s="0" t="n">
        <v>110</v>
      </c>
      <c r="B63" s="0" t="n">
        <v>4223476.63518616</v>
      </c>
      <c r="C63" s="0" t="n">
        <v>2713124.36922149</v>
      </c>
      <c r="D63" s="0" t="n">
        <v>972139.109303547</v>
      </c>
      <c r="E63" s="0" t="n">
        <v>376323.368294717</v>
      </c>
      <c r="F63" s="0" t="n">
        <v>0</v>
      </c>
      <c r="G63" s="0" t="n">
        <v>14959.1235736992</v>
      </c>
      <c r="H63" s="0" t="n">
        <v>86929.3843068</v>
      </c>
      <c r="I63" s="0" t="n">
        <v>46141.2507053984</v>
      </c>
      <c r="J63" s="0" t="n">
        <v>13383.6729991578</v>
      </c>
    </row>
    <row r="64" customFormat="false" ht="12.8" hidden="false" customHeight="false" outlineLevel="0" collapsed="false">
      <c r="A64" s="0" t="n">
        <v>111</v>
      </c>
      <c r="B64" s="0" t="n">
        <v>4254055.13189109</v>
      </c>
      <c r="C64" s="0" t="n">
        <v>2783082.20219888</v>
      </c>
      <c r="D64" s="0" t="n">
        <v>927332.988591109</v>
      </c>
      <c r="E64" s="0" t="n">
        <v>378527.267636224</v>
      </c>
      <c r="F64" s="0" t="n">
        <v>0</v>
      </c>
      <c r="G64" s="0" t="n">
        <v>11377.5127953997</v>
      </c>
      <c r="H64" s="0" t="n">
        <v>111582.460319607</v>
      </c>
      <c r="I64" s="0" t="n">
        <v>36320.6182050624</v>
      </c>
      <c r="J64" s="0" t="n">
        <v>15008.6050908524</v>
      </c>
    </row>
    <row r="65" customFormat="false" ht="12.8" hidden="false" customHeight="false" outlineLevel="0" collapsed="false">
      <c r="A65" s="0" t="n">
        <v>112</v>
      </c>
      <c r="B65" s="0" t="n">
        <v>4301178.12808429</v>
      </c>
      <c r="C65" s="0" t="n">
        <v>2815090.36761725</v>
      </c>
      <c r="D65" s="0" t="n">
        <v>931725.212118419</v>
      </c>
      <c r="E65" s="0" t="n">
        <v>381730.183903562</v>
      </c>
      <c r="F65" s="0" t="n">
        <v>0</v>
      </c>
      <c r="G65" s="0" t="n">
        <v>16018.3898794105</v>
      </c>
      <c r="H65" s="0" t="n">
        <v>101964.15679197</v>
      </c>
      <c r="I65" s="0" t="n">
        <v>38641.5241664998</v>
      </c>
      <c r="J65" s="0" t="n">
        <v>15650.00612262</v>
      </c>
    </row>
    <row r="66" customFormat="false" ht="12.8" hidden="false" customHeight="false" outlineLevel="0" collapsed="false">
      <c r="A66" s="0" t="n">
        <v>113</v>
      </c>
      <c r="B66" s="0" t="n">
        <v>5167344.07431217</v>
      </c>
      <c r="C66" s="0" t="n">
        <v>2763796.73490197</v>
      </c>
      <c r="D66" s="0" t="n">
        <v>967612.617805895</v>
      </c>
      <c r="E66" s="0" t="n">
        <v>382090.496440437</v>
      </c>
      <c r="F66" s="0" t="n">
        <v>907539.042353163</v>
      </c>
      <c r="G66" s="0" t="n">
        <v>14586.9256856311</v>
      </c>
      <c r="H66" s="0" t="n">
        <v>102084.892493108</v>
      </c>
      <c r="I66" s="0" t="n">
        <v>28758.0707157504</v>
      </c>
      <c r="J66" s="0" t="n">
        <v>12670.6050688087</v>
      </c>
    </row>
    <row r="67" customFormat="false" ht="12.8" hidden="false" customHeight="false" outlineLevel="0" collapsed="false">
      <c r="A67" s="0" t="n">
        <v>114</v>
      </c>
      <c r="B67" s="0" t="n">
        <v>4227986.09420733</v>
      </c>
      <c r="C67" s="0" t="n">
        <v>2770587.82590232</v>
      </c>
      <c r="D67" s="0" t="n">
        <v>918842.370161277</v>
      </c>
      <c r="E67" s="0" t="n">
        <v>378538.116067293</v>
      </c>
      <c r="F67" s="0" t="n">
        <v>0</v>
      </c>
      <c r="G67" s="0" t="n">
        <v>10552.623053729</v>
      </c>
      <c r="H67" s="0" t="n">
        <v>100968.436489119</v>
      </c>
      <c r="I67" s="0" t="n">
        <v>34735.0270065166</v>
      </c>
      <c r="J67" s="0" t="n">
        <v>13423.5315197539</v>
      </c>
    </row>
    <row r="68" customFormat="false" ht="12.8" hidden="false" customHeight="false" outlineLevel="0" collapsed="false">
      <c r="A68" s="0" t="n">
        <v>115</v>
      </c>
      <c r="B68" s="0" t="n">
        <v>4205534.37320513</v>
      </c>
      <c r="C68" s="0" t="n">
        <v>2804796.40339951</v>
      </c>
      <c r="D68" s="0" t="n">
        <v>865266.477260209</v>
      </c>
      <c r="E68" s="0" t="n">
        <v>380311.205951991</v>
      </c>
      <c r="F68" s="0" t="n">
        <v>0</v>
      </c>
      <c r="G68" s="0" t="n">
        <v>15116.2032788181</v>
      </c>
      <c r="H68" s="0" t="n">
        <v>98969.6997491504</v>
      </c>
      <c r="I68" s="0" t="n">
        <v>35329.1047606491</v>
      </c>
      <c r="J68" s="0" t="n">
        <v>15279.3644717697</v>
      </c>
    </row>
    <row r="69" customFormat="false" ht="12.8" hidden="false" customHeight="false" outlineLevel="0" collapsed="false">
      <c r="A69" s="0" t="n">
        <v>116</v>
      </c>
      <c r="B69" s="0" t="n">
        <v>4190547.12834914</v>
      </c>
      <c r="C69" s="0" t="n">
        <v>2818986.37368846</v>
      </c>
      <c r="D69" s="0" t="n">
        <v>832232.967569128</v>
      </c>
      <c r="E69" s="0" t="n">
        <v>380825.935681882</v>
      </c>
      <c r="F69" s="0" t="n">
        <v>0</v>
      </c>
      <c r="G69" s="0" t="n">
        <v>19074.3428552807</v>
      </c>
      <c r="H69" s="0" t="n">
        <v>96204.7916611967</v>
      </c>
      <c r="I69" s="0" t="n">
        <v>24436.2472405672</v>
      </c>
      <c r="J69" s="0" t="n">
        <v>15451.4626093715</v>
      </c>
    </row>
    <row r="70" customFormat="false" ht="12.8" hidden="false" customHeight="false" outlineLevel="0" collapsed="false">
      <c r="A70" s="0" t="n">
        <v>117</v>
      </c>
      <c r="B70" s="0" t="n">
        <v>5076101.99940456</v>
      </c>
      <c r="C70" s="0" t="n">
        <v>2734369.09325013</v>
      </c>
      <c r="D70" s="0" t="n">
        <v>905751.940372414</v>
      </c>
      <c r="E70" s="0" t="n">
        <v>382773.656788362</v>
      </c>
      <c r="F70" s="0" t="n">
        <v>889448.588815679</v>
      </c>
      <c r="G70" s="0" t="n">
        <v>11851.7977954725</v>
      </c>
      <c r="H70" s="0" t="n">
        <v>103827.293131988</v>
      </c>
      <c r="I70" s="0" t="n">
        <v>37566.8389853385</v>
      </c>
      <c r="J70" s="0" t="n">
        <v>14699.2029279899</v>
      </c>
    </row>
    <row r="71" customFormat="false" ht="12.8" hidden="false" customHeight="false" outlineLevel="0" collapsed="false">
      <c r="A71" s="0" t="n">
        <v>118</v>
      </c>
      <c r="B71" s="0" t="n">
        <v>4263472.96800785</v>
      </c>
      <c r="C71" s="0" t="n">
        <v>2788764.01422941</v>
      </c>
      <c r="D71" s="0" t="n">
        <v>920215.296479813</v>
      </c>
      <c r="E71" s="0" t="n">
        <v>381354.787868313</v>
      </c>
      <c r="F71" s="0" t="n">
        <v>0</v>
      </c>
      <c r="G71" s="0" t="n">
        <v>18268.8827989892</v>
      </c>
      <c r="H71" s="0" t="n">
        <v>109106.232059805</v>
      </c>
      <c r="I71" s="0" t="n">
        <v>39597.0179139549</v>
      </c>
      <c r="J71" s="0" t="n">
        <v>14935.9680250062</v>
      </c>
    </row>
    <row r="72" customFormat="false" ht="12.8" hidden="false" customHeight="false" outlineLevel="0" collapsed="false">
      <c r="A72" s="0" t="n">
        <v>119</v>
      </c>
      <c r="B72" s="0" t="n">
        <v>4135086.41433314</v>
      </c>
      <c r="C72" s="0" t="n">
        <v>2821298.22696889</v>
      </c>
      <c r="D72" s="0" t="n">
        <v>785354.264918494</v>
      </c>
      <c r="E72" s="0" t="n">
        <v>377641.540466871</v>
      </c>
      <c r="F72" s="0" t="n">
        <v>0</v>
      </c>
      <c r="G72" s="0" t="n">
        <v>15392.2673750695</v>
      </c>
      <c r="H72" s="0" t="n">
        <v>103956.062177711</v>
      </c>
      <c r="I72" s="0" t="n">
        <v>29329.0481166978</v>
      </c>
      <c r="J72" s="0" t="n">
        <v>15987.2910165945</v>
      </c>
    </row>
    <row r="73" customFormat="false" ht="12.8" hidden="false" customHeight="false" outlineLevel="0" collapsed="false">
      <c r="A73" s="0" t="n">
        <v>120</v>
      </c>
      <c r="B73" s="0" t="n">
        <v>4178395.10616277</v>
      </c>
      <c r="C73" s="0" t="n">
        <v>2803908.23595652</v>
      </c>
      <c r="D73" s="0" t="n">
        <v>814697.679176872</v>
      </c>
      <c r="E73" s="0" t="n">
        <v>380037.055161608</v>
      </c>
      <c r="F73" s="0" t="n">
        <v>0</v>
      </c>
      <c r="G73" s="0" t="n">
        <v>19687.5186037843</v>
      </c>
      <c r="H73" s="0" t="n">
        <v>120433.532694118</v>
      </c>
      <c r="I73" s="0" t="n">
        <v>26082.9942426548</v>
      </c>
      <c r="J73" s="0" t="n">
        <v>16436.6495073958</v>
      </c>
    </row>
    <row r="74" customFormat="false" ht="12.8" hidden="false" customHeight="false" outlineLevel="0" collapsed="false">
      <c r="A74" s="0" t="n">
        <v>121</v>
      </c>
      <c r="B74" s="0" t="n">
        <v>5088500.1100209</v>
      </c>
      <c r="C74" s="0" t="n">
        <v>2884891.10433039</v>
      </c>
      <c r="D74" s="0" t="n">
        <v>760176.112797055</v>
      </c>
      <c r="E74" s="0" t="n">
        <v>381463.712002038</v>
      </c>
      <c r="F74" s="0" t="n">
        <v>886584.194130923</v>
      </c>
      <c r="G74" s="0" t="n">
        <v>15470.7202921462</v>
      </c>
      <c r="H74" s="0" t="n">
        <v>116580.863788123</v>
      </c>
      <c r="I74" s="0" t="n">
        <v>36244.8510643062</v>
      </c>
      <c r="J74" s="0" t="n">
        <v>16239.569592946</v>
      </c>
    </row>
    <row r="75" customFormat="false" ht="12.8" hidden="false" customHeight="false" outlineLevel="0" collapsed="false">
      <c r="A75" s="0" t="n">
        <v>122</v>
      </c>
      <c r="B75" s="0" t="n">
        <v>4117280.21818944</v>
      </c>
      <c r="C75" s="0" t="n">
        <v>2857957.36651484</v>
      </c>
      <c r="D75" s="0" t="n">
        <v>711800.839601458</v>
      </c>
      <c r="E75" s="0" t="n">
        <v>380422.387299776</v>
      </c>
      <c r="F75" s="0" t="n">
        <v>0</v>
      </c>
      <c r="G75" s="0" t="n">
        <v>12884.6225004928</v>
      </c>
      <c r="H75" s="0" t="n">
        <v>111743.922317302</v>
      </c>
      <c r="I75" s="0" t="n">
        <v>30021.647768154</v>
      </c>
      <c r="J75" s="0" t="n">
        <v>14810.4866790826</v>
      </c>
    </row>
    <row r="76" customFormat="false" ht="12.8" hidden="false" customHeight="false" outlineLevel="0" collapsed="false">
      <c r="A76" s="0" t="n">
        <v>123</v>
      </c>
      <c r="B76" s="0" t="n">
        <v>4146459.10346623</v>
      </c>
      <c r="C76" s="0" t="n">
        <v>2830969.21274018</v>
      </c>
      <c r="D76" s="0" t="n">
        <v>751082.92043919</v>
      </c>
      <c r="E76" s="0" t="n">
        <v>381959.052740183</v>
      </c>
      <c r="F76" s="0" t="n">
        <v>0</v>
      </c>
      <c r="G76" s="0" t="n">
        <v>13056.8249689785</v>
      </c>
      <c r="H76" s="0" t="n">
        <v>122625.00278666</v>
      </c>
      <c r="I76" s="0" t="n">
        <v>39715.8555985497</v>
      </c>
      <c r="J76" s="0" t="n">
        <v>16540.6162587478</v>
      </c>
    </row>
    <row r="77" customFormat="false" ht="12.8" hidden="false" customHeight="false" outlineLevel="0" collapsed="false">
      <c r="A77" s="0" t="n">
        <v>124</v>
      </c>
      <c r="B77" s="0" t="n">
        <v>4194545.9322977</v>
      </c>
      <c r="C77" s="0" t="n">
        <v>2930984.43497064</v>
      </c>
      <c r="D77" s="0" t="n">
        <v>691682.330033284</v>
      </c>
      <c r="E77" s="0" t="n">
        <v>380703.708400078</v>
      </c>
      <c r="F77" s="0" t="n">
        <v>0</v>
      </c>
      <c r="G77" s="0" t="n">
        <v>13643.9230891597</v>
      </c>
      <c r="H77" s="0" t="n">
        <v>133314.715119418</v>
      </c>
      <c r="I77" s="0" t="n">
        <v>25834.4242022113</v>
      </c>
      <c r="J77" s="0" t="n">
        <v>20443.91224929</v>
      </c>
    </row>
    <row r="78" customFormat="false" ht="12.8" hidden="false" customHeight="false" outlineLevel="0" collapsed="false">
      <c r="A78" s="0" t="n">
        <v>125</v>
      </c>
      <c r="B78" s="0" t="n">
        <v>5019149.81795797</v>
      </c>
      <c r="C78" s="0" t="n">
        <v>2885704.6102771</v>
      </c>
      <c r="D78" s="0" t="n">
        <v>712663.556708549</v>
      </c>
      <c r="E78" s="0" t="n">
        <v>380436.806770907</v>
      </c>
      <c r="F78" s="0" t="n">
        <v>900998.539417108</v>
      </c>
      <c r="G78" s="0" t="n">
        <v>21453.1451376626</v>
      </c>
      <c r="H78" s="0" t="n">
        <v>101283.638408932</v>
      </c>
      <c r="I78" s="0" t="n">
        <v>18721.4919805694</v>
      </c>
      <c r="J78" s="0" t="n">
        <v>15101.9087882607</v>
      </c>
    </row>
    <row r="79" customFormat="false" ht="12.8" hidden="false" customHeight="false" outlineLevel="0" collapsed="false">
      <c r="A79" s="0" t="n">
        <v>126</v>
      </c>
      <c r="B79" s="0" t="n">
        <v>4097804.13048079</v>
      </c>
      <c r="C79" s="0" t="n">
        <v>2805502.68755082</v>
      </c>
      <c r="D79" s="0" t="n">
        <v>759444.237045871</v>
      </c>
      <c r="E79" s="0" t="n">
        <v>380569.411859861</v>
      </c>
      <c r="F79" s="0" t="n">
        <v>0</v>
      </c>
      <c r="G79" s="0" t="n">
        <v>12710.9193488729</v>
      </c>
      <c r="H79" s="0" t="n">
        <v>110112.10580868</v>
      </c>
      <c r="I79" s="0" t="n">
        <v>20715.232881417</v>
      </c>
      <c r="J79" s="0" t="n">
        <v>14078.1068756579</v>
      </c>
    </row>
    <row r="80" customFormat="false" ht="12.8" hidden="false" customHeight="false" outlineLevel="0" collapsed="false">
      <c r="A80" s="0" t="n">
        <v>127</v>
      </c>
      <c r="B80" s="0" t="n">
        <v>4143354.75769934</v>
      </c>
      <c r="C80" s="0" t="n">
        <v>2798582.90991892</v>
      </c>
      <c r="D80" s="0" t="n">
        <v>800326.585366305</v>
      </c>
      <c r="E80" s="0" t="n">
        <v>383444.328314477</v>
      </c>
      <c r="F80" s="0" t="n">
        <v>0</v>
      </c>
      <c r="G80" s="0" t="n">
        <v>14119.2971436999</v>
      </c>
      <c r="H80" s="0" t="n">
        <v>99517.9152187243</v>
      </c>
      <c r="I80" s="0" t="n">
        <v>44264.0155119643</v>
      </c>
      <c r="J80" s="0" t="n">
        <v>13822.5601395598</v>
      </c>
    </row>
    <row r="81" customFormat="false" ht="12.8" hidden="false" customHeight="false" outlineLevel="0" collapsed="false">
      <c r="A81" s="0" t="n">
        <v>128</v>
      </c>
      <c r="B81" s="0" t="n">
        <v>4233712.40386421</v>
      </c>
      <c r="C81" s="0" t="n">
        <v>2801430.42176452</v>
      </c>
      <c r="D81" s="0" t="n">
        <v>833069.78862303</v>
      </c>
      <c r="E81" s="0" t="n">
        <v>384495.588411068</v>
      </c>
      <c r="F81" s="0" t="n">
        <v>0</v>
      </c>
      <c r="G81" s="0" t="n">
        <v>18852.3034740414</v>
      </c>
      <c r="H81" s="0" t="n">
        <v>135303.08564526</v>
      </c>
      <c r="I81" s="0" t="n">
        <v>40890.1986003717</v>
      </c>
      <c r="J81" s="0" t="n">
        <v>20770.6508676589</v>
      </c>
    </row>
    <row r="82" customFormat="false" ht="12.8" hidden="false" customHeight="false" outlineLevel="0" collapsed="false">
      <c r="A82" s="0" t="n">
        <v>129</v>
      </c>
      <c r="B82" s="0" t="n">
        <v>4970309.19261606</v>
      </c>
      <c r="C82" s="0" t="n">
        <v>2806289.83977564</v>
      </c>
      <c r="D82" s="0" t="n">
        <v>722740.792998673</v>
      </c>
      <c r="E82" s="0" t="n">
        <v>382760.718803471</v>
      </c>
      <c r="F82" s="0" t="n">
        <v>879543.342805187</v>
      </c>
      <c r="G82" s="0" t="n">
        <v>19468.2671276928</v>
      </c>
      <c r="H82" s="0" t="n">
        <v>115887.988062021</v>
      </c>
      <c r="I82" s="0" t="n">
        <v>40717.46472592</v>
      </c>
      <c r="J82" s="0" t="n">
        <v>16965.1397701069</v>
      </c>
    </row>
    <row r="83" customFormat="false" ht="12.8" hidden="false" customHeight="false" outlineLevel="0" collapsed="false">
      <c r="A83" s="0" t="n">
        <v>130</v>
      </c>
      <c r="B83" s="0" t="n">
        <v>4100083.72781608</v>
      </c>
      <c r="C83" s="0" t="n">
        <v>2819930.10877899</v>
      </c>
      <c r="D83" s="0" t="n">
        <v>708253.043833739</v>
      </c>
      <c r="E83" s="0" t="n">
        <v>380652.943212766</v>
      </c>
      <c r="F83" s="0" t="n">
        <v>0</v>
      </c>
      <c r="G83" s="0" t="n">
        <v>18558.3427897858</v>
      </c>
      <c r="H83" s="0" t="n">
        <v>120359.609298508</v>
      </c>
      <c r="I83" s="0" t="n">
        <v>41692.340022829</v>
      </c>
      <c r="J83" s="0" t="n">
        <v>17694.8756122137</v>
      </c>
    </row>
    <row r="84" customFormat="false" ht="12.8" hidden="false" customHeight="false" outlineLevel="0" collapsed="false">
      <c r="A84" s="0" t="n">
        <v>131</v>
      </c>
      <c r="B84" s="0" t="n">
        <v>4146874.05472418</v>
      </c>
      <c r="C84" s="0" t="n">
        <v>2853804.18070858</v>
      </c>
      <c r="D84" s="0" t="n">
        <v>735428.819271387</v>
      </c>
      <c r="E84" s="0" t="n">
        <v>384371.878273537</v>
      </c>
      <c r="F84" s="0" t="n">
        <v>0</v>
      </c>
      <c r="G84" s="0" t="n">
        <v>18947.5887674517</v>
      </c>
      <c r="H84" s="0" t="n">
        <v>129505.070865042</v>
      </c>
      <c r="I84" s="0" t="n">
        <v>20171.5042544047</v>
      </c>
      <c r="J84" s="0" t="n">
        <v>17544.3565243459</v>
      </c>
    </row>
    <row r="85" customFormat="false" ht="12.8" hidden="false" customHeight="false" outlineLevel="0" collapsed="false">
      <c r="A85" s="0" t="n">
        <v>132</v>
      </c>
      <c r="B85" s="0" t="n">
        <v>4167071.94132979</v>
      </c>
      <c r="C85" s="0" t="n">
        <v>2951348.15830058</v>
      </c>
      <c r="D85" s="0" t="n">
        <v>649037.815879721</v>
      </c>
      <c r="E85" s="0" t="n">
        <v>390148.600066237</v>
      </c>
      <c r="F85" s="0" t="n">
        <v>0</v>
      </c>
      <c r="G85" s="0" t="n">
        <v>21627.7169491196</v>
      </c>
      <c r="H85" s="0" t="n">
        <v>112484.769963949</v>
      </c>
      <c r="I85" s="0" t="n">
        <v>27149.2051727501</v>
      </c>
      <c r="J85" s="0" t="n">
        <v>18630.2344071228</v>
      </c>
    </row>
    <row r="86" customFormat="false" ht="12.8" hidden="false" customHeight="false" outlineLevel="0" collapsed="false">
      <c r="A86" s="0" t="n">
        <v>133</v>
      </c>
      <c r="B86" s="0" t="n">
        <v>5035755.66581378</v>
      </c>
      <c r="C86" s="0" t="n">
        <v>2837208.3084771</v>
      </c>
      <c r="D86" s="0" t="n">
        <v>736320.691717011</v>
      </c>
      <c r="E86" s="0" t="n">
        <v>390812.577770253</v>
      </c>
      <c r="F86" s="0" t="n">
        <v>899621.691433698</v>
      </c>
      <c r="G86" s="0" t="n">
        <v>21581.7371614489</v>
      </c>
      <c r="H86" s="0" t="n">
        <v>114391.4976544</v>
      </c>
      <c r="I86" s="0" t="n">
        <v>28833.4953613761</v>
      </c>
      <c r="J86" s="0" t="n">
        <v>18058.6612786557</v>
      </c>
    </row>
    <row r="87" customFormat="false" ht="12.8" hidden="false" customHeight="false" outlineLevel="0" collapsed="false">
      <c r="A87" s="0" t="n">
        <v>134</v>
      </c>
      <c r="B87" s="0" t="n">
        <v>4221208.01635269</v>
      </c>
      <c r="C87" s="0" t="n">
        <v>2881570.30165334</v>
      </c>
      <c r="D87" s="0" t="n">
        <v>769717.156967789</v>
      </c>
      <c r="E87" s="0" t="n">
        <v>383353.477452978</v>
      </c>
      <c r="F87" s="0" t="n">
        <v>0</v>
      </c>
      <c r="G87" s="0" t="n">
        <v>16878.6138457689</v>
      </c>
      <c r="H87" s="0" t="n">
        <v>123015.181385152</v>
      </c>
      <c r="I87" s="0" t="n">
        <v>34658.8073187404</v>
      </c>
      <c r="J87" s="0" t="n">
        <v>20417.465591548</v>
      </c>
    </row>
    <row r="88" customFormat="false" ht="12.8" hidden="false" customHeight="false" outlineLevel="0" collapsed="false">
      <c r="A88" s="0" t="n">
        <v>135</v>
      </c>
      <c r="B88" s="0" t="n">
        <v>4171312.06933414</v>
      </c>
      <c r="C88" s="0" t="n">
        <v>2960376.0225276</v>
      </c>
      <c r="D88" s="0" t="n">
        <v>659784.387175958</v>
      </c>
      <c r="E88" s="0" t="n">
        <v>386281.488128515</v>
      </c>
      <c r="F88" s="0" t="n">
        <v>0</v>
      </c>
      <c r="G88" s="0" t="n">
        <v>18077.7260783451</v>
      </c>
      <c r="H88" s="0" t="n">
        <v>116869.205085025</v>
      </c>
      <c r="I88" s="0" t="n">
        <v>19295.5649898783</v>
      </c>
      <c r="J88" s="0" t="n">
        <v>18365.1830829607</v>
      </c>
    </row>
    <row r="89" customFormat="false" ht="12.8" hidden="false" customHeight="false" outlineLevel="0" collapsed="false">
      <c r="A89" s="0" t="n">
        <v>136</v>
      </c>
      <c r="B89" s="0" t="n">
        <v>4174854.5912837</v>
      </c>
      <c r="C89" s="0" t="n">
        <v>2947395.90118561</v>
      </c>
      <c r="D89" s="0" t="n">
        <v>677755.777413908</v>
      </c>
      <c r="E89" s="0" t="n">
        <v>388580.897448289</v>
      </c>
      <c r="F89" s="0" t="n">
        <v>0</v>
      </c>
      <c r="G89" s="0" t="n">
        <v>12067.8288807338</v>
      </c>
      <c r="H89" s="0" t="n">
        <v>107768.548634457</v>
      </c>
      <c r="I89" s="0" t="n">
        <v>30927.9954931044</v>
      </c>
      <c r="J89" s="0" t="n">
        <v>16590.3753744353</v>
      </c>
    </row>
    <row r="90" customFormat="false" ht="12.8" hidden="false" customHeight="false" outlineLevel="0" collapsed="false">
      <c r="A90" s="0" t="n">
        <v>137</v>
      </c>
      <c r="B90" s="0" t="n">
        <v>5049407.57346255</v>
      </c>
      <c r="C90" s="0" t="n">
        <v>2945604.20317881</v>
      </c>
      <c r="D90" s="0" t="n">
        <v>657269.780013711</v>
      </c>
      <c r="E90" s="0" t="n">
        <v>385452.839791775</v>
      </c>
      <c r="F90" s="0" t="n">
        <v>895856.117548259</v>
      </c>
      <c r="G90" s="0" t="n">
        <v>17684.3645102626</v>
      </c>
      <c r="H90" s="0" t="n">
        <v>120283.248772854</v>
      </c>
      <c r="I90" s="0" t="n">
        <v>17645.9056917715</v>
      </c>
      <c r="J90" s="0" t="n">
        <v>18437.3695170545</v>
      </c>
    </row>
    <row r="91" customFormat="false" ht="12.8" hidden="false" customHeight="false" outlineLevel="0" collapsed="false">
      <c r="A91" s="0" t="n">
        <v>138</v>
      </c>
      <c r="B91" s="0" t="n">
        <v>4191973.79253124</v>
      </c>
      <c r="C91" s="0" t="n">
        <v>2962456.37297553</v>
      </c>
      <c r="D91" s="0" t="n">
        <v>646896.357529373</v>
      </c>
      <c r="E91" s="0" t="n">
        <v>392152.66756402</v>
      </c>
      <c r="F91" s="0" t="n">
        <v>0</v>
      </c>
      <c r="G91" s="0" t="n">
        <v>22824.5138838251</v>
      </c>
      <c r="H91" s="0" t="n">
        <v>125576.782174833</v>
      </c>
      <c r="I91" s="0" t="n">
        <v>31601.2276740969</v>
      </c>
      <c r="J91" s="0" t="n">
        <v>21100.0602200591</v>
      </c>
    </row>
    <row r="92" customFormat="false" ht="12.8" hidden="false" customHeight="false" outlineLevel="0" collapsed="false">
      <c r="A92" s="0" t="n">
        <v>139</v>
      </c>
      <c r="B92" s="0" t="n">
        <v>4216263.23612116</v>
      </c>
      <c r="C92" s="0" t="n">
        <v>2993359.81774473</v>
      </c>
      <c r="D92" s="0" t="n">
        <v>641002.70613573</v>
      </c>
      <c r="E92" s="0" t="n">
        <v>395117.722377173</v>
      </c>
      <c r="F92" s="0" t="n">
        <v>0</v>
      </c>
      <c r="G92" s="0" t="n">
        <v>13632.8793641956</v>
      </c>
      <c r="H92" s="0" t="n">
        <v>130742.354548985</v>
      </c>
      <c r="I92" s="0" t="n">
        <v>29857.6562231736</v>
      </c>
      <c r="J92" s="0" t="n">
        <v>19794.9361223779</v>
      </c>
    </row>
    <row r="93" customFormat="false" ht="12.8" hidden="false" customHeight="false" outlineLevel="0" collapsed="false">
      <c r="A93" s="0" t="n">
        <v>140</v>
      </c>
      <c r="B93" s="0" t="n">
        <v>4234319.31461712</v>
      </c>
      <c r="C93" s="0" t="n">
        <v>3034845.46040231</v>
      </c>
      <c r="D93" s="0" t="n">
        <v>621988.267172912</v>
      </c>
      <c r="E93" s="0" t="n">
        <v>398329.511325307</v>
      </c>
      <c r="F93" s="0" t="n">
        <v>0</v>
      </c>
      <c r="G93" s="0" t="n">
        <v>16065.3491203642</v>
      </c>
      <c r="H93" s="0" t="n">
        <v>132867.470576168</v>
      </c>
      <c r="I93" s="0" t="n">
        <v>16683.7269914119</v>
      </c>
      <c r="J93" s="0" t="n">
        <v>18825.4315646369</v>
      </c>
    </row>
    <row r="94" customFormat="false" ht="12.8" hidden="false" customHeight="false" outlineLevel="0" collapsed="false">
      <c r="A94" s="0" t="n">
        <v>141</v>
      </c>
      <c r="B94" s="0" t="n">
        <v>5115497.50000225</v>
      </c>
      <c r="C94" s="0" t="n">
        <v>3040518.92591712</v>
      </c>
      <c r="D94" s="0" t="n">
        <v>604191.249100852</v>
      </c>
      <c r="E94" s="0" t="n">
        <v>394560.692325635</v>
      </c>
      <c r="F94" s="0" t="n">
        <v>919811.409710297</v>
      </c>
      <c r="G94" s="0" t="n">
        <v>21273.3220520335</v>
      </c>
      <c r="H94" s="0" t="n">
        <v>102410.187089011</v>
      </c>
      <c r="I94" s="0" t="n">
        <v>27067.3024733932</v>
      </c>
      <c r="J94" s="0" t="n">
        <v>16350.9025499594</v>
      </c>
    </row>
    <row r="95" customFormat="false" ht="12.8" hidden="false" customHeight="false" outlineLevel="0" collapsed="false">
      <c r="A95" s="0" t="n">
        <v>142</v>
      </c>
      <c r="B95" s="0" t="n">
        <v>4250912.48261593</v>
      </c>
      <c r="C95" s="0" t="n">
        <v>3051659.24576328</v>
      </c>
      <c r="D95" s="0" t="n">
        <v>605972.605383323</v>
      </c>
      <c r="E95" s="0" t="n">
        <v>395287.371458293</v>
      </c>
      <c r="F95" s="0" t="n">
        <v>0</v>
      </c>
      <c r="G95" s="0" t="n">
        <v>22511.8866162942</v>
      </c>
      <c r="H95" s="0" t="n">
        <v>137280.86854367</v>
      </c>
      <c r="I95" s="0" t="n">
        <v>17988.5281772637</v>
      </c>
      <c r="J95" s="0" t="n">
        <v>23404.6916914482</v>
      </c>
    </row>
    <row r="96" customFormat="false" ht="12.8" hidden="false" customHeight="false" outlineLevel="0" collapsed="false">
      <c r="A96" s="0" t="n">
        <v>143</v>
      </c>
      <c r="B96" s="0" t="n">
        <v>4261743.72510184</v>
      </c>
      <c r="C96" s="0" t="n">
        <v>3026275.22110657</v>
      </c>
      <c r="D96" s="0" t="n">
        <v>643937.13245082</v>
      </c>
      <c r="E96" s="0" t="n">
        <v>397808.778669418</v>
      </c>
      <c r="F96" s="0" t="n">
        <v>0</v>
      </c>
      <c r="G96" s="0" t="n">
        <v>19171.603752598</v>
      </c>
      <c r="H96" s="0" t="n">
        <v>131602.155887957</v>
      </c>
      <c r="I96" s="0" t="n">
        <v>28074.6900197231</v>
      </c>
      <c r="J96" s="0" t="n">
        <v>20726.8963590885</v>
      </c>
    </row>
    <row r="97" customFormat="false" ht="12.8" hidden="false" customHeight="false" outlineLevel="0" collapsed="false">
      <c r="A97" s="0" t="n">
        <v>144</v>
      </c>
      <c r="B97" s="0" t="n">
        <v>4233901.4080771</v>
      </c>
      <c r="C97" s="0" t="n">
        <v>3020289.31577607</v>
      </c>
      <c r="D97" s="0" t="n">
        <v>633149.283689983</v>
      </c>
      <c r="E97" s="0" t="n">
        <v>398447.737315867</v>
      </c>
      <c r="F97" s="0" t="n">
        <v>0</v>
      </c>
      <c r="G97" s="0" t="n">
        <v>18743.4857506514</v>
      </c>
      <c r="H97" s="0" t="n">
        <v>121445.177370297</v>
      </c>
      <c r="I97" s="0" t="n">
        <v>24896.5581198681</v>
      </c>
      <c r="J97" s="0" t="n">
        <v>16836.3288465098</v>
      </c>
    </row>
    <row r="98" customFormat="false" ht="12.8" hidden="false" customHeight="false" outlineLevel="0" collapsed="false">
      <c r="A98" s="0" t="n">
        <v>145</v>
      </c>
      <c r="B98" s="0" t="n">
        <v>5130850.91351594</v>
      </c>
      <c r="C98" s="0" t="n">
        <v>3098342.07735454</v>
      </c>
      <c r="D98" s="0" t="n">
        <v>543136.15392406</v>
      </c>
      <c r="E98" s="0" t="n">
        <v>397615.682927696</v>
      </c>
      <c r="F98" s="0" t="n">
        <v>907914.420676391</v>
      </c>
      <c r="G98" s="0" t="n">
        <v>21675.7458243775</v>
      </c>
      <c r="H98" s="0" t="n">
        <v>130919.203772377</v>
      </c>
      <c r="I98" s="0" t="n">
        <v>15503.2902357634</v>
      </c>
      <c r="J98" s="0" t="n">
        <v>23112.9960975622</v>
      </c>
    </row>
    <row r="99" customFormat="false" ht="12.8" hidden="false" customHeight="false" outlineLevel="0" collapsed="false">
      <c r="A99" s="0" t="n">
        <v>146</v>
      </c>
      <c r="B99" s="0" t="n">
        <v>4273003.49089211</v>
      </c>
      <c r="C99" s="0" t="n">
        <v>3142885.73986409</v>
      </c>
      <c r="D99" s="0" t="n">
        <v>544950.913724505</v>
      </c>
      <c r="E99" s="0" t="n">
        <v>395720.432317974</v>
      </c>
      <c r="F99" s="0" t="n">
        <v>0</v>
      </c>
      <c r="G99" s="0" t="n">
        <v>18643.5328038612</v>
      </c>
      <c r="H99" s="0" t="n">
        <v>122187.836204661</v>
      </c>
      <c r="I99" s="0" t="n">
        <v>26421.2947684911</v>
      </c>
      <c r="J99" s="0" t="n">
        <v>20184.618686248</v>
      </c>
    </row>
    <row r="100" customFormat="false" ht="12.8" hidden="false" customHeight="false" outlineLevel="0" collapsed="false">
      <c r="A100" s="0" t="n">
        <v>147</v>
      </c>
      <c r="B100" s="0" t="n">
        <v>4164289.4891496</v>
      </c>
      <c r="C100" s="0" t="n">
        <v>3059401.4324491</v>
      </c>
      <c r="D100" s="0" t="n">
        <v>563233.84998729</v>
      </c>
      <c r="E100" s="0" t="n">
        <v>395219.191303353</v>
      </c>
      <c r="F100" s="0" t="n">
        <v>0</v>
      </c>
      <c r="G100" s="0" t="n">
        <v>16796.5002231035</v>
      </c>
      <c r="H100" s="0" t="n">
        <v>108304.541826837</v>
      </c>
      <c r="I100" s="0" t="n">
        <v>10887.9170037067</v>
      </c>
      <c r="J100" s="0" t="n">
        <v>17943.1364780512</v>
      </c>
    </row>
    <row r="101" customFormat="false" ht="12.8" hidden="false" customHeight="false" outlineLevel="0" collapsed="false">
      <c r="A101" s="0" t="n">
        <v>148</v>
      </c>
      <c r="B101" s="0" t="n">
        <v>4142670.43608842</v>
      </c>
      <c r="C101" s="0" t="n">
        <v>3000351.10180326</v>
      </c>
      <c r="D101" s="0" t="n">
        <v>585814.268823754</v>
      </c>
      <c r="E101" s="0" t="n">
        <v>395399.837107858</v>
      </c>
      <c r="F101" s="0" t="n">
        <v>0</v>
      </c>
      <c r="G101" s="0" t="n">
        <v>15309.2357949966</v>
      </c>
      <c r="H101" s="0" t="n">
        <v>108777.660707415</v>
      </c>
      <c r="I101" s="0" t="n">
        <v>15902.8107399535</v>
      </c>
      <c r="J101" s="0" t="n">
        <v>18629.8093528681</v>
      </c>
    </row>
    <row r="102" customFormat="false" ht="12.8" hidden="false" customHeight="false" outlineLevel="0" collapsed="false">
      <c r="A102" s="0" t="n">
        <v>149</v>
      </c>
      <c r="B102" s="0" t="n">
        <v>4988930.20594483</v>
      </c>
      <c r="C102" s="0" t="n">
        <v>2957295.17885078</v>
      </c>
      <c r="D102" s="0" t="n">
        <v>562817.365702169</v>
      </c>
      <c r="E102" s="0" t="n">
        <v>387682.16819419</v>
      </c>
      <c r="F102" s="0" t="n">
        <v>910653.649900011</v>
      </c>
      <c r="G102" s="0" t="n">
        <v>22055.2135055234</v>
      </c>
      <c r="H102" s="0" t="n">
        <v>104458.346964976</v>
      </c>
      <c r="I102" s="0" t="n">
        <v>34021.465494792</v>
      </c>
      <c r="J102" s="0" t="n">
        <v>18077.6824274993</v>
      </c>
    </row>
    <row r="103" customFormat="false" ht="12.8" hidden="false" customHeight="false" outlineLevel="0" collapsed="false">
      <c r="A103" s="0" t="n">
        <v>150</v>
      </c>
      <c r="B103" s="0" t="n">
        <v>4115761.78872014</v>
      </c>
      <c r="C103" s="0" t="n">
        <v>3025965.17153883</v>
      </c>
      <c r="D103" s="0" t="n">
        <v>525553.503003556</v>
      </c>
      <c r="E103" s="0" t="n">
        <v>389671.860732474</v>
      </c>
      <c r="F103" s="0" t="n">
        <v>0</v>
      </c>
      <c r="G103" s="0" t="n">
        <v>16552.5507816114</v>
      </c>
      <c r="H103" s="0" t="n">
        <v>120095.17162492</v>
      </c>
      <c r="I103" s="0" t="n">
        <v>21781.0738366607</v>
      </c>
      <c r="J103" s="0" t="n">
        <v>20507.5861615691</v>
      </c>
    </row>
    <row r="104" customFormat="false" ht="12.8" hidden="false" customHeight="false" outlineLevel="0" collapsed="false">
      <c r="A104" s="0" t="n">
        <v>151</v>
      </c>
      <c r="B104" s="0" t="n">
        <v>4061699.91557082</v>
      </c>
      <c r="C104" s="0" t="n">
        <v>3023399.83930994</v>
      </c>
      <c r="D104" s="0" t="n">
        <v>498036.31002381</v>
      </c>
      <c r="E104" s="0" t="n">
        <v>394283.742405682</v>
      </c>
      <c r="F104" s="0" t="n">
        <v>0</v>
      </c>
      <c r="G104" s="0" t="n">
        <v>20996.505215506</v>
      </c>
      <c r="H104" s="0" t="n">
        <v>94624.3316489108</v>
      </c>
      <c r="I104" s="0" t="n">
        <v>20649.3352479299</v>
      </c>
      <c r="J104" s="0" t="n">
        <v>15840.9749593774</v>
      </c>
    </row>
    <row r="105" customFormat="false" ht="12.8" hidden="false" customHeight="false" outlineLevel="0" collapsed="false">
      <c r="A105" s="0" t="n">
        <v>152</v>
      </c>
      <c r="B105" s="0" t="n">
        <v>4064621.97973909</v>
      </c>
      <c r="C105" s="0" t="n">
        <v>3022894.16495923</v>
      </c>
      <c r="D105" s="0" t="n">
        <v>489179.304788368</v>
      </c>
      <c r="E105" s="0" t="n">
        <v>396938.792847595</v>
      </c>
      <c r="F105" s="0" t="n">
        <v>0</v>
      </c>
      <c r="G105" s="0" t="n">
        <v>15871.9562850116</v>
      </c>
      <c r="H105" s="0" t="n">
        <v>118270.229410915</v>
      </c>
      <c r="I105" s="0" t="n">
        <v>9478.31528287719</v>
      </c>
      <c r="J105" s="0" t="n">
        <v>16981.1774993429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1.87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255</v>
      </c>
      <c r="C1" s="0" t="s">
        <v>256</v>
      </c>
      <c r="D1" s="0" t="s">
        <v>257</v>
      </c>
      <c r="E1" s="0" t="s">
        <v>258</v>
      </c>
      <c r="F1" s="0" t="s">
        <v>259</v>
      </c>
      <c r="G1" s="0" t="s">
        <v>260</v>
      </c>
      <c r="H1" s="0" t="s">
        <v>261</v>
      </c>
      <c r="I1" s="0" t="s">
        <v>262</v>
      </c>
      <c r="J1" s="0" t="s">
        <v>263</v>
      </c>
    </row>
    <row r="2" customFormat="false" ht="12.8" hidden="false" customHeight="false" outlineLevel="0" collapsed="false">
      <c r="A2" s="0" t="n">
        <v>49</v>
      </c>
      <c r="B2" s="0" t="n">
        <v>2791267.91076696</v>
      </c>
      <c r="C2" s="0" t="n">
        <v>792935.431268643</v>
      </c>
      <c r="D2" s="0" t="n">
        <v>1375225.68636862</v>
      </c>
      <c r="E2" s="0" t="n">
        <v>184084.186624039</v>
      </c>
      <c r="F2" s="0" t="n">
        <v>348404.143238573</v>
      </c>
      <c r="G2" s="0" t="n">
        <v>24201.7883651603</v>
      </c>
      <c r="H2" s="0" t="n">
        <v>20147.6677991878</v>
      </c>
      <c r="I2" s="0" t="n">
        <v>38879.4918752268</v>
      </c>
      <c r="J2" s="0" t="n">
        <v>7952.19459085804</v>
      </c>
    </row>
    <row r="3" customFormat="false" ht="12.8" hidden="false" customHeight="false" outlineLevel="0" collapsed="false">
      <c r="A3" s="0" t="n">
        <v>50</v>
      </c>
      <c r="B3" s="0" t="n">
        <v>2473088.33497295</v>
      </c>
      <c r="C3" s="0" t="n">
        <v>685809.763979967</v>
      </c>
      <c r="D3" s="0" t="n">
        <v>1276176.8217366</v>
      </c>
      <c r="E3" s="0" t="n">
        <v>184261.083074611</v>
      </c>
      <c r="F3" s="0" t="n">
        <v>243508.467010515</v>
      </c>
      <c r="G3" s="0" t="n">
        <v>24090.9988107159</v>
      </c>
      <c r="H3" s="0" t="n">
        <v>16046.8727531296</v>
      </c>
      <c r="I3" s="0" t="n">
        <v>37744.2292158236</v>
      </c>
      <c r="J3" s="0" t="n">
        <v>6191.77328492736</v>
      </c>
    </row>
    <row r="4" customFormat="false" ht="12.8" hidden="false" customHeight="false" outlineLevel="0" collapsed="false">
      <c r="A4" s="0" t="n">
        <v>51</v>
      </c>
      <c r="B4" s="0" t="n">
        <v>2939599.29544949</v>
      </c>
      <c r="C4" s="0" t="n">
        <v>926578.95373313</v>
      </c>
      <c r="D4" s="0" t="n">
        <v>1556658.3631057</v>
      </c>
      <c r="E4" s="0" t="n">
        <v>348524.262323632</v>
      </c>
      <c r="F4" s="0" t="n">
        <v>0</v>
      </c>
      <c r="G4" s="0" t="n">
        <v>5234.82237136178</v>
      </c>
      <c r="H4" s="0" t="n">
        <v>40951.5546627429</v>
      </c>
      <c r="I4" s="0" t="n">
        <v>52406.5386337177</v>
      </c>
      <c r="J4" s="0" t="n">
        <v>10350.8553253245</v>
      </c>
    </row>
    <row r="5" customFormat="false" ht="12.8" hidden="false" customHeight="false" outlineLevel="0" collapsed="false">
      <c r="A5" s="0" t="n">
        <v>52</v>
      </c>
      <c r="B5" s="0" t="n">
        <v>2780299.20968738</v>
      </c>
      <c r="C5" s="0" t="n">
        <v>892839.845679808</v>
      </c>
      <c r="D5" s="0" t="n">
        <v>1463651.14262471</v>
      </c>
      <c r="E5" s="0" t="n">
        <v>327200.028433272</v>
      </c>
      <c r="F5" s="0" t="n">
        <v>0</v>
      </c>
      <c r="G5" s="0" t="n">
        <v>6870.25108178752</v>
      </c>
      <c r="H5" s="0" t="n">
        <v>26850.1716755691</v>
      </c>
      <c r="I5" s="0" t="n">
        <v>56041.4734725889</v>
      </c>
      <c r="J5" s="0" t="n">
        <v>7019.95490603175</v>
      </c>
    </row>
    <row r="6" customFormat="false" ht="12.8" hidden="false" customHeight="false" outlineLevel="0" collapsed="false">
      <c r="A6" s="0" t="n">
        <v>53</v>
      </c>
      <c r="B6" s="0" t="n">
        <v>2803488.45953235</v>
      </c>
      <c r="C6" s="0" t="n">
        <v>644261.659120604</v>
      </c>
      <c r="D6" s="0" t="n">
        <v>1270738.83768124</v>
      </c>
      <c r="E6" s="0" t="n">
        <v>283448.953179014</v>
      </c>
      <c r="F6" s="0" t="n">
        <v>529121.582773691</v>
      </c>
      <c r="G6" s="0" t="n">
        <v>3428.67959502065</v>
      </c>
      <c r="H6" s="0" t="n">
        <v>18830.6593147662</v>
      </c>
      <c r="I6" s="0" t="n">
        <v>50025.0519068467</v>
      </c>
      <c r="J6" s="0" t="n">
        <v>5994.89829561465</v>
      </c>
    </row>
    <row r="7" customFormat="false" ht="12.8" hidden="false" customHeight="false" outlineLevel="0" collapsed="false">
      <c r="A7" s="0" t="n">
        <v>54</v>
      </c>
      <c r="B7" s="0" t="n">
        <v>2802922.16273646</v>
      </c>
      <c r="C7" s="0" t="n">
        <v>1147360.600338</v>
      </c>
      <c r="D7" s="0" t="n">
        <v>1280974.33542594</v>
      </c>
      <c r="E7" s="0" t="n">
        <v>284162.61488804</v>
      </c>
      <c r="F7" s="0" t="n">
        <v>0</v>
      </c>
      <c r="G7" s="0" t="n">
        <v>6606.34372396438</v>
      </c>
      <c r="H7" s="0" t="n">
        <v>29544.9266157365</v>
      </c>
      <c r="I7" s="0" t="n">
        <v>53799.4916672559</v>
      </c>
      <c r="J7" s="0" t="n">
        <v>3827.42694502258</v>
      </c>
    </row>
    <row r="8" customFormat="false" ht="12.8" hidden="false" customHeight="false" outlineLevel="0" collapsed="false">
      <c r="A8" s="0" t="n">
        <v>55</v>
      </c>
      <c r="B8" s="0" t="n">
        <v>2463001.16332742</v>
      </c>
      <c r="C8" s="0" t="n">
        <v>946077.522116732</v>
      </c>
      <c r="D8" s="0" t="n">
        <v>1156448.64073935</v>
      </c>
      <c r="E8" s="0" t="n">
        <v>266559.735534198</v>
      </c>
      <c r="F8" s="0" t="n">
        <v>0</v>
      </c>
      <c r="G8" s="0" t="n">
        <v>3603.83017868763</v>
      </c>
      <c r="H8" s="0" t="n">
        <v>39591.612870315</v>
      </c>
      <c r="I8" s="0" t="n">
        <v>48559.7626589298</v>
      </c>
      <c r="J8" s="0" t="n">
        <v>4536.133619126</v>
      </c>
    </row>
    <row r="9" customFormat="false" ht="12.8" hidden="false" customHeight="false" outlineLevel="0" collapsed="false">
      <c r="A9" s="0" t="n">
        <v>56</v>
      </c>
      <c r="B9" s="0" t="n">
        <v>3848143.23699587</v>
      </c>
      <c r="C9" s="0" t="n">
        <v>2110948.23534887</v>
      </c>
      <c r="D9" s="0" t="n">
        <v>1269214.58327633</v>
      </c>
      <c r="E9" s="0" t="n">
        <v>343073.139511436</v>
      </c>
      <c r="F9" s="0" t="n">
        <v>0</v>
      </c>
      <c r="G9" s="0" t="n">
        <v>8721.27259886111</v>
      </c>
      <c r="H9" s="0" t="n">
        <v>53787.2605333128</v>
      </c>
      <c r="I9" s="0" t="n">
        <v>55305.3489784683</v>
      </c>
      <c r="J9" s="0" t="n">
        <v>9092.12598109226</v>
      </c>
    </row>
    <row r="10" customFormat="false" ht="12.8" hidden="false" customHeight="false" outlineLevel="0" collapsed="false">
      <c r="A10" s="0" t="n">
        <v>57</v>
      </c>
      <c r="B10" s="0" t="n">
        <v>4282215.60582722</v>
      </c>
      <c r="C10" s="0" t="n">
        <v>1834697.63660981</v>
      </c>
      <c r="D10" s="0" t="n">
        <v>1250917.55693624</v>
      </c>
      <c r="E10" s="0" t="n">
        <v>324306.305941402</v>
      </c>
      <c r="F10" s="0" t="n">
        <v>747486.837774641</v>
      </c>
      <c r="G10" s="0" t="n">
        <v>4045.70318118363</v>
      </c>
      <c r="H10" s="0" t="n">
        <v>62585.2046368201</v>
      </c>
      <c r="I10" s="0" t="n">
        <v>51897.3491136143</v>
      </c>
      <c r="J10" s="0" t="n">
        <v>7501.11345125798</v>
      </c>
    </row>
    <row r="11" customFormat="false" ht="12.8" hidden="false" customHeight="false" outlineLevel="0" collapsed="false">
      <c r="A11" s="0" t="n">
        <v>58</v>
      </c>
      <c r="B11" s="0" t="n">
        <v>3934527.82955623</v>
      </c>
      <c r="C11" s="0" t="n">
        <v>2189813.36005223</v>
      </c>
      <c r="D11" s="0" t="n">
        <v>1252342.93875887</v>
      </c>
      <c r="E11" s="0" t="n">
        <v>351708.731308633</v>
      </c>
      <c r="F11" s="0" t="n">
        <v>0</v>
      </c>
      <c r="G11" s="0" t="n">
        <v>8068.36194094845</v>
      </c>
      <c r="H11" s="0" t="n">
        <v>73642.1326493332</v>
      </c>
      <c r="I11" s="0" t="n">
        <v>49066.1956306439</v>
      </c>
      <c r="J11" s="0" t="n">
        <v>10813.8727806334</v>
      </c>
    </row>
    <row r="12" customFormat="false" ht="12.8" hidden="false" customHeight="false" outlineLevel="0" collapsed="false">
      <c r="A12" s="0" t="n">
        <v>59</v>
      </c>
      <c r="B12" s="0" t="n">
        <v>3540681.69951909</v>
      </c>
      <c r="C12" s="0" t="n">
        <v>1848323.21633331</v>
      </c>
      <c r="D12" s="0" t="n">
        <v>1207874.66102665</v>
      </c>
      <c r="E12" s="0" t="n">
        <v>338134.555643063</v>
      </c>
      <c r="F12" s="0" t="n">
        <v>0</v>
      </c>
      <c r="G12" s="0" t="n">
        <v>13236.0678372995</v>
      </c>
      <c r="H12" s="0" t="n">
        <v>76840.255912659</v>
      </c>
      <c r="I12" s="0" t="n">
        <v>45416.0961030766</v>
      </c>
      <c r="J12" s="0" t="n">
        <v>11361.7302023101</v>
      </c>
    </row>
    <row r="13" customFormat="false" ht="12.8" hidden="false" customHeight="false" outlineLevel="0" collapsed="false">
      <c r="A13" s="0" t="n">
        <v>60</v>
      </c>
      <c r="B13" s="0" t="n">
        <v>4002263.45266173</v>
      </c>
      <c r="C13" s="0" t="n">
        <v>2254039.43143253</v>
      </c>
      <c r="D13" s="0" t="n">
        <v>1247474.99946587</v>
      </c>
      <c r="E13" s="0" t="n">
        <v>363525.138623818</v>
      </c>
      <c r="F13" s="0" t="n">
        <v>0</v>
      </c>
      <c r="G13" s="0" t="n">
        <v>12449.5146989598</v>
      </c>
      <c r="H13" s="0" t="n">
        <v>69623.207621263</v>
      </c>
      <c r="I13" s="0" t="n">
        <v>47285.5272230673</v>
      </c>
      <c r="J13" s="0" t="n">
        <v>8411.10876494169</v>
      </c>
    </row>
    <row r="14" customFormat="false" ht="12.8" hidden="false" customHeight="false" outlineLevel="0" collapsed="false">
      <c r="A14" s="0" t="n">
        <v>61</v>
      </c>
      <c r="B14" s="0" t="n">
        <v>4244737.7954941</v>
      </c>
      <c r="C14" s="0" t="n">
        <v>1933563.09103504</v>
      </c>
      <c r="D14" s="0" t="n">
        <v>1120801.66111941</v>
      </c>
      <c r="E14" s="0" t="n">
        <v>335109.273700819</v>
      </c>
      <c r="F14" s="0" t="n">
        <v>745987.522635099</v>
      </c>
      <c r="G14" s="0" t="n">
        <v>7211.14287149354</v>
      </c>
      <c r="H14" s="0" t="n">
        <v>51518.188692136</v>
      </c>
      <c r="I14" s="0" t="n">
        <v>43345.7543735149</v>
      </c>
      <c r="J14" s="0" t="n">
        <v>7850.32548239993</v>
      </c>
    </row>
    <row r="15" customFormat="false" ht="12.8" hidden="false" customHeight="false" outlineLevel="0" collapsed="false">
      <c r="A15" s="0" t="n">
        <v>62</v>
      </c>
      <c r="B15" s="0" t="n">
        <v>3638783.13527951</v>
      </c>
      <c r="C15" s="0" t="n">
        <v>1895466.64705157</v>
      </c>
      <c r="D15" s="0" t="n">
        <v>1286307.05114672</v>
      </c>
      <c r="E15" s="0" t="n">
        <v>324881.265212588</v>
      </c>
      <c r="F15" s="0" t="n">
        <v>0</v>
      </c>
      <c r="G15" s="0" t="n">
        <v>4677.03950894534</v>
      </c>
      <c r="H15" s="0" t="n">
        <v>72127.7514522665</v>
      </c>
      <c r="I15" s="0" t="n">
        <v>47025.3136673582</v>
      </c>
      <c r="J15" s="0" t="n">
        <v>8298.06724007222</v>
      </c>
    </row>
    <row r="16" customFormat="false" ht="12.8" hidden="false" customHeight="false" outlineLevel="0" collapsed="false">
      <c r="A16" s="0" t="n">
        <v>63</v>
      </c>
      <c r="B16" s="0" t="n">
        <v>3267878.84085963</v>
      </c>
      <c r="C16" s="0" t="n">
        <v>1724732.80942549</v>
      </c>
      <c r="D16" s="0" t="n">
        <v>1100037.87644271</v>
      </c>
      <c r="E16" s="0" t="n">
        <v>313048.359011113</v>
      </c>
      <c r="F16" s="0" t="n">
        <v>0</v>
      </c>
      <c r="G16" s="0" t="n">
        <v>10651.1204276835</v>
      </c>
      <c r="H16" s="0" t="n">
        <v>67007.8536466473</v>
      </c>
      <c r="I16" s="0" t="n">
        <v>44966.8973500813</v>
      </c>
      <c r="J16" s="0" t="n">
        <v>7433.9245559079</v>
      </c>
    </row>
    <row r="17" customFormat="false" ht="12.8" hidden="false" customHeight="false" outlineLevel="0" collapsed="false">
      <c r="A17" s="0" t="n">
        <v>64</v>
      </c>
      <c r="B17" s="0" t="n">
        <v>2997014.76629459</v>
      </c>
      <c r="C17" s="0" t="n">
        <v>1530749.90219923</v>
      </c>
      <c r="D17" s="0" t="n">
        <v>1070262.28215693</v>
      </c>
      <c r="E17" s="0" t="n">
        <v>286707.639040292</v>
      </c>
      <c r="F17" s="0" t="n">
        <v>0</v>
      </c>
      <c r="G17" s="0" t="n">
        <v>8868.32300832091</v>
      </c>
      <c r="H17" s="0" t="n">
        <v>65560.6409234239</v>
      </c>
      <c r="I17" s="0" t="n">
        <v>25276.9330795562</v>
      </c>
      <c r="J17" s="0" t="n">
        <v>9589.04588683836</v>
      </c>
    </row>
    <row r="18" customFormat="false" ht="12.8" hidden="false" customHeight="false" outlineLevel="0" collapsed="false">
      <c r="A18" s="0" t="n">
        <v>65</v>
      </c>
      <c r="B18" s="0" t="n">
        <v>3514113.18561026</v>
      </c>
      <c r="C18" s="0" t="n">
        <v>1459956.32232317</v>
      </c>
      <c r="D18" s="0" t="n">
        <v>1045227.95131919</v>
      </c>
      <c r="E18" s="0" t="n">
        <v>281718.108574226</v>
      </c>
      <c r="F18" s="0" t="n">
        <v>626840.844213701</v>
      </c>
      <c r="G18" s="0" t="n">
        <v>6344.19751287951</v>
      </c>
      <c r="H18" s="0" t="n">
        <v>55037.8087387293</v>
      </c>
      <c r="I18" s="0" t="n">
        <v>30573.7720319432</v>
      </c>
      <c r="J18" s="0" t="n">
        <v>8414.18089642115</v>
      </c>
    </row>
    <row r="19" customFormat="false" ht="12.8" hidden="false" customHeight="false" outlineLevel="0" collapsed="false">
      <c r="A19" s="0" t="n">
        <v>66</v>
      </c>
      <c r="B19" s="0" t="n">
        <v>3220351.57066625</v>
      </c>
      <c r="C19" s="0" t="n">
        <v>1482957.99388502</v>
      </c>
      <c r="D19" s="0" t="n">
        <v>1344184.6458</v>
      </c>
      <c r="E19" s="0" t="n">
        <v>285633.68944355</v>
      </c>
      <c r="F19" s="0" t="n">
        <v>0</v>
      </c>
      <c r="G19" s="0" t="n">
        <v>8251.02553821496</v>
      </c>
      <c r="H19" s="0" t="n">
        <v>57728.1179909986</v>
      </c>
      <c r="I19" s="0" t="n">
        <v>33404.7825607999</v>
      </c>
      <c r="J19" s="0" t="n">
        <v>8191.3154476738</v>
      </c>
    </row>
    <row r="20" customFormat="false" ht="12.8" hidden="false" customHeight="false" outlineLevel="0" collapsed="false">
      <c r="A20" s="0" t="n">
        <v>67</v>
      </c>
      <c r="B20" s="0" t="n">
        <v>3151590.38644392</v>
      </c>
      <c r="C20" s="0" t="n">
        <v>1503163.18261948</v>
      </c>
      <c r="D20" s="0" t="n">
        <v>1255020.24908</v>
      </c>
      <c r="E20" s="0" t="n">
        <v>292192.924733542</v>
      </c>
      <c r="F20" s="0" t="n">
        <v>0</v>
      </c>
      <c r="G20" s="0" t="n">
        <v>6517.25392167021</v>
      </c>
      <c r="H20" s="0" t="n">
        <v>50582.2065234014</v>
      </c>
      <c r="I20" s="0" t="n">
        <v>36059.1301562073</v>
      </c>
      <c r="J20" s="0" t="n">
        <v>8055.43940961917</v>
      </c>
    </row>
    <row r="21" customFormat="false" ht="12.8" hidden="false" customHeight="false" outlineLevel="0" collapsed="false">
      <c r="A21" s="0" t="n">
        <v>68</v>
      </c>
      <c r="B21" s="0" t="n">
        <v>3304586.84850815</v>
      </c>
      <c r="C21" s="0" t="n">
        <v>1511342.58420962</v>
      </c>
      <c r="D21" s="0" t="n">
        <v>1396719.23616</v>
      </c>
      <c r="E21" s="0" t="n">
        <v>285732.64889098</v>
      </c>
      <c r="F21" s="0" t="n">
        <v>0</v>
      </c>
      <c r="G21" s="0" t="n">
        <v>2508.09197963761</v>
      </c>
      <c r="H21" s="0" t="n">
        <v>56113.6817420921</v>
      </c>
      <c r="I21" s="0" t="n">
        <v>44487.6436597066</v>
      </c>
      <c r="J21" s="0" t="n">
        <v>8255.7895461169</v>
      </c>
    </row>
    <row r="22" customFormat="false" ht="12.8" hidden="false" customHeight="false" outlineLevel="0" collapsed="false">
      <c r="A22" s="0" t="n">
        <v>69</v>
      </c>
      <c r="B22" s="0" t="n">
        <v>3797939.19645477</v>
      </c>
      <c r="C22" s="0" t="n">
        <v>1476250.45579522</v>
      </c>
      <c r="D22" s="0" t="n">
        <v>1315890.73563414</v>
      </c>
      <c r="E22" s="0" t="n">
        <v>284364.706756127</v>
      </c>
      <c r="F22" s="0" t="n">
        <v>619606.05417479</v>
      </c>
      <c r="G22" s="0" t="n">
        <v>5681.12644037475</v>
      </c>
      <c r="H22" s="0" t="n">
        <v>55983.9938188224</v>
      </c>
      <c r="I22" s="0" t="n">
        <v>32424.3603058632</v>
      </c>
      <c r="J22" s="0" t="n">
        <v>7737.76352943344</v>
      </c>
    </row>
    <row r="23" customFormat="false" ht="12.8" hidden="false" customHeight="false" outlineLevel="0" collapsed="false">
      <c r="A23" s="0" t="n">
        <v>70</v>
      </c>
      <c r="B23" s="0" t="n">
        <v>2945031.41658614</v>
      </c>
      <c r="C23" s="0" t="n">
        <v>1752728.3511266</v>
      </c>
      <c r="D23" s="0" t="n">
        <v>782010.066301382</v>
      </c>
      <c r="E23" s="0" t="n">
        <v>302931.546756758</v>
      </c>
      <c r="F23" s="0" t="n">
        <v>0</v>
      </c>
      <c r="G23" s="0" t="n">
        <v>6082.14427518001</v>
      </c>
      <c r="H23" s="0" t="n">
        <v>59451.9756721316</v>
      </c>
      <c r="I23" s="0" t="n">
        <v>32130.2110336611</v>
      </c>
      <c r="J23" s="0" t="n">
        <v>9697.12142041802</v>
      </c>
    </row>
    <row r="24" customFormat="false" ht="12.8" hidden="false" customHeight="false" outlineLevel="0" collapsed="false">
      <c r="A24" s="0" t="n">
        <v>71</v>
      </c>
      <c r="B24" s="0" t="n">
        <v>2909983.196962</v>
      </c>
      <c r="C24" s="0" t="n">
        <v>1660508.56975223</v>
      </c>
      <c r="D24" s="0" t="n">
        <v>852559.741473039</v>
      </c>
      <c r="E24" s="0" t="n">
        <v>294380.48507683</v>
      </c>
      <c r="F24" s="0" t="n">
        <v>0</v>
      </c>
      <c r="G24" s="0" t="n">
        <v>4885.98236834651</v>
      </c>
      <c r="H24" s="0" t="n">
        <v>61372.5427973491</v>
      </c>
      <c r="I24" s="0" t="n">
        <v>26114.4871468331</v>
      </c>
      <c r="J24" s="0" t="n">
        <v>10161.3883473687</v>
      </c>
    </row>
    <row r="25" customFormat="false" ht="12.8" hidden="false" customHeight="false" outlineLevel="0" collapsed="false">
      <c r="A25" s="0" t="n">
        <v>72</v>
      </c>
      <c r="B25" s="0" t="n">
        <v>2926673.67510381</v>
      </c>
      <c r="C25" s="0" t="n">
        <v>1646873.32659038</v>
      </c>
      <c r="D25" s="0" t="n">
        <v>887753.260423003</v>
      </c>
      <c r="E25" s="0" t="n">
        <v>282945.768761681</v>
      </c>
      <c r="F25" s="0" t="n">
        <v>0</v>
      </c>
      <c r="G25" s="0" t="n">
        <v>5378.11401609661</v>
      </c>
      <c r="H25" s="0" t="n">
        <v>62382.475412904</v>
      </c>
      <c r="I25" s="0" t="n">
        <v>33421.9857681862</v>
      </c>
      <c r="J25" s="0" t="n">
        <v>7918.74413155863</v>
      </c>
    </row>
    <row r="26" customFormat="false" ht="12.8" hidden="false" customHeight="false" outlineLevel="0" collapsed="false">
      <c r="A26" s="0" t="n">
        <v>73</v>
      </c>
      <c r="B26" s="0" t="n">
        <v>3430207.73497466</v>
      </c>
      <c r="C26" s="0" t="n">
        <v>1535699.01607017</v>
      </c>
      <c r="D26" s="0" t="n">
        <v>919991.861494245</v>
      </c>
      <c r="E26" s="0" t="n">
        <v>274721.646209043</v>
      </c>
      <c r="F26" s="0" t="n">
        <v>605465.587152778</v>
      </c>
      <c r="G26" s="0" t="n">
        <v>8373.71504910598</v>
      </c>
      <c r="H26" s="0" t="n">
        <v>53175.1751033833</v>
      </c>
      <c r="I26" s="0" t="n">
        <v>25388.1274198478</v>
      </c>
      <c r="J26" s="0" t="n">
        <v>7392.60647608598</v>
      </c>
    </row>
    <row r="27" customFormat="false" ht="12.8" hidden="false" customHeight="false" outlineLevel="0" collapsed="false">
      <c r="A27" s="0" t="n">
        <v>74</v>
      </c>
      <c r="B27" s="0" t="n">
        <v>2877158.04030819</v>
      </c>
      <c r="C27" s="0" t="n">
        <v>1547745.90014681</v>
      </c>
      <c r="D27" s="0" t="n">
        <v>947066.771528577</v>
      </c>
      <c r="E27" s="0" t="n">
        <v>275455.796217787</v>
      </c>
      <c r="F27" s="0" t="n">
        <v>0</v>
      </c>
      <c r="G27" s="0" t="n">
        <v>8682.75795704841</v>
      </c>
      <c r="H27" s="0" t="n">
        <v>57593.036533255</v>
      </c>
      <c r="I27" s="0" t="n">
        <v>32399.6762227165</v>
      </c>
      <c r="J27" s="0" t="n">
        <v>8214.10170198872</v>
      </c>
    </row>
    <row r="28" customFormat="false" ht="12.8" hidden="false" customHeight="false" outlineLevel="0" collapsed="false">
      <c r="A28" s="0" t="n">
        <v>75</v>
      </c>
      <c r="B28" s="0" t="n">
        <v>2949297.37001767</v>
      </c>
      <c r="C28" s="0" t="n">
        <v>1597280.29603609</v>
      </c>
      <c r="D28" s="0" t="n">
        <v>971156.83427142</v>
      </c>
      <c r="E28" s="0" t="n">
        <v>280368.111504033</v>
      </c>
      <c r="F28" s="0" t="n">
        <v>0</v>
      </c>
      <c r="G28" s="0" t="n">
        <v>5214.38708399639</v>
      </c>
      <c r="H28" s="0" t="n">
        <v>55366.8300285979</v>
      </c>
      <c r="I28" s="0" t="n">
        <v>31412.714937343</v>
      </c>
      <c r="J28" s="0" t="n">
        <v>8388.30745676677</v>
      </c>
    </row>
    <row r="29" customFormat="false" ht="12.8" hidden="false" customHeight="false" outlineLevel="0" collapsed="false">
      <c r="A29" s="0" t="n">
        <v>76</v>
      </c>
      <c r="B29" s="0" t="n">
        <v>3106463.69253009</v>
      </c>
      <c r="C29" s="0" t="n">
        <v>1707772.54262804</v>
      </c>
      <c r="D29" s="0" t="n">
        <v>996043.689666318</v>
      </c>
      <c r="E29" s="0" t="n">
        <v>289692.335322055</v>
      </c>
      <c r="F29" s="0" t="n">
        <v>0</v>
      </c>
      <c r="G29" s="0" t="n">
        <v>9079.31884661084</v>
      </c>
      <c r="H29" s="0" t="n">
        <v>65112.7458652617</v>
      </c>
      <c r="I29" s="0" t="n">
        <v>29387.2035336767</v>
      </c>
      <c r="J29" s="0" t="n">
        <v>9262.37887000026</v>
      </c>
    </row>
    <row r="30" customFormat="false" ht="12.8" hidden="false" customHeight="false" outlineLevel="0" collapsed="false">
      <c r="A30" s="0" t="n">
        <v>77</v>
      </c>
      <c r="B30" s="0" t="n">
        <v>3932682.50145615</v>
      </c>
      <c r="C30" s="0" t="n">
        <v>1748742.34426769</v>
      </c>
      <c r="D30" s="0" t="n">
        <v>1078042.00296661</v>
      </c>
      <c r="E30" s="0" t="n">
        <v>300264.578012958</v>
      </c>
      <c r="F30" s="0" t="n">
        <v>693038.085255233</v>
      </c>
      <c r="G30" s="0" t="n">
        <v>6678.77336967111</v>
      </c>
      <c r="H30" s="0" t="n">
        <v>58378.9038773913</v>
      </c>
      <c r="I30" s="0" t="n">
        <v>39184.7461904771</v>
      </c>
      <c r="J30" s="0" t="n">
        <v>8353.06751611561</v>
      </c>
    </row>
    <row r="31" customFormat="false" ht="12.8" hidden="false" customHeight="false" outlineLevel="0" collapsed="false">
      <c r="A31" s="0" t="n">
        <v>78</v>
      </c>
      <c r="B31" s="0" t="n">
        <v>3293001.15997958</v>
      </c>
      <c r="C31" s="0" t="n">
        <v>1776794.99949524</v>
      </c>
      <c r="D31" s="0" t="n">
        <v>1081623.07803644</v>
      </c>
      <c r="E31" s="0" t="n">
        <v>302829.593135936</v>
      </c>
      <c r="F31" s="0" t="n">
        <v>0</v>
      </c>
      <c r="G31" s="0" t="n">
        <v>8604.37888997822</v>
      </c>
      <c r="H31" s="0" t="n">
        <v>70707.6364894063</v>
      </c>
      <c r="I31" s="0" t="n">
        <v>41624.0123872948</v>
      </c>
      <c r="J31" s="0" t="n">
        <v>10014.5580226527</v>
      </c>
    </row>
    <row r="32" customFormat="false" ht="12.8" hidden="false" customHeight="false" outlineLevel="0" collapsed="false">
      <c r="A32" s="0" t="n">
        <v>79</v>
      </c>
      <c r="B32" s="0" t="n">
        <v>3367760.85814078</v>
      </c>
      <c r="C32" s="0" t="n">
        <v>1838140.50866648</v>
      </c>
      <c r="D32" s="0" t="n">
        <v>1102425.277588</v>
      </c>
      <c r="E32" s="0" t="n">
        <v>305082.979416143</v>
      </c>
      <c r="F32" s="0" t="n">
        <v>0</v>
      </c>
      <c r="G32" s="0" t="n">
        <v>9990.58348341534</v>
      </c>
      <c r="H32" s="0" t="n">
        <v>59832.8741831349</v>
      </c>
      <c r="I32" s="0" t="n">
        <v>43924.0310692546</v>
      </c>
      <c r="J32" s="0" t="n">
        <v>8364.60373436107</v>
      </c>
    </row>
    <row r="33" customFormat="false" ht="12.8" hidden="false" customHeight="false" outlineLevel="0" collapsed="false">
      <c r="A33" s="0" t="n">
        <v>80</v>
      </c>
      <c r="B33" s="0" t="n">
        <v>3453808.55780654</v>
      </c>
      <c r="C33" s="0" t="n">
        <v>1934892.61069468</v>
      </c>
      <c r="D33" s="0" t="n">
        <v>1056417.04698715</v>
      </c>
      <c r="E33" s="0" t="n">
        <v>309548.82378898</v>
      </c>
      <c r="F33" s="0" t="n">
        <v>0</v>
      </c>
      <c r="G33" s="0" t="n">
        <v>5984.98481506237</v>
      </c>
      <c r="H33" s="0" t="n">
        <v>70524.6490018845</v>
      </c>
      <c r="I33" s="0" t="n">
        <v>66896.6086184775</v>
      </c>
      <c r="J33" s="0" t="n">
        <v>9543.83390030589</v>
      </c>
    </row>
    <row r="34" customFormat="false" ht="12.8" hidden="false" customHeight="false" outlineLevel="0" collapsed="false">
      <c r="A34" s="0" t="n">
        <v>81</v>
      </c>
      <c r="B34" s="0" t="n">
        <v>4215601.92555931</v>
      </c>
      <c r="C34" s="0" t="n">
        <v>1974532.37666557</v>
      </c>
      <c r="D34" s="0" t="n">
        <v>1056635.25707884</v>
      </c>
      <c r="E34" s="0" t="n">
        <v>312049.595260033</v>
      </c>
      <c r="F34" s="0" t="n">
        <v>730445.211657399</v>
      </c>
      <c r="G34" s="0" t="n">
        <v>5749.72924366193</v>
      </c>
      <c r="H34" s="0" t="n">
        <v>85894.1805096679</v>
      </c>
      <c r="I34" s="0" t="n">
        <v>38348.48198747</v>
      </c>
      <c r="J34" s="0" t="n">
        <v>11199.6103616737</v>
      </c>
    </row>
    <row r="35" customFormat="false" ht="12.8" hidden="false" customHeight="false" outlineLevel="0" collapsed="false">
      <c r="A35" s="0" t="n">
        <v>82</v>
      </c>
      <c r="B35" s="0" t="n">
        <v>3569395.66607633</v>
      </c>
      <c r="C35" s="0" t="n">
        <v>1973075.43156337</v>
      </c>
      <c r="D35" s="0" t="n">
        <v>1136595.48784394</v>
      </c>
      <c r="E35" s="0" t="n">
        <v>316646.655197558</v>
      </c>
      <c r="F35" s="0" t="n">
        <v>0</v>
      </c>
      <c r="G35" s="0" t="n">
        <v>9082.01980874839</v>
      </c>
      <c r="H35" s="0" t="n">
        <v>76086.0432491491</v>
      </c>
      <c r="I35" s="0" t="n">
        <v>47412.3625705248</v>
      </c>
      <c r="J35" s="0" t="n">
        <v>9776.3050043281</v>
      </c>
    </row>
    <row r="36" customFormat="false" ht="12.8" hidden="false" customHeight="false" outlineLevel="0" collapsed="false">
      <c r="A36" s="0" t="n">
        <v>83</v>
      </c>
      <c r="B36" s="0" t="n">
        <v>3554200.18673763</v>
      </c>
      <c r="C36" s="0" t="n">
        <v>2036206.43165524</v>
      </c>
      <c r="D36" s="0" t="n">
        <v>1068530.56494031</v>
      </c>
      <c r="E36" s="0" t="n">
        <v>320015.991673932</v>
      </c>
      <c r="F36" s="0" t="n">
        <v>0</v>
      </c>
      <c r="G36" s="0" t="n">
        <v>7160.57648829901</v>
      </c>
      <c r="H36" s="0" t="n">
        <v>77088.0407037285</v>
      </c>
      <c r="I36" s="0" t="n">
        <v>35810.129330067</v>
      </c>
      <c r="J36" s="0" t="n">
        <v>8786.69053416267</v>
      </c>
    </row>
    <row r="37" customFormat="false" ht="12.8" hidden="false" customHeight="false" outlineLevel="0" collapsed="false">
      <c r="A37" s="0" t="n">
        <v>84</v>
      </c>
      <c r="B37" s="0" t="n">
        <v>3630772.1132692</v>
      </c>
      <c r="C37" s="0" t="n">
        <v>2103072.33863423</v>
      </c>
      <c r="D37" s="0" t="n">
        <v>1054495.8677666</v>
      </c>
      <c r="E37" s="0" t="n">
        <v>322938.573428829</v>
      </c>
      <c r="F37" s="0" t="n">
        <v>0</v>
      </c>
      <c r="G37" s="0" t="n">
        <v>13390.7552880979</v>
      </c>
      <c r="H37" s="0" t="n">
        <v>86850.7542846293</v>
      </c>
      <c r="I37" s="0" t="n">
        <v>40138.2564489352</v>
      </c>
      <c r="J37" s="0" t="n">
        <v>9885.56741788016</v>
      </c>
    </row>
    <row r="38" customFormat="false" ht="12.8" hidden="false" customHeight="false" outlineLevel="0" collapsed="false">
      <c r="A38" s="0" t="n">
        <v>85</v>
      </c>
      <c r="B38" s="0" t="n">
        <v>4394803.76227656</v>
      </c>
      <c r="C38" s="0" t="n">
        <v>2110423.23864937</v>
      </c>
      <c r="D38" s="0" t="n">
        <v>1056500.51415361</v>
      </c>
      <c r="E38" s="0" t="n">
        <v>326134.392909602</v>
      </c>
      <c r="F38" s="0" t="n">
        <v>763489.516571834</v>
      </c>
      <c r="G38" s="0" t="n">
        <v>12247.6672676953</v>
      </c>
      <c r="H38" s="0" t="n">
        <v>84833.3482990903</v>
      </c>
      <c r="I38" s="0" t="n">
        <v>29634.6700956353</v>
      </c>
      <c r="J38" s="0" t="n">
        <v>11540.4143297214</v>
      </c>
    </row>
    <row r="39" customFormat="false" ht="12.8" hidden="false" customHeight="false" outlineLevel="0" collapsed="false">
      <c r="A39" s="0" t="n">
        <v>86</v>
      </c>
      <c r="B39" s="0" t="n">
        <v>3710543.82044418</v>
      </c>
      <c r="C39" s="0" t="n">
        <v>2153661.26952568</v>
      </c>
      <c r="D39" s="0" t="n">
        <v>1087779.72992668</v>
      </c>
      <c r="E39" s="0" t="n">
        <v>327973.606386291</v>
      </c>
      <c r="F39" s="0" t="n">
        <v>0</v>
      </c>
      <c r="G39" s="0" t="n">
        <v>10981.4930275866</v>
      </c>
      <c r="H39" s="0" t="n">
        <v>82668.5324099072</v>
      </c>
      <c r="I39" s="0" t="n">
        <v>36880.8802197032</v>
      </c>
      <c r="J39" s="0" t="n">
        <v>10598.3089483227</v>
      </c>
    </row>
    <row r="40" customFormat="false" ht="12.8" hidden="false" customHeight="false" outlineLevel="0" collapsed="false">
      <c r="A40" s="0" t="n">
        <v>87</v>
      </c>
      <c r="B40" s="0" t="n">
        <v>3737548.98894915</v>
      </c>
      <c r="C40" s="0" t="n">
        <v>2169737.98053228</v>
      </c>
      <c r="D40" s="0" t="n">
        <v>1094739.56317103</v>
      </c>
      <c r="E40" s="0" t="n">
        <v>329818.191814148</v>
      </c>
      <c r="F40" s="0" t="n">
        <v>0</v>
      </c>
      <c r="G40" s="0" t="n">
        <v>12421.2470203442</v>
      </c>
      <c r="H40" s="0" t="n">
        <v>71344.0241299085</v>
      </c>
      <c r="I40" s="0" t="n">
        <v>50673.2847309265</v>
      </c>
      <c r="J40" s="0" t="n">
        <v>8814.69755051035</v>
      </c>
    </row>
    <row r="41" customFormat="false" ht="12.8" hidden="false" customHeight="false" outlineLevel="0" collapsed="false">
      <c r="A41" s="0" t="n">
        <v>88</v>
      </c>
      <c r="B41" s="0" t="n">
        <v>3760412.22157894</v>
      </c>
      <c r="C41" s="0" t="n">
        <v>2189898.27212654</v>
      </c>
      <c r="D41" s="0" t="n">
        <v>1092768.96017541</v>
      </c>
      <c r="E41" s="0" t="n">
        <v>334758.543212892</v>
      </c>
      <c r="F41" s="0" t="n">
        <v>0</v>
      </c>
      <c r="G41" s="0" t="n">
        <v>9651.06523229264</v>
      </c>
      <c r="H41" s="0" t="n">
        <v>81745.9981427303</v>
      </c>
      <c r="I41" s="0" t="n">
        <v>40284.9494807224</v>
      </c>
      <c r="J41" s="0" t="n">
        <v>11170.3943850163</v>
      </c>
    </row>
    <row r="42" customFormat="false" ht="12.8" hidden="false" customHeight="false" outlineLevel="0" collapsed="false">
      <c r="A42" s="0" t="n">
        <v>89</v>
      </c>
      <c r="B42" s="0" t="n">
        <v>4576790.05685319</v>
      </c>
      <c r="C42" s="0" t="n">
        <v>2264214.523819</v>
      </c>
      <c r="D42" s="0" t="n">
        <v>1037725.86414723</v>
      </c>
      <c r="E42" s="0" t="n">
        <v>339045.965960446</v>
      </c>
      <c r="F42" s="0" t="n">
        <v>788517.717447575</v>
      </c>
      <c r="G42" s="0" t="n">
        <v>9356.77833351567</v>
      </c>
      <c r="H42" s="0" t="n">
        <v>98727.2918501647</v>
      </c>
      <c r="I42" s="0" t="n">
        <v>25156.8329067323</v>
      </c>
      <c r="J42" s="0" t="n">
        <v>13192.2603703167</v>
      </c>
    </row>
    <row r="43" customFormat="false" ht="12.8" hidden="false" customHeight="false" outlineLevel="0" collapsed="false">
      <c r="A43" s="0" t="n">
        <v>90</v>
      </c>
      <c r="B43" s="0" t="n">
        <v>3802463.37601643</v>
      </c>
      <c r="C43" s="0" t="n">
        <v>2305779.66219055</v>
      </c>
      <c r="D43" s="0" t="n">
        <v>1015403.18238795</v>
      </c>
      <c r="E43" s="0" t="n">
        <v>340891.596621913</v>
      </c>
      <c r="F43" s="0" t="n">
        <v>0</v>
      </c>
      <c r="G43" s="0" t="n">
        <v>11575.1408828452</v>
      </c>
      <c r="H43" s="0" t="n">
        <v>92586.7099895262</v>
      </c>
      <c r="I43" s="0" t="n">
        <v>37618.053431551</v>
      </c>
      <c r="J43" s="0" t="n">
        <v>12242.181125386</v>
      </c>
    </row>
    <row r="44" customFormat="false" ht="12.8" hidden="false" customHeight="false" outlineLevel="0" collapsed="false">
      <c r="A44" s="0" t="n">
        <v>91</v>
      </c>
      <c r="B44" s="0" t="n">
        <v>3795590.16708735</v>
      </c>
      <c r="C44" s="0" t="n">
        <v>2259981.82985547</v>
      </c>
      <c r="D44" s="0" t="n">
        <v>1038293.31933891</v>
      </c>
      <c r="E44" s="0" t="n">
        <v>337199.755754301</v>
      </c>
      <c r="F44" s="0" t="n">
        <v>0</v>
      </c>
      <c r="G44" s="0" t="n">
        <v>9574.9860700295</v>
      </c>
      <c r="H44" s="0" t="n">
        <v>93350.6766409421</v>
      </c>
      <c r="I44" s="0" t="n">
        <v>44030.4497663418</v>
      </c>
      <c r="J44" s="0" t="n">
        <v>13022.50196544</v>
      </c>
    </row>
    <row r="45" customFormat="false" ht="12.8" hidden="false" customHeight="false" outlineLevel="0" collapsed="false">
      <c r="A45" s="0" t="n">
        <v>92</v>
      </c>
      <c r="B45" s="0" t="n">
        <v>3821023.65312316</v>
      </c>
      <c r="C45" s="0" t="n">
        <v>2295146.09531711</v>
      </c>
      <c r="D45" s="0" t="n">
        <v>1055326.86765173</v>
      </c>
      <c r="E45" s="0" t="n">
        <v>337031.370087297</v>
      </c>
      <c r="F45" s="0" t="n">
        <v>0</v>
      </c>
      <c r="G45" s="0" t="n">
        <v>10138.3724206434</v>
      </c>
      <c r="H45" s="0" t="n">
        <v>86037.0058566803</v>
      </c>
      <c r="I45" s="0" t="n">
        <v>37056.2589610812</v>
      </c>
      <c r="J45" s="0" t="n">
        <v>13557.3037418274</v>
      </c>
    </row>
    <row r="46" customFormat="false" ht="12.8" hidden="false" customHeight="false" outlineLevel="0" collapsed="false">
      <c r="A46" s="0" t="n">
        <v>93</v>
      </c>
      <c r="B46" s="0" t="n">
        <v>4594828.51178029</v>
      </c>
      <c r="C46" s="0" t="n">
        <v>2334905.54472767</v>
      </c>
      <c r="D46" s="0" t="n">
        <v>989960.850417564</v>
      </c>
      <c r="E46" s="0" t="n">
        <v>339446.257907442</v>
      </c>
      <c r="F46" s="0" t="n">
        <v>795418.339704374</v>
      </c>
      <c r="G46" s="0" t="n">
        <v>8762.29054468668</v>
      </c>
      <c r="H46" s="0" t="n">
        <v>74090.2385708651</v>
      </c>
      <c r="I46" s="0" t="n">
        <v>41142.3712625437</v>
      </c>
      <c r="J46" s="0" t="n">
        <v>10926.1291767182</v>
      </c>
    </row>
    <row r="47" customFormat="false" ht="12.8" hidden="false" customHeight="false" outlineLevel="0" collapsed="false">
      <c r="A47" s="0" t="n">
        <v>94</v>
      </c>
      <c r="B47" s="0" t="n">
        <v>3889071.80592277</v>
      </c>
      <c r="C47" s="0" t="n">
        <v>2400297.08449934</v>
      </c>
      <c r="D47" s="0" t="n">
        <v>1006669.89886397</v>
      </c>
      <c r="E47" s="0" t="n">
        <v>342463.74718807</v>
      </c>
      <c r="F47" s="0" t="n">
        <v>0</v>
      </c>
      <c r="G47" s="0" t="n">
        <v>7837.06643404903</v>
      </c>
      <c r="H47" s="0" t="n">
        <v>93726.1733655513</v>
      </c>
      <c r="I47" s="0" t="n">
        <v>38537.2140146939</v>
      </c>
      <c r="J47" s="0" t="n">
        <v>13232.2860091016</v>
      </c>
    </row>
    <row r="48" customFormat="false" ht="12.8" hidden="false" customHeight="false" outlineLevel="0" collapsed="false">
      <c r="A48" s="0" t="n">
        <v>95</v>
      </c>
      <c r="B48" s="0" t="n">
        <v>3867955.03256839</v>
      </c>
      <c r="C48" s="0" t="n">
        <v>2428366.09846773</v>
      </c>
      <c r="D48" s="0" t="n">
        <v>951772.881000278</v>
      </c>
      <c r="E48" s="0" t="n">
        <v>346922.413253048</v>
      </c>
      <c r="F48" s="0" t="n">
        <v>0</v>
      </c>
      <c r="G48" s="0" t="n">
        <v>11491.9987679585</v>
      </c>
      <c r="H48" s="0" t="n">
        <v>73955.9723430551</v>
      </c>
      <c r="I48" s="0" t="n">
        <v>58759.3198953404</v>
      </c>
      <c r="J48" s="0" t="n">
        <v>10915.2711793083</v>
      </c>
    </row>
    <row r="49" customFormat="false" ht="12.8" hidden="false" customHeight="false" outlineLevel="0" collapsed="false">
      <c r="A49" s="0" t="n">
        <v>96</v>
      </c>
      <c r="B49" s="0" t="n">
        <v>3932643.45794234</v>
      </c>
      <c r="C49" s="0" t="n">
        <v>2400929.53355456</v>
      </c>
      <c r="D49" s="0" t="n">
        <v>1041138.98183462</v>
      </c>
      <c r="E49" s="0" t="n">
        <v>353260.80614532</v>
      </c>
      <c r="F49" s="0" t="n">
        <v>0</v>
      </c>
      <c r="G49" s="0" t="n">
        <v>12293.1701843306</v>
      </c>
      <c r="H49" s="0" t="n">
        <v>84818.9754902888</v>
      </c>
      <c r="I49" s="0" t="n">
        <v>41550.681284327</v>
      </c>
      <c r="J49" s="0" t="n">
        <v>13458.925513358</v>
      </c>
    </row>
    <row r="50" customFormat="false" ht="12.8" hidden="false" customHeight="false" outlineLevel="0" collapsed="false">
      <c r="A50" s="0" t="n">
        <v>97</v>
      </c>
      <c r="B50" s="0" t="n">
        <v>4770274.64896891</v>
      </c>
      <c r="C50" s="0" t="n">
        <v>2399383.56220693</v>
      </c>
      <c r="D50" s="0" t="n">
        <v>1050326.11058755</v>
      </c>
      <c r="E50" s="0" t="n">
        <v>351254.303880436</v>
      </c>
      <c r="F50" s="0" t="n">
        <v>827790.631490488</v>
      </c>
      <c r="G50" s="0" t="n">
        <v>13465.1578729307</v>
      </c>
      <c r="H50" s="0" t="n">
        <v>94978.1554315039</v>
      </c>
      <c r="I50" s="0" t="n">
        <v>40545.5128048466</v>
      </c>
      <c r="J50" s="0" t="n">
        <v>11494.0151744326</v>
      </c>
    </row>
    <row r="51" customFormat="false" ht="12.8" hidden="false" customHeight="false" outlineLevel="0" collapsed="false">
      <c r="A51" s="0" t="n">
        <v>98</v>
      </c>
      <c r="B51" s="0" t="n">
        <v>3985799.01277652</v>
      </c>
      <c r="C51" s="0" t="n">
        <v>2461891.75857487</v>
      </c>
      <c r="D51" s="0" t="n">
        <v>1015916.51370476</v>
      </c>
      <c r="E51" s="0" t="n">
        <v>352750.990200285</v>
      </c>
      <c r="F51" s="0" t="n">
        <v>0</v>
      </c>
      <c r="G51" s="0" t="n">
        <v>11243.8967237602</v>
      </c>
      <c r="H51" s="0" t="n">
        <v>105930.094848115</v>
      </c>
      <c r="I51" s="0" t="n">
        <v>40873.6287202866</v>
      </c>
      <c r="J51" s="0" t="n">
        <v>12673.9504046224</v>
      </c>
    </row>
    <row r="52" customFormat="false" ht="12.8" hidden="false" customHeight="false" outlineLevel="0" collapsed="false">
      <c r="A52" s="0" t="n">
        <v>99</v>
      </c>
      <c r="B52" s="0" t="n">
        <v>3991328.8756077</v>
      </c>
      <c r="C52" s="0" t="n">
        <v>2526008.73102913</v>
      </c>
      <c r="D52" s="0" t="n">
        <v>954688.096745221</v>
      </c>
      <c r="E52" s="0" t="n">
        <v>350680.284293708</v>
      </c>
      <c r="F52" s="0" t="n">
        <v>0</v>
      </c>
      <c r="G52" s="0" t="n">
        <v>12336.3119879247</v>
      </c>
      <c r="H52" s="0" t="n">
        <v>98233.0318310824</v>
      </c>
      <c r="I52" s="0" t="n">
        <v>37474.3319826808</v>
      </c>
      <c r="J52" s="0" t="n">
        <v>12642.3451114024</v>
      </c>
    </row>
    <row r="53" customFormat="false" ht="12.8" hidden="false" customHeight="false" outlineLevel="0" collapsed="false">
      <c r="A53" s="0" t="n">
        <v>100</v>
      </c>
      <c r="B53" s="0" t="n">
        <v>3995691.85172821</v>
      </c>
      <c r="C53" s="0" t="n">
        <v>2524463.09858729</v>
      </c>
      <c r="D53" s="0" t="n">
        <v>974962.902374145</v>
      </c>
      <c r="E53" s="0" t="n">
        <v>352767.13416678</v>
      </c>
      <c r="F53" s="0" t="n">
        <v>0</v>
      </c>
      <c r="G53" s="0" t="n">
        <v>15571.4485997132</v>
      </c>
      <c r="H53" s="0" t="n">
        <v>98138.9946955257</v>
      </c>
      <c r="I53" s="0" t="n">
        <v>30518.8012050495</v>
      </c>
      <c r="J53" s="0" t="n">
        <v>14994.2318475988</v>
      </c>
    </row>
    <row r="54" customFormat="false" ht="12.8" hidden="false" customHeight="false" outlineLevel="0" collapsed="false">
      <c r="A54" s="0" t="n">
        <v>101</v>
      </c>
      <c r="B54" s="0" t="n">
        <v>4833002.24846648</v>
      </c>
      <c r="C54" s="0" t="n">
        <v>2496099.1255529</v>
      </c>
      <c r="D54" s="0" t="n">
        <v>990734.344974545</v>
      </c>
      <c r="E54" s="0" t="n">
        <v>356752.330026789</v>
      </c>
      <c r="F54" s="0" t="n">
        <v>844035.19374778</v>
      </c>
      <c r="G54" s="0" t="n">
        <v>12734.2578842793</v>
      </c>
      <c r="H54" s="0" t="n">
        <v>101813.185372901</v>
      </c>
      <c r="I54" s="0" t="n">
        <v>37740.9240223874</v>
      </c>
      <c r="J54" s="0" t="n">
        <v>13214.8158757886</v>
      </c>
    </row>
    <row r="55" customFormat="false" ht="12.8" hidden="false" customHeight="false" outlineLevel="0" collapsed="false">
      <c r="A55" s="0" t="n">
        <v>102</v>
      </c>
      <c r="B55" s="0" t="n">
        <v>4006196.50625392</v>
      </c>
      <c r="C55" s="0" t="n">
        <v>2496850.85929808</v>
      </c>
      <c r="D55" s="0" t="n">
        <v>1010492.12757873</v>
      </c>
      <c r="E55" s="0" t="n">
        <v>354935.174118236</v>
      </c>
      <c r="F55" s="0" t="n">
        <v>0</v>
      </c>
      <c r="G55" s="0" t="n">
        <v>10070.3721039855</v>
      </c>
      <c r="H55" s="0" t="n">
        <v>98750.5221286988</v>
      </c>
      <c r="I55" s="0" t="n">
        <v>37460.5911082591</v>
      </c>
      <c r="J55" s="0" t="n">
        <v>12884.9108755924</v>
      </c>
    </row>
    <row r="56" customFormat="false" ht="12.8" hidden="false" customHeight="false" outlineLevel="0" collapsed="false">
      <c r="A56" s="0" t="n">
        <v>103</v>
      </c>
      <c r="B56" s="0" t="n">
        <v>3967681.68398097</v>
      </c>
      <c r="C56" s="0" t="n">
        <v>2488735.07076081</v>
      </c>
      <c r="D56" s="0" t="n">
        <v>990969.920208714</v>
      </c>
      <c r="E56" s="0" t="n">
        <v>354956.433014978</v>
      </c>
      <c r="F56" s="0" t="n">
        <v>0</v>
      </c>
      <c r="G56" s="0" t="n">
        <v>10000.8726995259</v>
      </c>
      <c r="H56" s="0" t="n">
        <v>82916.1594404823</v>
      </c>
      <c r="I56" s="0" t="n">
        <v>43582.8719464859</v>
      </c>
      <c r="J56" s="0" t="n">
        <v>11860.5211237275</v>
      </c>
    </row>
    <row r="57" customFormat="false" ht="12.8" hidden="false" customHeight="false" outlineLevel="0" collapsed="false">
      <c r="A57" s="0" t="n">
        <v>104</v>
      </c>
      <c r="B57" s="0" t="n">
        <v>3990223.38477442</v>
      </c>
      <c r="C57" s="0" t="n">
        <v>2494010.48640512</v>
      </c>
      <c r="D57" s="0" t="n">
        <v>1013922.41575565</v>
      </c>
      <c r="E57" s="0" t="n">
        <v>353331.900656581</v>
      </c>
      <c r="F57" s="0" t="n">
        <v>0</v>
      </c>
      <c r="G57" s="0" t="n">
        <v>14569.6985099263</v>
      </c>
      <c r="H57" s="0" t="n">
        <v>65607.3556709026</v>
      </c>
      <c r="I57" s="0" t="n">
        <v>59099.4892659279</v>
      </c>
      <c r="J57" s="0" t="n">
        <v>10013.3766108256</v>
      </c>
    </row>
    <row r="58" customFormat="false" ht="12.8" hidden="false" customHeight="false" outlineLevel="0" collapsed="false">
      <c r="A58" s="0" t="n">
        <v>105</v>
      </c>
      <c r="B58" s="0" t="n">
        <v>4842891.07567347</v>
      </c>
      <c r="C58" s="0" t="n">
        <v>2444221.35214094</v>
      </c>
      <c r="D58" s="0" t="n">
        <v>1036838.1745234</v>
      </c>
      <c r="E58" s="0" t="n">
        <v>350250.144952602</v>
      </c>
      <c r="F58" s="0" t="n">
        <v>838849.54758059</v>
      </c>
      <c r="G58" s="0" t="n">
        <v>13526.413615209</v>
      </c>
      <c r="H58" s="0" t="n">
        <v>92088.523144341</v>
      </c>
      <c r="I58" s="0" t="n">
        <v>57977.2764033063</v>
      </c>
      <c r="J58" s="0" t="n">
        <v>11335.3672154211</v>
      </c>
    </row>
    <row r="59" customFormat="false" ht="12.8" hidden="false" customHeight="false" outlineLevel="0" collapsed="false">
      <c r="A59" s="0" t="n">
        <v>106</v>
      </c>
      <c r="B59" s="0" t="n">
        <v>3960329.81091703</v>
      </c>
      <c r="C59" s="0" t="n">
        <v>2475325.75704404</v>
      </c>
      <c r="D59" s="0" t="n">
        <v>1006727.40651385</v>
      </c>
      <c r="E59" s="0" t="n">
        <v>350856.82618549</v>
      </c>
      <c r="F59" s="0" t="n">
        <v>0</v>
      </c>
      <c r="G59" s="0" t="n">
        <v>14512.9536241752</v>
      </c>
      <c r="H59" s="0" t="n">
        <v>79070.9429807711</v>
      </c>
      <c r="I59" s="0" t="n">
        <v>42231.5271908639</v>
      </c>
      <c r="J59" s="0" t="n">
        <v>11790.652546765</v>
      </c>
    </row>
    <row r="60" customFormat="false" ht="12.8" hidden="false" customHeight="false" outlineLevel="0" collapsed="false">
      <c r="A60" s="0" t="n">
        <v>107</v>
      </c>
      <c r="B60" s="0" t="n">
        <v>3975792.20108502</v>
      </c>
      <c r="C60" s="0" t="n">
        <v>2454507.18892564</v>
      </c>
      <c r="D60" s="0" t="n">
        <v>1015971.99356523</v>
      </c>
      <c r="E60" s="0" t="n">
        <v>352726.964419508</v>
      </c>
      <c r="F60" s="0" t="n">
        <v>0</v>
      </c>
      <c r="G60" s="0" t="n">
        <v>11975.3806384958</v>
      </c>
      <c r="H60" s="0" t="n">
        <v>89445.8809025949</v>
      </c>
      <c r="I60" s="0" t="n">
        <v>39435.7539981626</v>
      </c>
      <c r="J60" s="0" t="n">
        <v>12534.5585268767</v>
      </c>
    </row>
    <row r="61" customFormat="false" ht="12.8" hidden="false" customHeight="false" outlineLevel="0" collapsed="false">
      <c r="A61" s="0" t="n">
        <v>108</v>
      </c>
      <c r="B61" s="0" t="n">
        <v>4010548.292627</v>
      </c>
      <c r="C61" s="0" t="n">
        <v>2468484.04816434</v>
      </c>
      <c r="D61" s="0" t="n">
        <v>1059969.14494288</v>
      </c>
      <c r="E61" s="0" t="n">
        <v>352633.425970888</v>
      </c>
      <c r="F61" s="0" t="n">
        <v>0</v>
      </c>
      <c r="G61" s="0" t="n">
        <v>12418.6798180085</v>
      </c>
      <c r="H61" s="0" t="n">
        <v>83330.0142299072</v>
      </c>
      <c r="I61" s="0" t="n">
        <v>41174.1694438169</v>
      </c>
      <c r="J61" s="0" t="n">
        <v>10541.6732719906</v>
      </c>
    </row>
    <row r="62" customFormat="false" ht="12.8" hidden="false" customHeight="false" outlineLevel="0" collapsed="false">
      <c r="A62" s="0" t="n">
        <v>109</v>
      </c>
      <c r="B62" s="0" t="n">
        <v>4737636.31140173</v>
      </c>
      <c r="C62" s="0" t="n">
        <v>2415701.58944331</v>
      </c>
      <c r="D62" s="0" t="n">
        <v>1010879.59487992</v>
      </c>
      <c r="E62" s="0" t="n">
        <v>348051.256320807</v>
      </c>
      <c r="F62" s="0" t="n">
        <v>827508.300210317</v>
      </c>
      <c r="G62" s="0" t="n">
        <v>10665.7320830684</v>
      </c>
      <c r="H62" s="0" t="n">
        <v>107215.271747273</v>
      </c>
      <c r="I62" s="0" t="n">
        <v>22833.6670200202</v>
      </c>
      <c r="J62" s="0" t="n">
        <v>15321.7790449362</v>
      </c>
    </row>
    <row r="63" customFormat="false" ht="12.8" hidden="false" customHeight="false" outlineLevel="0" collapsed="false">
      <c r="A63" s="0" t="n">
        <v>110</v>
      </c>
      <c r="B63" s="0" t="n">
        <v>3962220.45669517</v>
      </c>
      <c r="C63" s="0" t="n">
        <v>2448365.04696661</v>
      </c>
      <c r="D63" s="0" t="n">
        <v>1016648.19003523</v>
      </c>
      <c r="E63" s="0" t="n">
        <v>343345.386636639</v>
      </c>
      <c r="F63" s="0" t="n">
        <v>0</v>
      </c>
      <c r="G63" s="0" t="n">
        <v>11260.6683849581</v>
      </c>
      <c r="H63" s="0" t="n">
        <v>106956.106712947</v>
      </c>
      <c r="I63" s="0" t="n">
        <v>39665.889775574</v>
      </c>
      <c r="J63" s="0" t="n">
        <v>15902.4161118148</v>
      </c>
    </row>
    <row r="64" customFormat="false" ht="12.8" hidden="false" customHeight="false" outlineLevel="0" collapsed="false">
      <c r="A64" s="0" t="n">
        <v>111</v>
      </c>
      <c r="B64" s="0" t="n">
        <v>3874876.03585591</v>
      </c>
      <c r="C64" s="0" t="n">
        <v>2348282.62256004</v>
      </c>
      <c r="D64" s="0" t="n">
        <v>1034648.63479774</v>
      </c>
      <c r="E64" s="0" t="n">
        <v>343994.534907577</v>
      </c>
      <c r="F64" s="0" t="n">
        <v>0</v>
      </c>
      <c r="G64" s="0" t="n">
        <v>14071.2071090166</v>
      </c>
      <c r="H64" s="0" t="n">
        <v>83800.9915384052</v>
      </c>
      <c r="I64" s="0" t="n">
        <v>53148.8688685629</v>
      </c>
      <c r="J64" s="0" t="n">
        <v>13610.0483553019</v>
      </c>
    </row>
    <row r="65" customFormat="false" ht="12.8" hidden="false" customHeight="false" outlineLevel="0" collapsed="false">
      <c r="A65" s="0" t="n">
        <v>112</v>
      </c>
      <c r="B65" s="0" t="n">
        <v>3847899.2612071</v>
      </c>
      <c r="C65" s="0" t="n">
        <v>2390372.82675938</v>
      </c>
      <c r="D65" s="0" t="n">
        <v>990205.691037036</v>
      </c>
      <c r="E65" s="0" t="n">
        <v>339846.85911073</v>
      </c>
      <c r="F65" s="0" t="n">
        <v>0</v>
      </c>
      <c r="G65" s="0" t="n">
        <v>10582.98739234</v>
      </c>
      <c r="H65" s="0" t="n">
        <v>78240.3736390821</v>
      </c>
      <c r="I65" s="0" t="n">
        <v>48603.1365740863</v>
      </c>
      <c r="J65" s="0" t="n">
        <v>10657.4754630258</v>
      </c>
    </row>
    <row r="66" customFormat="false" ht="12.8" hidden="false" customHeight="false" outlineLevel="0" collapsed="false">
      <c r="A66" s="0" t="n">
        <v>113</v>
      </c>
      <c r="B66" s="0" t="n">
        <v>4657322.52375515</v>
      </c>
      <c r="C66" s="0" t="n">
        <v>2405898.44851496</v>
      </c>
      <c r="D66" s="0" t="n">
        <v>952510.697605023</v>
      </c>
      <c r="E66" s="0" t="n">
        <v>344496.078945533</v>
      </c>
      <c r="F66" s="0" t="n">
        <v>805789.899628027</v>
      </c>
      <c r="G66" s="0" t="n">
        <v>11372.2312800765</v>
      </c>
      <c r="H66" s="0" t="n">
        <v>88568.5831739032</v>
      </c>
      <c r="I66" s="0" t="n">
        <v>38858.9085309881</v>
      </c>
      <c r="J66" s="0" t="n">
        <v>12651.6824698413</v>
      </c>
    </row>
    <row r="67" customFormat="false" ht="12.8" hidden="false" customHeight="false" outlineLevel="0" collapsed="false">
      <c r="A67" s="0" t="n">
        <v>114</v>
      </c>
      <c r="B67" s="0" t="n">
        <v>3844969.46997126</v>
      </c>
      <c r="C67" s="0" t="n">
        <v>2424645.51303394</v>
      </c>
      <c r="D67" s="0" t="n">
        <v>948127.034642806</v>
      </c>
      <c r="E67" s="0" t="n">
        <v>341362.124083877</v>
      </c>
      <c r="F67" s="0" t="n">
        <v>0</v>
      </c>
      <c r="G67" s="0" t="n">
        <v>10628.9163987791</v>
      </c>
      <c r="H67" s="0" t="n">
        <v>85735.3191963817</v>
      </c>
      <c r="I67" s="0" t="n">
        <v>40502.5738783711</v>
      </c>
      <c r="J67" s="0" t="n">
        <v>13283.8792128629</v>
      </c>
    </row>
    <row r="68" customFormat="false" ht="12.8" hidden="false" customHeight="false" outlineLevel="0" collapsed="false">
      <c r="A68" s="0" t="n">
        <v>115</v>
      </c>
      <c r="B68" s="0" t="n">
        <v>3784147.56723685</v>
      </c>
      <c r="C68" s="0" t="n">
        <v>2288746.26012731</v>
      </c>
      <c r="D68" s="0" t="n">
        <v>1033626.98798186</v>
      </c>
      <c r="E68" s="0" t="n">
        <v>337447.069316781</v>
      </c>
      <c r="F68" s="0" t="n">
        <v>0</v>
      </c>
      <c r="G68" s="0" t="n">
        <v>9841.50310239217</v>
      </c>
      <c r="H68" s="0" t="n">
        <v>82872.5446217819</v>
      </c>
      <c r="I68" s="0" t="n">
        <v>33651.8742948581</v>
      </c>
      <c r="J68" s="0" t="n">
        <v>13866.0237769687</v>
      </c>
    </row>
    <row r="69" customFormat="false" ht="12.8" hidden="false" customHeight="false" outlineLevel="0" collapsed="false">
      <c r="A69" s="0" t="n">
        <v>116</v>
      </c>
      <c r="B69" s="0" t="n">
        <v>3825276.82177939</v>
      </c>
      <c r="C69" s="0" t="n">
        <v>2373667.96244919</v>
      </c>
      <c r="D69" s="0" t="n">
        <v>983613.548945801</v>
      </c>
      <c r="E69" s="0" t="n">
        <v>339576.628626853</v>
      </c>
      <c r="F69" s="0" t="n">
        <v>0</v>
      </c>
      <c r="G69" s="0" t="n">
        <v>10111.6030516426</v>
      </c>
      <c r="H69" s="0" t="n">
        <v>75163.5485700199</v>
      </c>
      <c r="I69" s="0" t="n">
        <v>53948.6829579994</v>
      </c>
      <c r="J69" s="0" t="n">
        <v>10911.6743734063</v>
      </c>
    </row>
    <row r="70" customFormat="false" ht="12.8" hidden="false" customHeight="false" outlineLevel="0" collapsed="false">
      <c r="A70" s="0" t="n">
        <v>117</v>
      </c>
      <c r="B70" s="0" t="n">
        <v>4550429.9546121</v>
      </c>
      <c r="C70" s="0" t="n">
        <v>2278296.93076927</v>
      </c>
      <c r="D70" s="0" t="n">
        <v>1011722.71952796</v>
      </c>
      <c r="E70" s="0" t="n">
        <v>334088.218208933</v>
      </c>
      <c r="F70" s="0" t="n">
        <v>783937.938610202</v>
      </c>
      <c r="G70" s="0" t="n">
        <v>10593.7598061191</v>
      </c>
      <c r="H70" s="0" t="n">
        <v>83981.6445625462</v>
      </c>
      <c r="I70" s="0" t="n">
        <v>41693.833330329</v>
      </c>
      <c r="J70" s="0" t="n">
        <v>12486.8049372785</v>
      </c>
    </row>
    <row r="71" customFormat="false" ht="12.8" hidden="false" customHeight="false" outlineLevel="0" collapsed="false">
      <c r="A71" s="0" t="n">
        <v>118</v>
      </c>
      <c r="B71" s="0" t="n">
        <v>3831185.11624649</v>
      </c>
      <c r="C71" s="0" t="n">
        <v>2439232.8068072</v>
      </c>
      <c r="D71" s="0" t="n">
        <v>891201.098012846</v>
      </c>
      <c r="E71" s="0" t="n">
        <v>332442.489665762</v>
      </c>
      <c r="F71" s="0" t="n">
        <v>0</v>
      </c>
      <c r="G71" s="0" t="n">
        <v>10753.088788427</v>
      </c>
      <c r="H71" s="0" t="n">
        <v>131739.830773011</v>
      </c>
      <c r="I71" s="0" t="n">
        <v>25945.5983490573</v>
      </c>
      <c r="J71" s="0" t="n">
        <v>16360.2509068305</v>
      </c>
    </row>
    <row r="72" customFormat="false" ht="12.8" hidden="false" customHeight="false" outlineLevel="0" collapsed="false">
      <c r="A72" s="0" t="n">
        <v>119</v>
      </c>
      <c r="B72" s="0" t="n">
        <v>3781005.60628376</v>
      </c>
      <c r="C72" s="0" t="n">
        <v>2338165.28133982</v>
      </c>
      <c r="D72" s="0" t="n">
        <v>964896.395061691</v>
      </c>
      <c r="E72" s="0" t="n">
        <v>335078.042110911</v>
      </c>
      <c r="F72" s="0" t="n">
        <v>0</v>
      </c>
      <c r="G72" s="0" t="n">
        <v>11539.9348567953</v>
      </c>
      <c r="H72" s="0" t="n">
        <v>91734.5244805572</v>
      </c>
      <c r="I72" s="0" t="n">
        <v>40049.170561165</v>
      </c>
      <c r="J72" s="0" t="n">
        <v>12469.9383907912</v>
      </c>
    </row>
    <row r="73" customFormat="false" ht="12.8" hidden="false" customHeight="false" outlineLevel="0" collapsed="false">
      <c r="A73" s="0" t="n">
        <v>120</v>
      </c>
      <c r="B73" s="0" t="n">
        <v>3822351.13037461</v>
      </c>
      <c r="C73" s="0" t="n">
        <v>2414083.97736358</v>
      </c>
      <c r="D73" s="0" t="n">
        <v>936636.499885373</v>
      </c>
      <c r="E73" s="0" t="n">
        <v>332696.256729744</v>
      </c>
      <c r="F73" s="0" t="n">
        <v>0</v>
      </c>
      <c r="G73" s="0" t="n">
        <v>10986.0090617983</v>
      </c>
      <c r="H73" s="0" t="n">
        <v>94772.6289320619</v>
      </c>
      <c r="I73" s="0" t="n">
        <v>40012.8899885267</v>
      </c>
      <c r="J73" s="0" t="n">
        <v>13934.8285952076</v>
      </c>
    </row>
    <row r="74" customFormat="false" ht="12.8" hidden="false" customHeight="false" outlineLevel="0" collapsed="false">
      <c r="A74" s="0" t="n">
        <v>121</v>
      </c>
      <c r="B74" s="0" t="n">
        <v>4582849.89758299</v>
      </c>
      <c r="C74" s="0" t="n">
        <v>2393423.03630086</v>
      </c>
      <c r="D74" s="0" t="n">
        <v>932302.360715807</v>
      </c>
      <c r="E74" s="0" t="n">
        <v>328161.833479024</v>
      </c>
      <c r="F74" s="0" t="n">
        <v>792251.248562561</v>
      </c>
      <c r="G74" s="0" t="n">
        <v>12278.9767187525</v>
      </c>
      <c r="H74" s="0" t="n">
        <v>99437.4037679479</v>
      </c>
      <c r="I74" s="0" t="n">
        <v>42045.9734442377</v>
      </c>
      <c r="J74" s="0" t="n">
        <v>12314.9962964044</v>
      </c>
    </row>
    <row r="75" customFormat="false" ht="12.8" hidden="false" customHeight="false" outlineLevel="0" collapsed="false">
      <c r="A75" s="0" t="n">
        <v>122</v>
      </c>
      <c r="B75" s="0" t="n">
        <v>3814379.75401425</v>
      </c>
      <c r="C75" s="0" t="n">
        <v>2420499.43782501</v>
      </c>
      <c r="D75" s="0" t="n">
        <v>925613.480348503</v>
      </c>
      <c r="E75" s="0" t="n">
        <v>329562.516730724</v>
      </c>
      <c r="F75" s="0" t="n">
        <v>0</v>
      </c>
      <c r="G75" s="0" t="n">
        <v>11484.7429983977</v>
      </c>
      <c r="H75" s="0" t="n">
        <v>100729.758567998</v>
      </c>
      <c r="I75" s="0" t="n">
        <v>37440.5191514439</v>
      </c>
      <c r="J75" s="0" t="n">
        <v>13372.5592494384</v>
      </c>
    </row>
    <row r="76" customFormat="false" ht="12.8" hidden="false" customHeight="false" outlineLevel="0" collapsed="false">
      <c r="A76" s="0" t="n">
        <v>123</v>
      </c>
      <c r="B76" s="0" t="n">
        <v>3794730.13053793</v>
      </c>
      <c r="C76" s="0" t="n">
        <v>2352456.77139939</v>
      </c>
      <c r="D76" s="0" t="n">
        <v>977006.909090043</v>
      </c>
      <c r="E76" s="0" t="n">
        <v>328739.675879308</v>
      </c>
      <c r="F76" s="0" t="n">
        <v>0</v>
      </c>
      <c r="G76" s="0" t="n">
        <v>16800.6679548377</v>
      </c>
      <c r="H76" s="0" t="n">
        <v>98494.4052963863</v>
      </c>
      <c r="I76" s="0" t="n">
        <v>20601.3299973128</v>
      </c>
      <c r="J76" s="0" t="n">
        <v>11450.2964105494</v>
      </c>
    </row>
    <row r="77" customFormat="false" ht="12.8" hidden="false" customHeight="false" outlineLevel="0" collapsed="false">
      <c r="A77" s="0" t="n">
        <v>124</v>
      </c>
      <c r="B77" s="0" t="n">
        <v>3759483.81811111</v>
      </c>
      <c r="C77" s="0" t="n">
        <v>2386762.68503734</v>
      </c>
      <c r="D77" s="0" t="n">
        <v>908962.729423856</v>
      </c>
      <c r="E77" s="0" t="n">
        <v>333329.584665308</v>
      </c>
      <c r="F77" s="0" t="n">
        <v>0</v>
      </c>
      <c r="G77" s="0" t="n">
        <v>10387.2898432795</v>
      </c>
      <c r="H77" s="0" t="n">
        <v>93358.6328145109</v>
      </c>
      <c r="I77" s="0" t="n">
        <v>32505.1161395819</v>
      </c>
      <c r="J77" s="0" t="n">
        <v>14019.1738382699</v>
      </c>
    </row>
    <row r="78" customFormat="false" ht="12.8" hidden="false" customHeight="false" outlineLevel="0" collapsed="false">
      <c r="A78" s="0" t="n">
        <v>125</v>
      </c>
      <c r="B78" s="0" t="n">
        <v>4445344.94976412</v>
      </c>
      <c r="C78" s="0" t="n">
        <v>2290803.73848674</v>
      </c>
      <c r="D78" s="0" t="n">
        <v>929202.1591687</v>
      </c>
      <c r="E78" s="0" t="n">
        <v>330298.796507635</v>
      </c>
      <c r="F78" s="0" t="n">
        <v>778811.053882122</v>
      </c>
      <c r="G78" s="0" t="n">
        <v>13688.8201449024</v>
      </c>
      <c r="H78" s="0" t="n">
        <v>77165.5023708172</v>
      </c>
      <c r="I78" s="0" t="n">
        <v>29809.8248769064</v>
      </c>
      <c r="J78" s="0" t="n">
        <v>12345.772718211</v>
      </c>
    </row>
    <row r="79" customFormat="false" ht="12.8" hidden="false" customHeight="false" outlineLevel="0" collapsed="false">
      <c r="A79" s="0" t="n">
        <v>126</v>
      </c>
      <c r="B79" s="0" t="n">
        <v>3701959.09331336</v>
      </c>
      <c r="C79" s="0" t="n">
        <v>2317893.05176588</v>
      </c>
      <c r="D79" s="0" t="n">
        <v>914911.478944687</v>
      </c>
      <c r="E79" s="0" t="n">
        <v>329643.117875338</v>
      </c>
      <c r="F79" s="0" t="n">
        <v>0</v>
      </c>
      <c r="G79" s="0" t="n">
        <v>15824.4109622571</v>
      </c>
      <c r="H79" s="0" t="n">
        <v>99914.9632387113</v>
      </c>
      <c r="I79" s="0" t="n">
        <v>23184.6038712496</v>
      </c>
      <c r="J79" s="0" t="n">
        <v>14848.4484538874</v>
      </c>
    </row>
    <row r="80" customFormat="false" ht="12.8" hidden="false" customHeight="false" outlineLevel="0" collapsed="false">
      <c r="A80" s="0" t="n">
        <v>127</v>
      </c>
      <c r="B80" s="0" t="n">
        <v>3682097.20727582</v>
      </c>
      <c r="C80" s="0" t="n">
        <v>2265947.65625018</v>
      </c>
      <c r="D80" s="0" t="n">
        <v>949441.593366758</v>
      </c>
      <c r="E80" s="0" t="n">
        <v>329242.324199783</v>
      </c>
      <c r="F80" s="0" t="n">
        <v>0</v>
      </c>
      <c r="G80" s="0" t="n">
        <v>10950.3920601609</v>
      </c>
      <c r="H80" s="0" t="n">
        <v>90347.3494585391</v>
      </c>
      <c r="I80" s="0" t="n">
        <v>40494.2941025125</v>
      </c>
      <c r="J80" s="0" t="n">
        <v>10103.5837216475</v>
      </c>
    </row>
    <row r="81" customFormat="false" ht="12.8" hidden="false" customHeight="false" outlineLevel="0" collapsed="false">
      <c r="A81" s="0" t="n">
        <v>128</v>
      </c>
      <c r="B81" s="0" t="n">
        <v>3754151.60672041</v>
      </c>
      <c r="C81" s="0" t="n">
        <v>2460898.94437357</v>
      </c>
      <c r="D81" s="0" t="n">
        <v>825911.006939147</v>
      </c>
      <c r="E81" s="0" t="n">
        <v>330158.388299672</v>
      </c>
      <c r="F81" s="0" t="n">
        <v>0</v>
      </c>
      <c r="G81" s="0" t="n">
        <v>14288.3450619073</v>
      </c>
      <c r="H81" s="0" t="n">
        <v>102107.567559929</v>
      </c>
      <c r="I81" s="0" t="n">
        <v>25810.2783763406</v>
      </c>
      <c r="J81" s="0" t="n">
        <v>12383.9316890441</v>
      </c>
    </row>
    <row r="82" customFormat="false" ht="12.8" hidden="false" customHeight="false" outlineLevel="0" collapsed="false">
      <c r="A82" s="0" t="n">
        <v>129</v>
      </c>
      <c r="B82" s="0" t="n">
        <v>4476596.68699576</v>
      </c>
      <c r="C82" s="0" t="n">
        <v>2453882.6378153</v>
      </c>
      <c r="D82" s="0" t="n">
        <v>808912.853132681</v>
      </c>
      <c r="E82" s="0" t="n">
        <v>329056.989425005</v>
      </c>
      <c r="F82" s="0" t="n">
        <v>764165.726895435</v>
      </c>
      <c r="G82" s="0" t="n">
        <v>12144.2283660794</v>
      </c>
      <c r="H82" s="0" t="n">
        <v>78461.7651648846</v>
      </c>
      <c r="I82" s="0" t="n">
        <v>33462.1677057293</v>
      </c>
      <c r="J82" s="0" t="n">
        <v>12244.6568526155</v>
      </c>
    </row>
    <row r="83" customFormat="false" ht="12.8" hidden="false" customHeight="false" outlineLevel="0" collapsed="false">
      <c r="A83" s="0" t="n">
        <v>130</v>
      </c>
      <c r="B83" s="0" t="n">
        <v>3722604.79353032</v>
      </c>
      <c r="C83" s="0" t="n">
        <v>2427405.8131506</v>
      </c>
      <c r="D83" s="0" t="n">
        <v>837500.73078683</v>
      </c>
      <c r="E83" s="0" t="n">
        <v>331615.289421741</v>
      </c>
      <c r="F83" s="0" t="n">
        <v>0</v>
      </c>
      <c r="G83" s="0" t="n">
        <v>11312.6180026734</v>
      </c>
      <c r="H83" s="0" t="n">
        <v>80295.3863937787</v>
      </c>
      <c r="I83" s="0" t="n">
        <v>38613.6378459355</v>
      </c>
      <c r="J83" s="0" t="n">
        <v>11166.828219156</v>
      </c>
    </row>
    <row r="84" customFormat="false" ht="12.8" hidden="false" customHeight="false" outlineLevel="0" collapsed="false">
      <c r="A84" s="0" t="n">
        <v>131</v>
      </c>
      <c r="B84" s="0" t="n">
        <v>3787899.07899223</v>
      </c>
      <c r="C84" s="0" t="n">
        <v>2463057.44434277</v>
      </c>
      <c r="D84" s="0" t="n">
        <v>845964.865024591</v>
      </c>
      <c r="E84" s="0" t="n">
        <v>327301.974051689</v>
      </c>
      <c r="F84" s="0" t="n">
        <v>0</v>
      </c>
      <c r="G84" s="0" t="n">
        <v>11603.9327828454</v>
      </c>
      <c r="H84" s="0" t="n">
        <v>95011.8594212794</v>
      </c>
      <c r="I84" s="0" t="n">
        <v>45918.7381184175</v>
      </c>
      <c r="J84" s="0" t="n">
        <v>12856.4524611744</v>
      </c>
    </row>
    <row r="85" customFormat="false" ht="12.8" hidden="false" customHeight="false" outlineLevel="0" collapsed="false">
      <c r="A85" s="0" t="n">
        <v>132</v>
      </c>
      <c r="B85" s="0" t="n">
        <v>3714294.81096279</v>
      </c>
      <c r="C85" s="0" t="n">
        <v>2395556.31160671</v>
      </c>
      <c r="D85" s="0" t="n">
        <v>858623.867124111</v>
      </c>
      <c r="E85" s="0" t="n">
        <v>324646.011902788</v>
      </c>
      <c r="F85" s="0" t="n">
        <v>0</v>
      </c>
      <c r="G85" s="0" t="n">
        <v>11765.7863583275</v>
      </c>
      <c r="H85" s="0" t="n">
        <v>99580.2537108782</v>
      </c>
      <c r="I85" s="0" t="n">
        <v>25476.3697250562</v>
      </c>
      <c r="J85" s="0" t="n">
        <v>13419.8325259847</v>
      </c>
    </row>
    <row r="86" customFormat="false" ht="12.8" hidden="false" customHeight="false" outlineLevel="0" collapsed="false">
      <c r="A86" s="0" t="n">
        <v>133</v>
      </c>
      <c r="B86" s="0" t="n">
        <v>4529161.72515267</v>
      </c>
      <c r="C86" s="0" t="n">
        <v>2469637.10670293</v>
      </c>
      <c r="D86" s="0" t="n">
        <v>834752.434118644</v>
      </c>
      <c r="E86" s="0" t="n">
        <v>323714.093585155</v>
      </c>
      <c r="F86" s="0" t="n">
        <v>788135.164334181</v>
      </c>
      <c r="G86" s="0" t="n">
        <v>11891.6132089348</v>
      </c>
      <c r="H86" s="0" t="n">
        <v>85944.4597432807</v>
      </c>
      <c r="I86" s="0" t="n">
        <v>23828.5787864315</v>
      </c>
      <c r="J86" s="0" t="n">
        <v>11557.5380479573</v>
      </c>
    </row>
    <row r="87" customFormat="false" ht="12.8" hidden="false" customHeight="false" outlineLevel="0" collapsed="false">
      <c r="A87" s="0" t="n">
        <v>134</v>
      </c>
      <c r="B87" s="0" t="n">
        <v>3734803.72422981</v>
      </c>
      <c r="C87" s="0" t="n">
        <v>2415241.90279861</v>
      </c>
      <c r="D87" s="0" t="n">
        <v>871056.178444026</v>
      </c>
      <c r="E87" s="0" t="n">
        <v>324419.353812615</v>
      </c>
      <c r="F87" s="0" t="n">
        <v>0</v>
      </c>
      <c r="G87" s="0" t="n">
        <v>15794.2987835969</v>
      </c>
      <c r="H87" s="0" t="n">
        <v>80266.8114198046</v>
      </c>
      <c r="I87" s="0" t="n">
        <v>32370.3680149916</v>
      </c>
      <c r="J87" s="0" t="n">
        <v>11444.1621205529</v>
      </c>
    </row>
    <row r="88" customFormat="false" ht="12.8" hidden="false" customHeight="false" outlineLevel="0" collapsed="false">
      <c r="A88" s="0" t="n">
        <v>135</v>
      </c>
      <c r="B88" s="0" t="n">
        <v>3765383.10806564</v>
      </c>
      <c r="C88" s="0" t="n">
        <v>2525559.4507153</v>
      </c>
      <c r="D88" s="0" t="n">
        <v>792010.221009129</v>
      </c>
      <c r="E88" s="0" t="n">
        <v>321298.194433528</v>
      </c>
      <c r="F88" s="0" t="n">
        <v>0</v>
      </c>
      <c r="G88" s="0" t="n">
        <v>12445.0012965998</v>
      </c>
      <c r="H88" s="0" t="n">
        <v>73624.8112660641</v>
      </c>
      <c r="I88" s="0" t="n">
        <v>40016.8970350974</v>
      </c>
      <c r="J88" s="0" t="n">
        <v>10656.3944054346</v>
      </c>
    </row>
    <row r="89" customFormat="false" ht="12.8" hidden="false" customHeight="false" outlineLevel="0" collapsed="false">
      <c r="A89" s="0" t="n">
        <v>136</v>
      </c>
      <c r="B89" s="0" t="n">
        <v>3745710.91135346</v>
      </c>
      <c r="C89" s="0" t="n">
        <v>2496778.30703415</v>
      </c>
      <c r="D89" s="0" t="n">
        <v>808858.253921452</v>
      </c>
      <c r="E89" s="0" t="n">
        <v>320872.93700451</v>
      </c>
      <c r="F89" s="0" t="n">
        <v>0</v>
      </c>
      <c r="G89" s="0" t="n">
        <v>9414.4938401107</v>
      </c>
      <c r="H89" s="0" t="n">
        <v>83523.3520992769</v>
      </c>
      <c r="I89" s="0" t="n">
        <v>25360.248784308</v>
      </c>
      <c r="J89" s="0" t="n">
        <v>12751.2843293918</v>
      </c>
    </row>
    <row r="90" customFormat="false" ht="12.8" hidden="false" customHeight="false" outlineLevel="0" collapsed="false">
      <c r="A90" s="0" t="n">
        <v>137</v>
      </c>
      <c r="B90" s="0" t="n">
        <v>4432603.69491877</v>
      </c>
      <c r="C90" s="0" t="n">
        <v>2404602.50189786</v>
      </c>
      <c r="D90" s="0" t="n">
        <v>789447.872210095</v>
      </c>
      <c r="E90" s="0" t="n">
        <v>321895.461743176</v>
      </c>
      <c r="F90" s="0" t="n">
        <v>773436.219363067</v>
      </c>
      <c r="G90" s="0" t="n">
        <v>14037.5101408549</v>
      </c>
      <c r="H90" s="0" t="n">
        <v>95118.8256105599</v>
      </c>
      <c r="I90" s="0" t="n">
        <v>34160.6781487365</v>
      </c>
      <c r="J90" s="0" t="n">
        <v>13197.0717949878</v>
      </c>
    </row>
    <row r="91" customFormat="false" ht="12.8" hidden="false" customHeight="false" outlineLevel="0" collapsed="false">
      <c r="A91" s="0" t="n">
        <v>138</v>
      </c>
      <c r="B91" s="0" t="n">
        <v>3651709.84680259</v>
      </c>
      <c r="C91" s="0" t="n">
        <v>2397365.7440452</v>
      </c>
      <c r="D91" s="0" t="n">
        <v>794227.119751083</v>
      </c>
      <c r="E91" s="0" t="n">
        <v>320264.208940899</v>
      </c>
      <c r="F91" s="0" t="n">
        <v>0</v>
      </c>
      <c r="G91" s="0" t="n">
        <v>17382.2801851255</v>
      </c>
      <c r="H91" s="0" t="n">
        <v>86026.1455763311</v>
      </c>
      <c r="I91" s="0" t="n">
        <v>35393.4721590175</v>
      </c>
      <c r="J91" s="0" t="n">
        <v>12719.2782519252</v>
      </c>
    </row>
    <row r="92" customFormat="false" ht="12.8" hidden="false" customHeight="false" outlineLevel="0" collapsed="false">
      <c r="A92" s="0" t="n">
        <v>139</v>
      </c>
      <c r="B92" s="0" t="n">
        <v>3625976.62997384</v>
      </c>
      <c r="C92" s="0" t="n">
        <v>2384527.55719028</v>
      </c>
      <c r="D92" s="0" t="n">
        <v>783793.189351854</v>
      </c>
      <c r="E92" s="0" t="n">
        <v>322092.709275637</v>
      </c>
      <c r="F92" s="0" t="n">
        <v>0</v>
      </c>
      <c r="G92" s="0" t="n">
        <v>10769.6837340632</v>
      </c>
      <c r="H92" s="0" t="n">
        <v>88650.6369864619</v>
      </c>
      <c r="I92" s="0" t="n">
        <v>27179.4901316672</v>
      </c>
      <c r="J92" s="0" t="n">
        <v>13626.6341491613</v>
      </c>
    </row>
    <row r="93" customFormat="false" ht="12.8" hidden="false" customHeight="false" outlineLevel="0" collapsed="false">
      <c r="A93" s="0" t="n">
        <v>140</v>
      </c>
      <c r="B93" s="0" t="n">
        <v>3663512.2953264</v>
      </c>
      <c r="C93" s="0" t="n">
        <v>2388441.1032777</v>
      </c>
      <c r="D93" s="0" t="n">
        <v>820924.90142585</v>
      </c>
      <c r="E93" s="0" t="n">
        <v>323259.507579962</v>
      </c>
      <c r="F93" s="0" t="n">
        <v>0</v>
      </c>
      <c r="G93" s="0" t="n">
        <v>9584.63224968296</v>
      </c>
      <c r="H93" s="0" t="n">
        <v>70224.9750308469</v>
      </c>
      <c r="I93" s="0" t="n">
        <v>50140.7431034148</v>
      </c>
      <c r="J93" s="0" t="n">
        <v>10608.4546727705</v>
      </c>
    </row>
    <row r="94" customFormat="false" ht="12.8" hidden="false" customHeight="false" outlineLevel="0" collapsed="false">
      <c r="A94" s="0" t="n">
        <v>141</v>
      </c>
      <c r="B94" s="0" t="n">
        <v>4489675.13394949</v>
      </c>
      <c r="C94" s="0" t="n">
        <v>2368164.34680925</v>
      </c>
      <c r="D94" s="0" t="n">
        <v>889262.762542533</v>
      </c>
      <c r="E94" s="0" t="n">
        <v>319538.499784207</v>
      </c>
      <c r="F94" s="0" t="n">
        <v>780868.975377418</v>
      </c>
      <c r="G94" s="0" t="n">
        <v>9301.85566620619</v>
      </c>
      <c r="H94" s="0" t="n">
        <v>78568.9487771693</v>
      </c>
      <c r="I94" s="0" t="n">
        <v>33966.1807264111</v>
      </c>
      <c r="J94" s="0" t="n">
        <v>11812.920590665</v>
      </c>
    </row>
    <row r="95" customFormat="false" ht="12.8" hidden="false" customHeight="false" outlineLevel="0" collapsed="false">
      <c r="A95" s="0" t="n">
        <v>142</v>
      </c>
      <c r="B95" s="0" t="n">
        <v>3728726.86024607</v>
      </c>
      <c r="C95" s="0" t="n">
        <v>2448479.49413054</v>
      </c>
      <c r="D95" s="0" t="n">
        <v>823666.718345525</v>
      </c>
      <c r="E95" s="0" t="n">
        <v>318187.435509731</v>
      </c>
      <c r="F95" s="0" t="n">
        <v>0</v>
      </c>
      <c r="G95" s="0" t="n">
        <v>12050.0235913915</v>
      </c>
      <c r="H95" s="0" t="n">
        <v>76886.062279101</v>
      </c>
      <c r="I95" s="0" t="n">
        <v>46018.123404174</v>
      </c>
      <c r="J95" s="0" t="n">
        <v>12771.5884099377</v>
      </c>
    </row>
    <row r="96" customFormat="false" ht="12.8" hidden="false" customHeight="false" outlineLevel="0" collapsed="false">
      <c r="A96" s="0" t="n">
        <v>143</v>
      </c>
      <c r="B96" s="0" t="n">
        <v>3629046.03996279</v>
      </c>
      <c r="C96" s="0" t="n">
        <v>2423579.24742955</v>
      </c>
      <c r="D96" s="0" t="n">
        <v>729683.376784924</v>
      </c>
      <c r="E96" s="0" t="n">
        <v>320009.820045285</v>
      </c>
      <c r="F96" s="0" t="n">
        <v>0</v>
      </c>
      <c r="G96" s="0" t="n">
        <v>12085.698089929</v>
      </c>
      <c r="H96" s="0" t="n">
        <v>88123.4333220725</v>
      </c>
      <c r="I96" s="0" t="n">
        <v>37177.3275802974</v>
      </c>
      <c r="J96" s="0" t="n">
        <v>13203.2599783586</v>
      </c>
    </row>
    <row r="97" customFormat="false" ht="12.8" hidden="false" customHeight="false" outlineLevel="0" collapsed="false">
      <c r="A97" s="0" t="n">
        <v>144</v>
      </c>
      <c r="B97" s="0" t="n">
        <v>3630250.94471978</v>
      </c>
      <c r="C97" s="0" t="n">
        <v>2385135.29101713</v>
      </c>
      <c r="D97" s="0" t="n">
        <v>768874.264126604</v>
      </c>
      <c r="E97" s="0" t="n">
        <v>318957.33631659</v>
      </c>
      <c r="F97" s="0" t="n">
        <v>0</v>
      </c>
      <c r="G97" s="0" t="n">
        <v>16126.6481738705</v>
      </c>
      <c r="H97" s="0" t="n">
        <v>93775.204052603</v>
      </c>
      <c r="I97" s="0" t="n">
        <v>34489.5527170241</v>
      </c>
      <c r="J97" s="0" t="n">
        <v>12722.1965713799</v>
      </c>
    </row>
    <row r="98" customFormat="false" ht="12.8" hidden="false" customHeight="false" outlineLevel="0" collapsed="false">
      <c r="A98" s="0" t="n">
        <v>145</v>
      </c>
      <c r="B98" s="0" t="n">
        <v>4369941.06609322</v>
      </c>
      <c r="C98" s="0" t="n">
        <v>2296217.88091285</v>
      </c>
      <c r="D98" s="0" t="n">
        <v>843411.548997129</v>
      </c>
      <c r="E98" s="0" t="n">
        <v>320375.107797755</v>
      </c>
      <c r="F98" s="0" t="n">
        <v>768965.661456451</v>
      </c>
      <c r="G98" s="0" t="n">
        <v>10249.0796835565</v>
      </c>
      <c r="H98" s="0" t="n">
        <v>88650.8552458428</v>
      </c>
      <c r="I98" s="0" t="n">
        <v>27051.1580486567</v>
      </c>
      <c r="J98" s="0" t="n">
        <v>12572.4169578727</v>
      </c>
    </row>
    <row r="99" customFormat="false" ht="12.8" hidden="false" customHeight="false" outlineLevel="0" collapsed="false">
      <c r="A99" s="0" t="n">
        <v>146</v>
      </c>
      <c r="B99" s="0" t="n">
        <v>3646236.98808595</v>
      </c>
      <c r="C99" s="0" t="n">
        <v>2362327.60650885</v>
      </c>
      <c r="D99" s="0" t="n">
        <v>818917.008233676</v>
      </c>
      <c r="E99" s="0" t="n">
        <v>318554.702493748</v>
      </c>
      <c r="F99" s="0" t="n">
        <v>0</v>
      </c>
      <c r="G99" s="0" t="n">
        <v>11559.2771795044</v>
      </c>
      <c r="H99" s="0" t="n">
        <v>88799.454087051</v>
      </c>
      <c r="I99" s="0" t="n">
        <v>31210.6656590844</v>
      </c>
      <c r="J99" s="0" t="n">
        <v>12693.9649642318</v>
      </c>
    </row>
    <row r="100" customFormat="false" ht="12.8" hidden="false" customHeight="false" outlineLevel="0" collapsed="false">
      <c r="A100" s="0" t="n">
        <v>147</v>
      </c>
      <c r="B100" s="0" t="n">
        <v>3591653.31302919</v>
      </c>
      <c r="C100" s="0" t="n">
        <v>2396245.75359752</v>
      </c>
      <c r="D100" s="0" t="n">
        <v>740126.012354276</v>
      </c>
      <c r="E100" s="0" t="n">
        <v>317611.214635216</v>
      </c>
      <c r="F100" s="0" t="n">
        <v>0</v>
      </c>
      <c r="G100" s="0" t="n">
        <v>12991.34548774</v>
      </c>
      <c r="H100" s="0" t="n">
        <v>87718.1556826693</v>
      </c>
      <c r="I100" s="0" t="n">
        <v>19574.4538047446</v>
      </c>
      <c r="J100" s="0" t="n">
        <v>13570.1222017798</v>
      </c>
    </row>
    <row r="101" customFormat="false" ht="12.8" hidden="false" customHeight="false" outlineLevel="0" collapsed="false">
      <c r="A101" s="0" t="n">
        <v>148</v>
      </c>
      <c r="B101" s="0" t="n">
        <v>3581814.82571519</v>
      </c>
      <c r="C101" s="0" t="n">
        <v>2419450.09703716</v>
      </c>
      <c r="D101" s="0" t="n">
        <v>680941.108032467</v>
      </c>
      <c r="E101" s="0" t="n">
        <v>322603.824575587</v>
      </c>
      <c r="F101" s="0" t="n">
        <v>0</v>
      </c>
      <c r="G101" s="0" t="n">
        <v>11972.4779076879</v>
      </c>
      <c r="H101" s="0" t="n">
        <v>98753.4772204379</v>
      </c>
      <c r="I101" s="0" t="n">
        <v>30396.848745643</v>
      </c>
      <c r="J101" s="0" t="n">
        <v>15309.2288014763</v>
      </c>
    </row>
    <row r="102" customFormat="false" ht="12.8" hidden="false" customHeight="false" outlineLevel="0" collapsed="false">
      <c r="A102" s="0" t="n">
        <v>149</v>
      </c>
      <c r="B102" s="0" t="n">
        <v>4318451.8659201</v>
      </c>
      <c r="C102" s="0" t="n">
        <v>2384953.16147128</v>
      </c>
      <c r="D102" s="0" t="n">
        <v>692864.388991808</v>
      </c>
      <c r="E102" s="0" t="n">
        <v>321686.737978994</v>
      </c>
      <c r="F102" s="0" t="n">
        <v>762088.659306317</v>
      </c>
      <c r="G102" s="0" t="n">
        <v>17970.6804598808</v>
      </c>
      <c r="H102" s="0" t="n">
        <v>92316.6987430073</v>
      </c>
      <c r="I102" s="0" t="n">
        <v>24628.1008855327</v>
      </c>
      <c r="J102" s="0" t="n">
        <v>14907.1607294986</v>
      </c>
    </row>
    <row r="103" customFormat="false" ht="12.8" hidden="false" customHeight="false" outlineLevel="0" collapsed="false">
      <c r="A103" s="0" t="n">
        <v>150</v>
      </c>
      <c r="B103" s="0" t="n">
        <v>3617501.46918557</v>
      </c>
      <c r="C103" s="0" t="n">
        <v>2496082.79838038</v>
      </c>
      <c r="D103" s="0" t="n">
        <v>650947.158338472</v>
      </c>
      <c r="E103" s="0" t="n">
        <v>320953.201872312</v>
      </c>
      <c r="F103" s="0" t="n">
        <v>0</v>
      </c>
      <c r="G103" s="0" t="n">
        <v>11753.7162617878</v>
      </c>
      <c r="H103" s="0" t="n">
        <v>99946.5918541058</v>
      </c>
      <c r="I103" s="0" t="n">
        <v>23450.5330352551</v>
      </c>
      <c r="J103" s="0" t="n">
        <v>12545.5315698558</v>
      </c>
    </row>
    <row r="104" customFormat="false" ht="12.8" hidden="false" customHeight="false" outlineLevel="0" collapsed="false">
      <c r="A104" s="0" t="n">
        <v>151</v>
      </c>
      <c r="B104" s="0" t="n">
        <v>3620560.67959342</v>
      </c>
      <c r="C104" s="0" t="n">
        <v>2530116.48496654</v>
      </c>
      <c r="D104" s="0" t="n">
        <v>614028.048812242</v>
      </c>
      <c r="E104" s="0" t="n">
        <v>320019.01759059</v>
      </c>
      <c r="F104" s="0" t="n">
        <v>0</v>
      </c>
      <c r="G104" s="0" t="n">
        <v>17861.1914174912</v>
      </c>
      <c r="H104" s="0" t="n">
        <v>102186.956409949</v>
      </c>
      <c r="I104" s="0" t="n">
        <v>23419.3871921138</v>
      </c>
      <c r="J104" s="0" t="n">
        <v>12975.9942477773</v>
      </c>
    </row>
    <row r="105" customFormat="false" ht="12.8" hidden="false" customHeight="false" outlineLevel="0" collapsed="false">
      <c r="A105" s="0" t="n">
        <v>152</v>
      </c>
      <c r="B105" s="0" t="n">
        <v>3573658.88850964</v>
      </c>
      <c r="C105" s="0" t="n">
        <v>2460937.34275356</v>
      </c>
      <c r="D105" s="0" t="n">
        <v>657272.804923098</v>
      </c>
      <c r="E105" s="0" t="n">
        <v>318700.098271045</v>
      </c>
      <c r="F105" s="0" t="n">
        <v>0</v>
      </c>
      <c r="G105" s="0" t="n">
        <v>12460.6939249328</v>
      </c>
      <c r="H105" s="0" t="n">
        <v>72551.6952470567</v>
      </c>
      <c r="I105" s="0" t="n">
        <v>40055.4525685426</v>
      </c>
      <c r="J105" s="0" t="n">
        <v>11972.488387715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1.87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8.43"/>
    <col collapsed="false" customWidth="true" hidden="false" outlineLevel="0" max="3" min="3" style="0" width="27.77"/>
    <col collapsed="false" customWidth="true" hidden="false" outlineLevel="0" max="4" min="4" style="0" width="18.96"/>
    <col collapsed="false" customWidth="true" hidden="false" outlineLevel="0" max="5" min="5" style="0" width="18.63"/>
    <col collapsed="false" customWidth="true" hidden="false" outlineLevel="0" max="6" min="6" style="0" width="18.96"/>
    <col collapsed="false" customWidth="true" hidden="false" outlineLevel="0" max="7" min="7" style="0" width="19.43"/>
    <col collapsed="false" customWidth="true" hidden="false" outlineLevel="0" max="8" min="8" style="0" width="19.31"/>
    <col collapsed="false" customWidth="true" hidden="false" outlineLevel="0" max="9" min="9" style="0" width="21.24"/>
    <col collapsed="false" customWidth="true" hidden="false" outlineLevel="0" max="10" min="10" style="0" width="16.3"/>
  </cols>
  <sheetData>
    <row r="1" customFormat="false" ht="12.8" hidden="false" customHeight="false" outlineLevel="0" collapsed="false">
      <c r="A1" s="0" t="s">
        <v>238</v>
      </c>
      <c r="B1" s="0" t="s">
        <v>255</v>
      </c>
      <c r="C1" s="0" t="s">
        <v>256</v>
      </c>
      <c r="D1" s="0" t="s">
        <v>257</v>
      </c>
      <c r="E1" s="0" t="s">
        <v>258</v>
      </c>
      <c r="F1" s="0" t="s">
        <v>259</v>
      </c>
      <c r="G1" s="0" t="s">
        <v>260</v>
      </c>
      <c r="H1" s="0" t="s">
        <v>261</v>
      </c>
      <c r="I1" s="0" t="s">
        <v>262</v>
      </c>
      <c r="J1" s="0" t="s">
        <v>263</v>
      </c>
    </row>
    <row r="2" customFormat="false" ht="12.8" hidden="false" customHeight="false" outlineLevel="0" collapsed="false">
      <c r="A2" s="0" t="n">
        <v>49</v>
      </c>
      <c r="B2" s="0" t="n">
        <v>2791267.91076696</v>
      </c>
      <c r="C2" s="0" t="n">
        <v>792935.431268643</v>
      </c>
      <c r="D2" s="0" t="n">
        <v>1375225.68636862</v>
      </c>
      <c r="E2" s="0" t="n">
        <v>184084.186624039</v>
      </c>
      <c r="F2" s="0" t="n">
        <v>348404.143238573</v>
      </c>
      <c r="G2" s="0" t="n">
        <v>24201.7883651603</v>
      </c>
      <c r="H2" s="0" t="n">
        <v>20147.6677991878</v>
      </c>
      <c r="I2" s="0" t="n">
        <v>38879.4918752268</v>
      </c>
      <c r="J2" s="0" t="n">
        <v>7952.19459085804</v>
      </c>
    </row>
    <row r="3" customFormat="false" ht="12.8" hidden="false" customHeight="false" outlineLevel="0" collapsed="false">
      <c r="A3" s="0" t="n">
        <v>50</v>
      </c>
      <c r="B3" s="0" t="n">
        <v>2473088.33497295</v>
      </c>
      <c r="C3" s="0" t="n">
        <v>685809.763979967</v>
      </c>
      <c r="D3" s="0" t="n">
        <v>1276176.8217366</v>
      </c>
      <c r="E3" s="0" t="n">
        <v>184261.083074611</v>
      </c>
      <c r="F3" s="0" t="n">
        <v>243508.467010515</v>
      </c>
      <c r="G3" s="0" t="n">
        <v>24090.9988107159</v>
      </c>
      <c r="H3" s="0" t="n">
        <v>16046.8727531296</v>
      </c>
      <c r="I3" s="0" t="n">
        <v>37744.2292158236</v>
      </c>
      <c r="J3" s="0" t="n">
        <v>6191.77328492736</v>
      </c>
    </row>
    <row r="4" customFormat="false" ht="12.8" hidden="false" customHeight="false" outlineLevel="0" collapsed="false">
      <c r="A4" s="0" t="n">
        <v>51</v>
      </c>
      <c r="B4" s="0" t="n">
        <v>2939599.29544949</v>
      </c>
      <c r="C4" s="0" t="n">
        <v>926578.95373313</v>
      </c>
      <c r="D4" s="0" t="n">
        <v>1556658.3631057</v>
      </c>
      <c r="E4" s="0" t="n">
        <v>348524.262323632</v>
      </c>
      <c r="F4" s="0" t="n">
        <v>0</v>
      </c>
      <c r="G4" s="0" t="n">
        <v>5234.82237136178</v>
      </c>
      <c r="H4" s="0" t="n">
        <v>40951.5546627429</v>
      </c>
      <c r="I4" s="0" t="n">
        <v>52406.5386337177</v>
      </c>
      <c r="J4" s="0" t="n">
        <v>10350.8553253245</v>
      </c>
    </row>
    <row r="5" customFormat="false" ht="12.8" hidden="false" customHeight="false" outlineLevel="0" collapsed="false">
      <c r="A5" s="0" t="n">
        <v>52</v>
      </c>
      <c r="B5" s="0" t="n">
        <v>2780299.20968738</v>
      </c>
      <c r="C5" s="0" t="n">
        <v>892839.845679808</v>
      </c>
      <c r="D5" s="0" t="n">
        <v>1463651.14262471</v>
      </c>
      <c r="E5" s="0" t="n">
        <v>327200.028433272</v>
      </c>
      <c r="F5" s="0" t="n">
        <v>0</v>
      </c>
      <c r="G5" s="0" t="n">
        <v>6870.25108178752</v>
      </c>
      <c r="H5" s="0" t="n">
        <v>26850.1716755691</v>
      </c>
      <c r="I5" s="0" t="n">
        <v>56041.4734725889</v>
      </c>
      <c r="J5" s="0" t="n">
        <v>7019.95490603175</v>
      </c>
    </row>
    <row r="6" customFormat="false" ht="12.8" hidden="false" customHeight="false" outlineLevel="0" collapsed="false">
      <c r="A6" s="0" t="n">
        <v>53</v>
      </c>
      <c r="B6" s="0" t="n">
        <v>2803488.45953235</v>
      </c>
      <c r="C6" s="0" t="n">
        <v>644261.659120604</v>
      </c>
      <c r="D6" s="0" t="n">
        <v>1270738.83768124</v>
      </c>
      <c r="E6" s="0" t="n">
        <v>283448.953179014</v>
      </c>
      <c r="F6" s="0" t="n">
        <v>529121.582773691</v>
      </c>
      <c r="G6" s="0" t="n">
        <v>3428.67959502065</v>
      </c>
      <c r="H6" s="0" t="n">
        <v>18830.6593147662</v>
      </c>
      <c r="I6" s="0" t="n">
        <v>50025.0519068467</v>
      </c>
      <c r="J6" s="0" t="n">
        <v>5994.89829561465</v>
      </c>
    </row>
    <row r="7" customFormat="false" ht="12.8" hidden="false" customHeight="false" outlineLevel="0" collapsed="false">
      <c r="A7" s="0" t="n">
        <v>54</v>
      </c>
      <c r="B7" s="0" t="n">
        <v>2802922.16273646</v>
      </c>
      <c r="C7" s="0" t="n">
        <v>1147360.600338</v>
      </c>
      <c r="D7" s="0" t="n">
        <v>1280974.33542594</v>
      </c>
      <c r="E7" s="0" t="n">
        <v>284162.61488804</v>
      </c>
      <c r="F7" s="0" t="n">
        <v>0</v>
      </c>
      <c r="G7" s="0" t="n">
        <v>6606.34372396438</v>
      </c>
      <c r="H7" s="0" t="n">
        <v>29544.9266157365</v>
      </c>
      <c r="I7" s="0" t="n">
        <v>53799.4916672559</v>
      </c>
      <c r="J7" s="0" t="n">
        <v>3827.42694502258</v>
      </c>
    </row>
    <row r="8" customFormat="false" ht="12.8" hidden="false" customHeight="false" outlineLevel="0" collapsed="false">
      <c r="A8" s="0" t="n">
        <v>55</v>
      </c>
      <c r="B8" s="0" t="n">
        <v>2463001.16332742</v>
      </c>
      <c r="C8" s="0" t="n">
        <v>946077.522116732</v>
      </c>
      <c r="D8" s="0" t="n">
        <v>1156448.64073935</v>
      </c>
      <c r="E8" s="0" t="n">
        <v>266559.735534198</v>
      </c>
      <c r="F8" s="0" t="n">
        <v>0</v>
      </c>
      <c r="G8" s="0" t="n">
        <v>3603.83017868763</v>
      </c>
      <c r="H8" s="0" t="n">
        <v>39591.612870315</v>
      </c>
      <c r="I8" s="0" t="n">
        <v>48559.7626589298</v>
      </c>
      <c r="J8" s="0" t="n">
        <v>4536.133619126</v>
      </c>
    </row>
    <row r="9" customFormat="false" ht="12.8" hidden="false" customHeight="false" outlineLevel="0" collapsed="false">
      <c r="A9" s="0" t="n">
        <v>56</v>
      </c>
      <c r="B9" s="0" t="n">
        <v>3848143.23699587</v>
      </c>
      <c r="C9" s="0" t="n">
        <v>2110948.23534887</v>
      </c>
      <c r="D9" s="0" t="n">
        <v>1269214.58327633</v>
      </c>
      <c r="E9" s="0" t="n">
        <v>343073.139511436</v>
      </c>
      <c r="F9" s="0" t="n">
        <v>0</v>
      </c>
      <c r="G9" s="0" t="n">
        <v>8721.27259886111</v>
      </c>
      <c r="H9" s="0" t="n">
        <v>53787.2605333128</v>
      </c>
      <c r="I9" s="0" t="n">
        <v>55305.3489784683</v>
      </c>
      <c r="J9" s="0" t="n">
        <v>9092.12598109226</v>
      </c>
    </row>
    <row r="10" customFormat="false" ht="12.8" hidden="false" customHeight="false" outlineLevel="0" collapsed="false">
      <c r="A10" s="0" t="n">
        <v>57</v>
      </c>
      <c r="B10" s="0" t="n">
        <v>4282215.60582722</v>
      </c>
      <c r="C10" s="0" t="n">
        <v>1834697.63660981</v>
      </c>
      <c r="D10" s="0" t="n">
        <v>1250917.55693624</v>
      </c>
      <c r="E10" s="0" t="n">
        <v>324306.305941402</v>
      </c>
      <c r="F10" s="0" t="n">
        <v>747486.837774641</v>
      </c>
      <c r="G10" s="0" t="n">
        <v>4045.70318118363</v>
      </c>
      <c r="H10" s="0" t="n">
        <v>62585.2046368201</v>
      </c>
      <c r="I10" s="0" t="n">
        <v>51897.3491136143</v>
      </c>
      <c r="J10" s="0" t="n">
        <v>7501.11345125798</v>
      </c>
    </row>
    <row r="11" customFormat="false" ht="12.8" hidden="false" customHeight="false" outlineLevel="0" collapsed="false">
      <c r="A11" s="0" t="n">
        <v>58</v>
      </c>
      <c r="B11" s="0" t="n">
        <v>3934527.82955623</v>
      </c>
      <c r="C11" s="0" t="n">
        <v>2189813.36005223</v>
      </c>
      <c r="D11" s="0" t="n">
        <v>1252342.93875887</v>
      </c>
      <c r="E11" s="0" t="n">
        <v>351708.731308633</v>
      </c>
      <c r="F11" s="0" t="n">
        <v>0</v>
      </c>
      <c r="G11" s="0" t="n">
        <v>8068.36194094845</v>
      </c>
      <c r="H11" s="0" t="n">
        <v>73642.1326493332</v>
      </c>
      <c r="I11" s="0" t="n">
        <v>49066.1956306439</v>
      </c>
      <c r="J11" s="0" t="n">
        <v>10813.8727806334</v>
      </c>
    </row>
    <row r="12" customFormat="false" ht="12.8" hidden="false" customHeight="false" outlineLevel="0" collapsed="false">
      <c r="A12" s="0" t="n">
        <v>59</v>
      </c>
      <c r="B12" s="0" t="n">
        <v>3540681.69951909</v>
      </c>
      <c r="C12" s="0" t="n">
        <v>1848323.21633331</v>
      </c>
      <c r="D12" s="0" t="n">
        <v>1207874.66102665</v>
      </c>
      <c r="E12" s="0" t="n">
        <v>338134.555643063</v>
      </c>
      <c r="F12" s="0" t="n">
        <v>0</v>
      </c>
      <c r="G12" s="0" t="n">
        <v>13236.0678372995</v>
      </c>
      <c r="H12" s="0" t="n">
        <v>76840.255912659</v>
      </c>
      <c r="I12" s="0" t="n">
        <v>45416.0961030766</v>
      </c>
      <c r="J12" s="0" t="n">
        <v>11361.7302023101</v>
      </c>
    </row>
    <row r="13" customFormat="false" ht="12.8" hidden="false" customHeight="false" outlineLevel="0" collapsed="false">
      <c r="A13" s="0" t="n">
        <v>60</v>
      </c>
      <c r="B13" s="0" t="n">
        <v>4002263.45266173</v>
      </c>
      <c r="C13" s="0" t="n">
        <v>2254039.43143253</v>
      </c>
      <c r="D13" s="0" t="n">
        <v>1247474.99946587</v>
      </c>
      <c r="E13" s="0" t="n">
        <v>363525.138623818</v>
      </c>
      <c r="F13" s="0" t="n">
        <v>0</v>
      </c>
      <c r="G13" s="0" t="n">
        <v>12449.5146989598</v>
      </c>
      <c r="H13" s="0" t="n">
        <v>69623.207621263</v>
      </c>
      <c r="I13" s="0" t="n">
        <v>47285.5272230673</v>
      </c>
      <c r="J13" s="0" t="n">
        <v>8411.10876494169</v>
      </c>
    </row>
    <row r="14" customFormat="false" ht="12.8" hidden="false" customHeight="false" outlineLevel="0" collapsed="false">
      <c r="A14" s="0" t="n">
        <v>61</v>
      </c>
      <c r="B14" s="0" t="n">
        <v>4244737.7954941</v>
      </c>
      <c r="C14" s="0" t="n">
        <v>1933563.09103504</v>
      </c>
      <c r="D14" s="0" t="n">
        <v>1120801.66111941</v>
      </c>
      <c r="E14" s="0" t="n">
        <v>335109.273700819</v>
      </c>
      <c r="F14" s="0" t="n">
        <v>745987.522635099</v>
      </c>
      <c r="G14" s="0" t="n">
        <v>7211.14287149354</v>
      </c>
      <c r="H14" s="0" t="n">
        <v>51518.188692136</v>
      </c>
      <c r="I14" s="0" t="n">
        <v>43345.7543735149</v>
      </c>
      <c r="J14" s="0" t="n">
        <v>7850.32548239993</v>
      </c>
    </row>
    <row r="15" customFormat="false" ht="12.8" hidden="false" customHeight="false" outlineLevel="0" collapsed="false">
      <c r="A15" s="0" t="n">
        <v>62</v>
      </c>
      <c r="B15" s="0" t="n">
        <v>3638783.13527951</v>
      </c>
      <c r="C15" s="0" t="n">
        <v>1895466.64705157</v>
      </c>
      <c r="D15" s="0" t="n">
        <v>1286307.05114672</v>
      </c>
      <c r="E15" s="0" t="n">
        <v>324881.265212588</v>
      </c>
      <c r="F15" s="0" t="n">
        <v>0</v>
      </c>
      <c r="G15" s="0" t="n">
        <v>4677.03950894534</v>
      </c>
      <c r="H15" s="0" t="n">
        <v>72127.7514522665</v>
      </c>
      <c r="I15" s="0" t="n">
        <v>47025.3136673582</v>
      </c>
      <c r="J15" s="0" t="n">
        <v>8298.06724007222</v>
      </c>
    </row>
    <row r="16" customFormat="false" ht="12.8" hidden="false" customHeight="false" outlineLevel="0" collapsed="false">
      <c r="A16" s="0" t="n">
        <v>63</v>
      </c>
      <c r="B16" s="0" t="n">
        <v>3267878.84085963</v>
      </c>
      <c r="C16" s="0" t="n">
        <v>1724732.80942549</v>
      </c>
      <c r="D16" s="0" t="n">
        <v>1100037.87644271</v>
      </c>
      <c r="E16" s="0" t="n">
        <v>313048.359011113</v>
      </c>
      <c r="F16" s="0" t="n">
        <v>0</v>
      </c>
      <c r="G16" s="0" t="n">
        <v>10651.1204276835</v>
      </c>
      <c r="H16" s="0" t="n">
        <v>67007.8536466473</v>
      </c>
      <c r="I16" s="0" t="n">
        <v>44966.8973500813</v>
      </c>
      <c r="J16" s="0" t="n">
        <v>7433.9245559079</v>
      </c>
    </row>
    <row r="17" customFormat="false" ht="12.8" hidden="false" customHeight="false" outlineLevel="0" collapsed="false">
      <c r="A17" s="0" t="n">
        <v>64</v>
      </c>
      <c r="B17" s="0" t="n">
        <v>2997014.76629459</v>
      </c>
      <c r="C17" s="0" t="n">
        <v>1530749.90219923</v>
      </c>
      <c r="D17" s="0" t="n">
        <v>1070262.28215693</v>
      </c>
      <c r="E17" s="0" t="n">
        <v>286707.639040292</v>
      </c>
      <c r="F17" s="0" t="n">
        <v>0</v>
      </c>
      <c r="G17" s="0" t="n">
        <v>8868.32300832091</v>
      </c>
      <c r="H17" s="0" t="n">
        <v>65560.6409234239</v>
      </c>
      <c r="I17" s="0" t="n">
        <v>25276.9330795562</v>
      </c>
      <c r="J17" s="0" t="n">
        <v>9589.04588683836</v>
      </c>
    </row>
    <row r="18" customFormat="false" ht="12.8" hidden="false" customHeight="false" outlineLevel="0" collapsed="false">
      <c r="A18" s="0" t="n">
        <v>65</v>
      </c>
      <c r="B18" s="0" t="n">
        <v>3514113.18561026</v>
      </c>
      <c r="C18" s="0" t="n">
        <v>1459956.32232317</v>
      </c>
      <c r="D18" s="0" t="n">
        <v>1045227.95131919</v>
      </c>
      <c r="E18" s="0" t="n">
        <v>281718.108574226</v>
      </c>
      <c r="F18" s="0" t="n">
        <v>626840.844213701</v>
      </c>
      <c r="G18" s="0" t="n">
        <v>6344.19751287951</v>
      </c>
      <c r="H18" s="0" t="n">
        <v>55037.8087387293</v>
      </c>
      <c r="I18" s="0" t="n">
        <v>30573.7720319432</v>
      </c>
      <c r="J18" s="0" t="n">
        <v>8414.18089642115</v>
      </c>
    </row>
    <row r="19" customFormat="false" ht="12.8" hidden="false" customHeight="false" outlineLevel="0" collapsed="false">
      <c r="A19" s="0" t="n">
        <v>66</v>
      </c>
      <c r="B19" s="0" t="n">
        <v>3220351.57066625</v>
      </c>
      <c r="C19" s="0" t="n">
        <v>1482957.99388502</v>
      </c>
      <c r="D19" s="0" t="n">
        <v>1344184.6458</v>
      </c>
      <c r="E19" s="0" t="n">
        <v>285633.68944355</v>
      </c>
      <c r="F19" s="0" t="n">
        <v>0</v>
      </c>
      <c r="G19" s="0" t="n">
        <v>8251.02553821496</v>
      </c>
      <c r="H19" s="0" t="n">
        <v>57728.1179909986</v>
      </c>
      <c r="I19" s="0" t="n">
        <v>33404.7825607999</v>
      </c>
      <c r="J19" s="0" t="n">
        <v>8191.3154476738</v>
      </c>
    </row>
    <row r="20" customFormat="false" ht="12.8" hidden="false" customHeight="false" outlineLevel="0" collapsed="false">
      <c r="A20" s="0" t="n">
        <v>67</v>
      </c>
      <c r="B20" s="0" t="n">
        <v>3151590.38644392</v>
      </c>
      <c r="C20" s="0" t="n">
        <v>1503163.18261948</v>
      </c>
      <c r="D20" s="0" t="n">
        <v>1255020.24908</v>
      </c>
      <c r="E20" s="0" t="n">
        <v>292192.924733542</v>
      </c>
      <c r="F20" s="0" t="n">
        <v>0</v>
      </c>
      <c r="G20" s="0" t="n">
        <v>6517.25392167021</v>
      </c>
      <c r="H20" s="0" t="n">
        <v>50582.2065234014</v>
      </c>
      <c r="I20" s="0" t="n">
        <v>36059.1301562073</v>
      </c>
      <c r="J20" s="0" t="n">
        <v>8055.43940961917</v>
      </c>
    </row>
    <row r="21" customFormat="false" ht="12.8" hidden="false" customHeight="false" outlineLevel="0" collapsed="false">
      <c r="A21" s="0" t="n">
        <v>68</v>
      </c>
      <c r="B21" s="0" t="n">
        <v>3305397.44907218</v>
      </c>
      <c r="C21" s="0" t="n">
        <v>1511495.41641209</v>
      </c>
      <c r="D21" s="0" t="n">
        <v>1396719.23616</v>
      </c>
      <c r="E21" s="0" t="n">
        <v>286380.953216177</v>
      </c>
      <c r="F21" s="0" t="n">
        <v>0</v>
      </c>
      <c r="G21" s="0" t="n">
        <v>2508.09197963761</v>
      </c>
      <c r="H21" s="0" t="n">
        <v>56123.1457784527</v>
      </c>
      <c r="I21" s="0" t="n">
        <v>44487.6436597066</v>
      </c>
      <c r="J21" s="0" t="n">
        <v>8255.7895461169</v>
      </c>
    </row>
    <row r="22" customFormat="false" ht="12.8" hidden="false" customHeight="false" outlineLevel="0" collapsed="false">
      <c r="A22" s="0" t="n">
        <v>69</v>
      </c>
      <c r="B22" s="0" t="n">
        <v>3800149.86655555</v>
      </c>
      <c r="C22" s="0" t="n">
        <v>1476402.23333544</v>
      </c>
      <c r="D22" s="0" t="n">
        <v>1315890.73563414</v>
      </c>
      <c r="E22" s="0" t="n">
        <v>285009.907331</v>
      </c>
      <c r="F22" s="0" t="n">
        <v>621011.89031707</v>
      </c>
      <c r="G22" s="0" t="n">
        <v>5681.12644037475</v>
      </c>
      <c r="H22" s="0" t="n">
        <v>55991.8496622269</v>
      </c>
      <c r="I22" s="0" t="n">
        <v>32424.3603058632</v>
      </c>
      <c r="J22" s="0" t="n">
        <v>7737.76352943344</v>
      </c>
    </row>
    <row r="23" customFormat="false" ht="12.8" hidden="false" customHeight="false" outlineLevel="0" collapsed="false">
      <c r="A23" s="0" t="n">
        <v>70</v>
      </c>
      <c r="B23" s="0" t="n">
        <v>2945031.41658614</v>
      </c>
      <c r="C23" s="0" t="n">
        <v>1752728.3511266</v>
      </c>
      <c r="D23" s="0" t="n">
        <v>782010.066301382</v>
      </c>
      <c r="E23" s="0" t="n">
        <v>302931.546756758</v>
      </c>
      <c r="F23" s="0" t="n">
        <v>0</v>
      </c>
      <c r="G23" s="0" t="n">
        <v>6082.14427518001</v>
      </c>
      <c r="H23" s="0" t="n">
        <v>59451.9756721316</v>
      </c>
      <c r="I23" s="0" t="n">
        <v>32130.2110336611</v>
      </c>
      <c r="J23" s="0" t="n">
        <v>9697.12142041802</v>
      </c>
    </row>
    <row r="24" customFormat="false" ht="12.8" hidden="false" customHeight="false" outlineLevel="0" collapsed="false">
      <c r="A24" s="0" t="n">
        <v>71</v>
      </c>
      <c r="B24" s="0" t="n">
        <v>2909983.196962</v>
      </c>
      <c r="C24" s="0" t="n">
        <v>1660508.56975224</v>
      </c>
      <c r="D24" s="0" t="n">
        <v>852559.741473042</v>
      </c>
      <c r="E24" s="0" t="n">
        <v>294380.48507683</v>
      </c>
      <c r="F24" s="0" t="n">
        <v>0</v>
      </c>
      <c r="G24" s="0" t="n">
        <v>4885.98236834655</v>
      </c>
      <c r="H24" s="0" t="n">
        <v>61372.5427973493</v>
      </c>
      <c r="I24" s="0" t="n">
        <v>26114.4871468332</v>
      </c>
      <c r="J24" s="0" t="n">
        <v>10161.3883473687</v>
      </c>
    </row>
    <row r="25" customFormat="false" ht="12.8" hidden="false" customHeight="false" outlineLevel="0" collapsed="false">
      <c r="A25" s="0" t="n">
        <v>72</v>
      </c>
      <c r="B25" s="0" t="n">
        <v>2897256.63421547</v>
      </c>
      <c r="C25" s="0" t="n">
        <v>1620083.77282176</v>
      </c>
      <c r="D25" s="0" t="n">
        <v>887753.260423004</v>
      </c>
      <c r="E25" s="0" t="n">
        <v>281859.238826047</v>
      </c>
      <c r="F25" s="0" t="n">
        <v>0</v>
      </c>
      <c r="G25" s="0" t="n">
        <v>5378.11401609661</v>
      </c>
      <c r="H25" s="0" t="n">
        <v>61328.0701512177</v>
      </c>
      <c r="I25" s="0" t="n">
        <v>33421.9857681863</v>
      </c>
      <c r="J25" s="0" t="n">
        <v>7432.19220915735</v>
      </c>
    </row>
    <row r="26" customFormat="false" ht="12.8" hidden="false" customHeight="false" outlineLevel="0" collapsed="false">
      <c r="A26" s="0" t="n">
        <v>73</v>
      </c>
      <c r="B26" s="0" t="n">
        <v>3403898.70087484</v>
      </c>
      <c r="C26" s="0" t="n">
        <v>1502823.05346123</v>
      </c>
      <c r="D26" s="0" t="n">
        <v>928673.219262119</v>
      </c>
      <c r="E26" s="0" t="n">
        <v>276079.479586161</v>
      </c>
      <c r="F26" s="0" t="n">
        <v>603657.501949206</v>
      </c>
      <c r="G26" s="0" t="n">
        <v>8306.5613975635</v>
      </c>
      <c r="H26" s="0" t="n">
        <v>51319.8958279772</v>
      </c>
      <c r="I26" s="0" t="n">
        <v>25627.6984708679</v>
      </c>
      <c r="J26" s="0" t="n">
        <v>7411.29091971618</v>
      </c>
    </row>
    <row r="27" customFormat="false" ht="12.8" hidden="false" customHeight="false" outlineLevel="0" collapsed="false">
      <c r="A27" s="0" t="n">
        <v>74</v>
      </c>
      <c r="B27" s="0" t="n">
        <v>2957356.9903028</v>
      </c>
      <c r="C27" s="0" t="n">
        <v>1580475.91008727</v>
      </c>
      <c r="D27" s="0" t="n">
        <v>981908.865660535</v>
      </c>
      <c r="E27" s="0" t="n">
        <v>284443.879149057</v>
      </c>
      <c r="F27" s="0" t="n">
        <v>0</v>
      </c>
      <c r="G27" s="0" t="n">
        <v>8993.12987395872</v>
      </c>
      <c r="H27" s="0" t="n">
        <v>59469.6566181708</v>
      </c>
      <c r="I27" s="0" t="n">
        <v>33557.8277762049</v>
      </c>
      <c r="J27" s="0" t="n">
        <v>8507.72113760518</v>
      </c>
    </row>
    <row r="28" customFormat="false" ht="12.8" hidden="false" customHeight="false" outlineLevel="0" collapsed="false">
      <c r="A28" s="0" t="n">
        <v>75</v>
      </c>
      <c r="B28" s="0" t="n">
        <v>3065873.26657941</v>
      </c>
      <c r="C28" s="0" t="n">
        <v>1649657.038305</v>
      </c>
      <c r="D28" s="0" t="n">
        <v>1018933.98229124</v>
      </c>
      <c r="E28" s="0" t="n">
        <v>293433.144482872</v>
      </c>
      <c r="F28" s="0" t="n">
        <v>0</v>
      </c>
      <c r="G28" s="0" t="n">
        <v>5470.91469596713</v>
      </c>
      <c r="H28" s="0" t="n">
        <v>56533.6807950256</v>
      </c>
      <c r="I28" s="0" t="n">
        <v>32958.0986264685</v>
      </c>
      <c r="J28" s="0" t="n">
        <v>8771.11258577702</v>
      </c>
    </row>
    <row r="29" customFormat="false" ht="12.8" hidden="false" customHeight="false" outlineLevel="0" collapsed="false">
      <c r="A29" s="0" t="n">
        <v>76</v>
      </c>
      <c r="B29" s="0" t="n">
        <v>3303282.71369576</v>
      </c>
      <c r="C29" s="0" t="n">
        <v>1812165.27145887</v>
      </c>
      <c r="D29" s="0" t="n">
        <v>1062575.87646397</v>
      </c>
      <c r="E29" s="0" t="n">
        <v>309190.850171526</v>
      </c>
      <c r="F29" s="0" t="n">
        <v>0</v>
      </c>
      <c r="G29" s="0" t="n">
        <v>9723.79136433466</v>
      </c>
      <c r="H29" s="0" t="n">
        <v>68448.5703264316</v>
      </c>
      <c r="I29" s="0" t="n">
        <v>31112.3796554179</v>
      </c>
      <c r="J29" s="0" t="n">
        <v>9944.44152218288</v>
      </c>
    </row>
    <row r="30" customFormat="false" ht="12.8" hidden="false" customHeight="false" outlineLevel="0" collapsed="false">
      <c r="A30" s="0" t="n">
        <v>77</v>
      </c>
      <c r="B30" s="0" t="n">
        <v>4230973.08540258</v>
      </c>
      <c r="C30" s="0" t="n">
        <v>1878844.46970559</v>
      </c>
      <c r="D30" s="0" t="n">
        <v>1158228.4253905</v>
      </c>
      <c r="E30" s="0" t="n">
        <v>325157.16715649</v>
      </c>
      <c r="F30" s="0" t="n">
        <v>747581.31203876</v>
      </c>
      <c r="G30" s="0" t="n">
        <v>7246.24783226043</v>
      </c>
      <c r="H30" s="0" t="n">
        <v>62303.6990710797</v>
      </c>
      <c r="I30" s="0" t="n">
        <v>42514.1513904077</v>
      </c>
      <c r="J30" s="0" t="n">
        <v>9097.61281749519</v>
      </c>
    </row>
    <row r="31" customFormat="false" ht="12.8" hidden="false" customHeight="false" outlineLevel="0" collapsed="false">
      <c r="A31" s="0" t="n">
        <v>78</v>
      </c>
      <c r="B31" s="0" t="n">
        <v>3614388.12467408</v>
      </c>
      <c r="C31" s="0" t="n">
        <v>1971706.94703751</v>
      </c>
      <c r="D31" s="0" t="n">
        <v>1166587.22782746</v>
      </c>
      <c r="E31" s="0" t="n">
        <v>335145.558033995</v>
      </c>
      <c r="F31" s="0" t="n">
        <v>0</v>
      </c>
      <c r="G31" s="0" t="n">
        <v>9585.3967290567</v>
      </c>
      <c r="H31" s="0" t="n">
        <v>78762.2176637258</v>
      </c>
      <c r="I31" s="0" t="n">
        <v>40350.9882427191</v>
      </c>
      <c r="J31" s="0" t="n">
        <v>11362.5914638736</v>
      </c>
    </row>
    <row r="32" customFormat="false" ht="12.8" hidden="false" customHeight="false" outlineLevel="0" collapsed="false">
      <c r="A32" s="0" t="n">
        <v>79</v>
      </c>
      <c r="B32" s="0" t="n">
        <v>3735344.3000025</v>
      </c>
      <c r="C32" s="0" t="n">
        <v>2064308.87427989</v>
      </c>
      <c r="D32" s="0" t="n">
        <v>1195307.3643512</v>
      </c>
      <c r="E32" s="0" t="n">
        <v>341218.364167427</v>
      </c>
      <c r="F32" s="0" t="n">
        <v>0</v>
      </c>
      <c r="G32" s="0" t="n">
        <v>11189.8481221348</v>
      </c>
      <c r="H32" s="0" t="n">
        <v>64496.8551377341</v>
      </c>
      <c r="I32" s="0" t="n">
        <v>49145.1840423397</v>
      </c>
      <c r="J32" s="0" t="n">
        <v>9677.80990177187</v>
      </c>
    </row>
    <row r="33" customFormat="false" ht="12.8" hidden="false" customHeight="false" outlineLevel="0" collapsed="false">
      <c r="A33" s="0" t="n">
        <v>80</v>
      </c>
      <c r="B33" s="0" t="n">
        <v>3876140.59122504</v>
      </c>
      <c r="C33" s="0" t="n">
        <v>2209342.47232315</v>
      </c>
      <c r="D33" s="0" t="n">
        <v>1149079.07055503</v>
      </c>
      <c r="E33" s="0" t="n">
        <v>350144.928121964</v>
      </c>
      <c r="F33" s="0" t="n">
        <v>0</v>
      </c>
      <c r="G33" s="0" t="n">
        <v>7134.08747748275</v>
      </c>
      <c r="H33" s="0" t="n">
        <v>79625.8675375127</v>
      </c>
      <c r="I33" s="0" t="n">
        <v>69030.0613119069</v>
      </c>
      <c r="J33" s="0" t="n">
        <v>11784.1038980042</v>
      </c>
    </row>
    <row r="34" customFormat="false" ht="12.8" hidden="false" customHeight="false" outlineLevel="0" collapsed="false">
      <c r="A34" s="0" t="n">
        <v>81</v>
      </c>
      <c r="B34" s="0" t="n">
        <v>4750412.65818931</v>
      </c>
      <c r="C34" s="0" t="n">
        <v>2234119.88629116</v>
      </c>
      <c r="D34" s="0" t="n">
        <v>1172647.81852257</v>
      </c>
      <c r="E34" s="0" t="n">
        <v>355451.053062597</v>
      </c>
      <c r="F34" s="0" t="n">
        <v>829973.639544124</v>
      </c>
      <c r="G34" s="0" t="n">
        <v>7018.03628477375</v>
      </c>
      <c r="H34" s="0" t="n">
        <v>93362.8255556683</v>
      </c>
      <c r="I34" s="0" t="n">
        <v>44504.1172478506</v>
      </c>
      <c r="J34" s="0" t="n">
        <v>12489.8771825707</v>
      </c>
    </row>
    <row r="35" customFormat="false" ht="12.8" hidden="false" customHeight="false" outlineLevel="0" collapsed="false">
      <c r="A35" s="0" t="n">
        <v>82</v>
      </c>
      <c r="B35" s="0" t="n">
        <v>4042865.99218997</v>
      </c>
      <c r="C35" s="0" t="n">
        <v>2274183.89184428</v>
      </c>
      <c r="D35" s="0" t="n">
        <v>1246979.42473854</v>
      </c>
      <c r="E35" s="0" t="n">
        <v>361906.654429484</v>
      </c>
      <c r="F35" s="0" t="n">
        <v>0</v>
      </c>
      <c r="G35" s="0" t="n">
        <v>11047.4555761529</v>
      </c>
      <c r="H35" s="0" t="n">
        <v>84838.5440530506</v>
      </c>
      <c r="I35" s="0" t="n">
        <v>51307.3188545656</v>
      </c>
      <c r="J35" s="0" t="n">
        <v>11783.8894044776</v>
      </c>
    </row>
    <row r="36" customFormat="false" ht="12.8" hidden="false" customHeight="false" outlineLevel="0" collapsed="false">
      <c r="A36" s="0" t="n">
        <v>83</v>
      </c>
      <c r="B36" s="0" t="n">
        <v>4011194.27208124</v>
      </c>
      <c r="C36" s="0" t="n">
        <v>2329292.14056238</v>
      </c>
      <c r="D36" s="0" t="n">
        <v>1163701.45059073</v>
      </c>
      <c r="E36" s="0" t="n">
        <v>367426.047508219</v>
      </c>
      <c r="F36" s="0" t="n">
        <v>0</v>
      </c>
      <c r="G36" s="0" t="n">
        <v>9501.13166097822</v>
      </c>
      <c r="H36" s="0" t="n">
        <v>95487.3774808726</v>
      </c>
      <c r="I36" s="0" t="n">
        <v>33005.1315979953</v>
      </c>
      <c r="J36" s="0" t="n">
        <v>12097.3090118397</v>
      </c>
    </row>
    <row r="37" customFormat="false" ht="12.8" hidden="false" customHeight="false" outlineLevel="0" collapsed="false">
      <c r="A37" s="0" t="n">
        <v>84</v>
      </c>
      <c r="B37" s="0" t="n">
        <v>4124666.97392919</v>
      </c>
      <c r="C37" s="0" t="n">
        <v>2462995.28257874</v>
      </c>
      <c r="D37" s="0" t="n">
        <v>1107486.25115173</v>
      </c>
      <c r="E37" s="0" t="n">
        <v>369908.228766897</v>
      </c>
      <c r="F37" s="0" t="n">
        <v>0</v>
      </c>
      <c r="G37" s="0" t="n">
        <v>11793.2158996537</v>
      </c>
      <c r="H37" s="0" t="n">
        <v>106889.729356265</v>
      </c>
      <c r="I37" s="0" t="n">
        <v>52937.2800889485</v>
      </c>
      <c r="J37" s="0" t="n">
        <v>12656.9860869537</v>
      </c>
    </row>
    <row r="38" customFormat="false" ht="12.8" hidden="false" customHeight="false" outlineLevel="0" collapsed="false">
      <c r="A38" s="0" t="n">
        <v>85</v>
      </c>
      <c r="B38" s="0" t="n">
        <v>5010825.25203031</v>
      </c>
      <c r="C38" s="0" t="n">
        <v>2465593.55783385</v>
      </c>
      <c r="D38" s="0" t="n">
        <v>1137264.80594252</v>
      </c>
      <c r="E38" s="0" t="n">
        <v>376861.065397685</v>
      </c>
      <c r="F38" s="0" t="n">
        <v>873232.723105327</v>
      </c>
      <c r="G38" s="0" t="n">
        <v>22194.1734813421</v>
      </c>
      <c r="H38" s="0" t="n">
        <v>85009.7621873901</v>
      </c>
      <c r="I38" s="0" t="n">
        <v>39184.360230949</v>
      </c>
      <c r="J38" s="0" t="n">
        <v>12252.9752719976</v>
      </c>
    </row>
    <row r="39" customFormat="false" ht="12.8" hidden="false" customHeight="false" outlineLevel="0" collapsed="false">
      <c r="A39" s="0" t="n">
        <v>86</v>
      </c>
      <c r="B39" s="0" t="n">
        <v>4185159.85821174</v>
      </c>
      <c r="C39" s="0" t="n">
        <v>2545697.12105651</v>
      </c>
      <c r="D39" s="0" t="n">
        <v>1109609.93799646</v>
      </c>
      <c r="E39" s="0" t="n">
        <v>381385.232883382</v>
      </c>
      <c r="F39" s="0" t="n">
        <v>0</v>
      </c>
      <c r="G39" s="0" t="n">
        <v>9210.42881481534</v>
      </c>
      <c r="H39" s="0" t="n">
        <v>97876.2014590881</v>
      </c>
      <c r="I39" s="0" t="n">
        <v>28848.293177052</v>
      </c>
      <c r="J39" s="0" t="n">
        <v>12532.642824437</v>
      </c>
    </row>
    <row r="40" customFormat="false" ht="12.8" hidden="false" customHeight="false" outlineLevel="0" collapsed="false">
      <c r="A40" s="0" t="n">
        <v>87</v>
      </c>
      <c r="B40" s="0" t="n">
        <v>4184711.95621435</v>
      </c>
      <c r="C40" s="0" t="n">
        <v>2558785.04832982</v>
      </c>
      <c r="D40" s="0" t="n">
        <v>1094522.65485213</v>
      </c>
      <c r="E40" s="0" t="n">
        <v>384727.927086174</v>
      </c>
      <c r="F40" s="0" t="n">
        <v>0</v>
      </c>
      <c r="G40" s="0" t="n">
        <v>10306.3147697654</v>
      </c>
      <c r="H40" s="0" t="n">
        <v>102888.567695583</v>
      </c>
      <c r="I40" s="0" t="n">
        <v>20668.8178069508</v>
      </c>
      <c r="J40" s="0" t="n">
        <v>12812.6256739251</v>
      </c>
    </row>
    <row r="41" customFormat="false" ht="12.8" hidden="false" customHeight="false" outlineLevel="0" collapsed="false">
      <c r="A41" s="0" t="n">
        <v>88</v>
      </c>
      <c r="B41" s="0" t="n">
        <v>4311682.07868812</v>
      </c>
      <c r="C41" s="0" t="n">
        <v>2665423.95192236</v>
      </c>
      <c r="D41" s="0" t="n">
        <v>1075626.46826758</v>
      </c>
      <c r="E41" s="0" t="n">
        <v>388414.037324372</v>
      </c>
      <c r="F41" s="0" t="n">
        <v>0</v>
      </c>
      <c r="G41" s="0" t="n">
        <v>14926.6674514614</v>
      </c>
      <c r="H41" s="0" t="n">
        <v>116060.076599416</v>
      </c>
      <c r="I41" s="0" t="n">
        <v>33363.6288602933</v>
      </c>
      <c r="J41" s="0" t="n">
        <v>17713.6647017412</v>
      </c>
    </row>
    <row r="42" customFormat="false" ht="12.8" hidden="false" customHeight="false" outlineLevel="0" collapsed="false">
      <c r="A42" s="0" t="n">
        <v>89</v>
      </c>
      <c r="B42" s="0" t="n">
        <v>5205055.40491466</v>
      </c>
      <c r="C42" s="0" t="n">
        <v>2717095.96709792</v>
      </c>
      <c r="D42" s="0" t="n">
        <v>1035967.25669278</v>
      </c>
      <c r="E42" s="0" t="n">
        <v>395059.528018189</v>
      </c>
      <c r="F42" s="0" t="n">
        <v>909293.450595417</v>
      </c>
      <c r="G42" s="0" t="n">
        <v>7396.67952061033</v>
      </c>
      <c r="H42" s="0" t="n">
        <v>92459.2646405136</v>
      </c>
      <c r="I42" s="0" t="n">
        <v>35346.3543633491</v>
      </c>
      <c r="J42" s="0" t="n">
        <v>12436.9039858818</v>
      </c>
    </row>
    <row r="43" customFormat="false" ht="12.8" hidden="false" customHeight="false" outlineLevel="0" collapsed="false">
      <c r="A43" s="0" t="n">
        <v>90</v>
      </c>
      <c r="B43" s="0" t="n">
        <v>4343141.8293448</v>
      </c>
      <c r="C43" s="0" t="n">
        <v>2694083.41128435</v>
      </c>
      <c r="D43" s="0" t="n">
        <v>1080528.84740405</v>
      </c>
      <c r="E43" s="0" t="n">
        <v>395391.24432955</v>
      </c>
      <c r="F43" s="0" t="n">
        <v>0</v>
      </c>
      <c r="G43" s="0" t="n">
        <v>10325.2935984066</v>
      </c>
      <c r="H43" s="0" t="n">
        <v>102048.635195056</v>
      </c>
      <c r="I43" s="0" t="n">
        <v>45944.8684228873</v>
      </c>
      <c r="J43" s="0" t="n">
        <v>14819.5291105066</v>
      </c>
    </row>
    <row r="44" customFormat="false" ht="12.8" hidden="false" customHeight="false" outlineLevel="0" collapsed="false">
      <c r="A44" s="0" t="n">
        <v>91</v>
      </c>
      <c r="B44" s="0" t="n">
        <v>4318433.78857887</v>
      </c>
      <c r="C44" s="0" t="n">
        <v>2726621.65380606</v>
      </c>
      <c r="D44" s="0" t="n">
        <v>1042179.1755247</v>
      </c>
      <c r="E44" s="0" t="n">
        <v>398475.097156283</v>
      </c>
      <c r="F44" s="0" t="n">
        <v>0</v>
      </c>
      <c r="G44" s="0" t="n">
        <v>9936.22131313014</v>
      </c>
      <c r="H44" s="0" t="n">
        <v>97944.6486289099</v>
      </c>
      <c r="I44" s="0" t="n">
        <v>29240.6408552868</v>
      </c>
      <c r="J44" s="0" t="n">
        <v>14036.35129449</v>
      </c>
    </row>
    <row r="45" customFormat="false" ht="12.8" hidden="false" customHeight="false" outlineLevel="0" collapsed="false">
      <c r="A45" s="0" t="n">
        <v>92</v>
      </c>
      <c r="B45" s="0" t="n">
        <v>4316698.68840639</v>
      </c>
      <c r="C45" s="0" t="n">
        <v>2728447.4178406</v>
      </c>
      <c r="D45" s="0" t="n">
        <v>1035025.33112496</v>
      </c>
      <c r="E45" s="0" t="n">
        <v>396406.348520715</v>
      </c>
      <c r="F45" s="0" t="n">
        <v>0</v>
      </c>
      <c r="G45" s="0" t="n">
        <v>9291.20111117451</v>
      </c>
      <c r="H45" s="0" t="n">
        <v>98663.3934426647</v>
      </c>
      <c r="I45" s="0" t="n">
        <v>32530.7293802802</v>
      </c>
      <c r="J45" s="0" t="n">
        <v>16334.2669859979</v>
      </c>
    </row>
    <row r="46" customFormat="false" ht="12.8" hidden="false" customHeight="false" outlineLevel="0" collapsed="false">
      <c r="A46" s="0" t="n">
        <v>93</v>
      </c>
      <c r="B46" s="0" t="n">
        <v>5326947.28104608</v>
      </c>
      <c r="C46" s="0" t="n">
        <v>2754562.65900202</v>
      </c>
      <c r="D46" s="0" t="n">
        <v>1059750.42873686</v>
      </c>
      <c r="E46" s="0" t="n">
        <v>400243.878848075</v>
      </c>
      <c r="F46" s="0" t="n">
        <v>928554.088931559</v>
      </c>
      <c r="G46" s="0" t="n">
        <v>15905.8258896122</v>
      </c>
      <c r="H46" s="0" t="n">
        <v>125431.118466675</v>
      </c>
      <c r="I46" s="0" t="n">
        <v>25118.4323914005</v>
      </c>
      <c r="J46" s="0" t="n">
        <v>17380.8487798749</v>
      </c>
    </row>
    <row r="47" customFormat="false" ht="12.8" hidden="false" customHeight="false" outlineLevel="0" collapsed="false">
      <c r="A47" s="0" t="n">
        <v>94</v>
      </c>
      <c r="B47" s="0" t="n">
        <v>4478936.12260317</v>
      </c>
      <c r="C47" s="0" t="n">
        <v>2829520.55867766</v>
      </c>
      <c r="D47" s="0" t="n">
        <v>1072342.21996118</v>
      </c>
      <c r="E47" s="0" t="n">
        <v>404302.739661037</v>
      </c>
      <c r="F47" s="0" t="n">
        <v>0</v>
      </c>
      <c r="G47" s="0" t="n">
        <v>13369.3678160178</v>
      </c>
      <c r="H47" s="0" t="n">
        <v>105010.215747783</v>
      </c>
      <c r="I47" s="0" t="n">
        <v>38125.8459896708</v>
      </c>
      <c r="J47" s="0" t="n">
        <v>16612.3765586965</v>
      </c>
    </row>
    <row r="48" customFormat="false" ht="12.8" hidden="false" customHeight="false" outlineLevel="0" collapsed="false">
      <c r="A48" s="0" t="n">
        <v>95</v>
      </c>
      <c r="B48" s="0" t="n">
        <v>4473674.22245046</v>
      </c>
      <c r="C48" s="0" t="n">
        <v>2852056.3673023</v>
      </c>
      <c r="D48" s="0" t="n">
        <v>1055960.06198828</v>
      </c>
      <c r="E48" s="0" t="n">
        <v>406878.543464978</v>
      </c>
      <c r="F48" s="0" t="n">
        <v>0</v>
      </c>
      <c r="G48" s="0" t="n">
        <v>14945.2181732618</v>
      </c>
      <c r="H48" s="0" t="n">
        <v>99557.0240438607</v>
      </c>
      <c r="I48" s="0" t="n">
        <v>30074.0200801124</v>
      </c>
      <c r="J48" s="0" t="n">
        <v>15341.8871553719</v>
      </c>
    </row>
    <row r="49" customFormat="false" ht="12.8" hidden="false" customHeight="false" outlineLevel="0" collapsed="false">
      <c r="A49" s="0" t="n">
        <v>96</v>
      </c>
      <c r="B49" s="0" t="n">
        <v>4521099.46391939</v>
      </c>
      <c r="C49" s="0" t="n">
        <v>2919218.93294801</v>
      </c>
      <c r="D49" s="0" t="n">
        <v>1034080.93686782</v>
      </c>
      <c r="E49" s="0" t="n">
        <v>409306.281728408</v>
      </c>
      <c r="F49" s="0" t="n">
        <v>0</v>
      </c>
      <c r="G49" s="0" t="n">
        <v>10802.5256012208</v>
      </c>
      <c r="H49" s="0" t="n">
        <v>98842.2914901013</v>
      </c>
      <c r="I49" s="0" t="n">
        <v>34074.662670012</v>
      </c>
      <c r="J49" s="0" t="n">
        <v>15921.4968018371</v>
      </c>
    </row>
    <row r="50" customFormat="false" ht="12.8" hidden="false" customHeight="false" outlineLevel="0" collapsed="false">
      <c r="A50" s="0" t="n">
        <v>97</v>
      </c>
      <c r="B50" s="0" t="n">
        <v>5482280.91371566</v>
      </c>
      <c r="C50" s="0" t="n">
        <v>2934208.90494429</v>
      </c>
      <c r="D50" s="0" t="n">
        <v>994412.40275057</v>
      </c>
      <c r="E50" s="0" t="n">
        <v>413225.655688614</v>
      </c>
      <c r="F50" s="0" t="n">
        <v>954412.762345044</v>
      </c>
      <c r="G50" s="0" t="n">
        <v>15078.3291795948</v>
      </c>
      <c r="H50" s="0" t="n">
        <v>126310.246077845</v>
      </c>
      <c r="I50" s="0" t="n">
        <v>28362.8163391966</v>
      </c>
      <c r="J50" s="0" t="n">
        <v>18852.2953547729</v>
      </c>
    </row>
    <row r="51" customFormat="false" ht="12.8" hidden="false" customHeight="false" outlineLevel="0" collapsed="false">
      <c r="A51" s="0" t="n">
        <v>98</v>
      </c>
      <c r="B51" s="0" t="n">
        <v>4494201.07905659</v>
      </c>
      <c r="C51" s="0" t="n">
        <v>2988177.8707915</v>
      </c>
      <c r="D51" s="0" t="n">
        <v>916595.335050567</v>
      </c>
      <c r="E51" s="0" t="n">
        <v>420728.709442017</v>
      </c>
      <c r="F51" s="0" t="n">
        <v>0</v>
      </c>
      <c r="G51" s="0" t="n">
        <v>17214.0990397105</v>
      </c>
      <c r="H51" s="0" t="n">
        <v>97470.6163016137</v>
      </c>
      <c r="I51" s="0" t="n">
        <v>41256.8215301429</v>
      </c>
      <c r="J51" s="0" t="n">
        <v>13933.6385207114</v>
      </c>
    </row>
    <row r="52" customFormat="false" ht="12.8" hidden="false" customHeight="false" outlineLevel="0" collapsed="false">
      <c r="A52" s="0" t="n">
        <v>99</v>
      </c>
      <c r="B52" s="0" t="n">
        <v>4599758.16692637</v>
      </c>
      <c r="C52" s="0" t="n">
        <v>3045181.9248351</v>
      </c>
      <c r="D52" s="0" t="n">
        <v>970493.821915453</v>
      </c>
      <c r="E52" s="0" t="n">
        <v>418558.721360705</v>
      </c>
      <c r="F52" s="0" t="n">
        <v>0</v>
      </c>
      <c r="G52" s="0" t="n">
        <v>13047.5291695652</v>
      </c>
      <c r="H52" s="0" t="n">
        <v>99914.9616362438</v>
      </c>
      <c r="I52" s="0" t="n">
        <v>41167.3622806753</v>
      </c>
      <c r="J52" s="0" t="n">
        <v>12461.0639386122</v>
      </c>
    </row>
    <row r="53" customFormat="false" ht="12.8" hidden="false" customHeight="false" outlineLevel="0" collapsed="false">
      <c r="A53" s="0" t="n">
        <v>100</v>
      </c>
      <c r="B53" s="0" t="n">
        <v>4632976.0557169</v>
      </c>
      <c r="C53" s="0" t="n">
        <v>3105402.79444287</v>
      </c>
      <c r="D53" s="0" t="n">
        <v>933739.344761524</v>
      </c>
      <c r="E53" s="0" t="n">
        <v>425269.178292622</v>
      </c>
      <c r="F53" s="0" t="n">
        <v>0</v>
      </c>
      <c r="G53" s="0" t="n">
        <v>16424.5437226602</v>
      </c>
      <c r="H53" s="0" t="n">
        <v>111963.606849868</v>
      </c>
      <c r="I53" s="0" t="n">
        <v>25706.4013476679</v>
      </c>
      <c r="J53" s="0" t="n">
        <v>15096.4025339858</v>
      </c>
    </row>
    <row r="54" customFormat="false" ht="12.8" hidden="false" customHeight="false" outlineLevel="0" collapsed="false">
      <c r="A54" s="0" t="n">
        <v>101</v>
      </c>
      <c r="B54" s="0" t="n">
        <v>5652322.58040437</v>
      </c>
      <c r="C54" s="0" t="n">
        <v>3132192.6412161</v>
      </c>
      <c r="D54" s="0" t="n">
        <v>931760.761766523</v>
      </c>
      <c r="E54" s="0" t="n">
        <v>423026.132464129</v>
      </c>
      <c r="F54" s="0" t="n">
        <v>985935.265532012</v>
      </c>
      <c r="G54" s="0" t="n">
        <v>12403.9509303533</v>
      </c>
      <c r="H54" s="0" t="n">
        <v>110000.886808545</v>
      </c>
      <c r="I54" s="0" t="n">
        <v>46842.4222434736</v>
      </c>
      <c r="J54" s="0" t="n">
        <v>12659.2676121198</v>
      </c>
    </row>
    <row r="55" customFormat="false" ht="12.8" hidden="false" customHeight="false" outlineLevel="0" collapsed="false">
      <c r="A55" s="0" t="n">
        <v>102</v>
      </c>
      <c r="B55" s="0" t="n">
        <v>4639778.3048356</v>
      </c>
      <c r="C55" s="0" t="n">
        <v>3102126.97405674</v>
      </c>
      <c r="D55" s="0" t="n">
        <v>945441.38567101</v>
      </c>
      <c r="E55" s="0" t="n">
        <v>424275.805989889</v>
      </c>
      <c r="F55" s="0" t="n">
        <v>0</v>
      </c>
      <c r="G55" s="0" t="n">
        <v>20214.7694955145</v>
      </c>
      <c r="H55" s="0" t="n">
        <v>91321.917973388</v>
      </c>
      <c r="I55" s="0" t="n">
        <v>43672.1347924792</v>
      </c>
      <c r="J55" s="0" t="n">
        <v>14057.4484641076</v>
      </c>
    </row>
    <row r="56" customFormat="false" ht="12.8" hidden="false" customHeight="false" outlineLevel="0" collapsed="false">
      <c r="A56" s="0" t="n">
        <v>103</v>
      </c>
      <c r="B56" s="0" t="n">
        <v>4551080.63762529</v>
      </c>
      <c r="C56" s="0" t="n">
        <v>3055998.72952372</v>
      </c>
      <c r="D56" s="0" t="n">
        <v>910103.062598344</v>
      </c>
      <c r="E56" s="0" t="n">
        <v>427817.404834423</v>
      </c>
      <c r="F56" s="0" t="n">
        <v>0</v>
      </c>
      <c r="G56" s="0" t="n">
        <v>20765.9046977154</v>
      </c>
      <c r="H56" s="0" t="n">
        <v>97143.5518769666</v>
      </c>
      <c r="I56" s="0" t="n">
        <v>28589.9951601943</v>
      </c>
      <c r="J56" s="0" t="n">
        <v>13244.4149215865</v>
      </c>
    </row>
    <row r="57" customFormat="false" ht="12.8" hidden="false" customHeight="false" outlineLevel="0" collapsed="false">
      <c r="A57" s="0" t="n">
        <v>104</v>
      </c>
      <c r="B57" s="0" t="n">
        <v>4585868.93800328</v>
      </c>
      <c r="C57" s="0" t="n">
        <v>3063352.73279584</v>
      </c>
      <c r="D57" s="0" t="n">
        <v>915796.106353599</v>
      </c>
      <c r="E57" s="0" t="n">
        <v>435174.079569209</v>
      </c>
      <c r="F57" s="0" t="n">
        <v>0</v>
      </c>
      <c r="G57" s="0" t="n">
        <v>17479.9148864841</v>
      </c>
      <c r="H57" s="0" t="n">
        <v>99487.186879388</v>
      </c>
      <c r="I57" s="0" t="n">
        <v>39734.5372643499</v>
      </c>
      <c r="J57" s="0" t="n">
        <v>16507.9228610837</v>
      </c>
    </row>
    <row r="58" customFormat="false" ht="12.8" hidden="false" customHeight="false" outlineLevel="0" collapsed="false">
      <c r="A58" s="0" t="n">
        <v>105</v>
      </c>
      <c r="B58" s="0" t="n">
        <v>5694086.18960727</v>
      </c>
      <c r="C58" s="0" t="n">
        <v>3134243.80488408</v>
      </c>
      <c r="D58" s="0" t="n">
        <v>903394.8714108</v>
      </c>
      <c r="E58" s="0" t="n">
        <v>435571.611462711</v>
      </c>
      <c r="F58" s="0" t="n">
        <v>1005246.48085925</v>
      </c>
      <c r="G58" s="0" t="n">
        <v>19674.3890768628</v>
      </c>
      <c r="H58" s="0" t="n">
        <v>130009.751668078</v>
      </c>
      <c r="I58" s="0" t="n">
        <v>51014.8847214131</v>
      </c>
      <c r="J58" s="0" t="n">
        <v>17165.4892943178</v>
      </c>
    </row>
    <row r="59" customFormat="false" ht="12.8" hidden="false" customHeight="false" outlineLevel="0" collapsed="false">
      <c r="A59" s="0" t="n">
        <v>106</v>
      </c>
      <c r="B59" s="0" t="n">
        <v>4666106.42281565</v>
      </c>
      <c r="C59" s="0" t="n">
        <v>3207467.6308163</v>
      </c>
      <c r="D59" s="0" t="n">
        <v>836843.801818288</v>
      </c>
      <c r="E59" s="0" t="n">
        <v>438448.206193083</v>
      </c>
      <c r="F59" s="0" t="n">
        <v>0</v>
      </c>
      <c r="G59" s="0" t="n">
        <v>15590.8351913605</v>
      </c>
      <c r="H59" s="0" t="n">
        <v>114288.759848672</v>
      </c>
      <c r="I59" s="0" t="n">
        <v>37555.3857980643</v>
      </c>
      <c r="J59" s="0" t="n">
        <v>17994.3505964733</v>
      </c>
    </row>
    <row r="60" customFormat="false" ht="12.8" hidden="false" customHeight="false" outlineLevel="0" collapsed="false">
      <c r="A60" s="0" t="n">
        <v>107</v>
      </c>
      <c r="B60" s="0" t="n">
        <v>4649247.0604786</v>
      </c>
      <c r="C60" s="0" t="n">
        <v>3181580.41909613</v>
      </c>
      <c r="D60" s="0" t="n">
        <v>833848.264451493</v>
      </c>
      <c r="E60" s="0" t="n">
        <v>442146.419032227</v>
      </c>
      <c r="F60" s="0" t="n">
        <v>0</v>
      </c>
      <c r="G60" s="0" t="n">
        <v>14804.4423586297</v>
      </c>
      <c r="H60" s="0" t="n">
        <v>117379.1163214</v>
      </c>
      <c r="I60" s="0" t="n">
        <v>44044.9511973082</v>
      </c>
      <c r="J60" s="0" t="n">
        <v>16080.6621259333</v>
      </c>
    </row>
    <row r="61" customFormat="false" ht="12.8" hidden="false" customHeight="false" outlineLevel="0" collapsed="false">
      <c r="A61" s="0" t="n">
        <v>108</v>
      </c>
      <c r="B61" s="0" t="n">
        <v>4657200.50181194</v>
      </c>
      <c r="C61" s="0" t="n">
        <v>3130877.24520488</v>
      </c>
      <c r="D61" s="0" t="n">
        <v>882554.550450391</v>
      </c>
      <c r="E61" s="0" t="n">
        <v>440514.009989907</v>
      </c>
      <c r="F61" s="0" t="n">
        <v>0</v>
      </c>
      <c r="G61" s="0" t="n">
        <v>17867.4928721744</v>
      </c>
      <c r="H61" s="0" t="n">
        <v>121549.419272359</v>
      </c>
      <c r="I61" s="0" t="n">
        <v>48131.9172330621</v>
      </c>
      <c r="J61" s="0" t="n">
        <v>16563.4619468992</v>
      </c>
    </row>
    <row r="62" customFormat="false" ht="12.8" hidden="false" customHeight="false" outlineLevel="0" collapsed="false">
      <c r="A62" s="0" t="n">
        <v>109</v>
      </c>
      <c r="B62" s="0" t="n">
        <v>5684026.71789717</v>
      </c>
      <c r="C62" s="0" t="n">
        <v>3184326.67323496</v>
      </c>
      <c r="D62" s="0" t="n">
        <v>848564.122851108</v>
      </c>
      <c r="E62" s="0" t="n">
        <v>440404.440350951</v>
      </c>
      <c r="F62" s="0" t="n">
        <v>994919.417327771</v>
      </c>
      <c r="G62" s="0" t="n">
        <v>14571.4853540573</v>
      </c>
      <c r="H62" s="0" t="n">
        <v>132456.854090638</v>
      </c>
      <c r="I62" s="0" t="n">
        <v>46497.6572391579</v>
      </c>
      <c r="J62" s="0" t="n">
        <v>20387.1972082608</v>
      </c>
    </row>
    <row r="63" customFormat="false" ht="12.8" hidden="false" customHeight="false" outlineLevel="0" collapsed="false">
      <c r="A63" s="0" t="n">
        <v>110</v>
      </c>
      <c r="B63" s="0" t="n">
        <v>4598760.83495558</v>
      </c>
      <c r="C63" s="0" t="n">
        <v>3119083.9208016</v>
      </c>
      <c r="D63" s="0" t="n">
        <v>855282.296074751</v>
      </c>
      <c r="E63" s="0" t="n">
        <v>435771.120585902</v>
      </c>
      <c r="F63" s="0" t="n">
        <v>0</v>
      </c>
      <c r="G63" s="0" t="n">
        <v>16342.7178318608</v>
      </c>
      <c r="H63" s="0" t="n">
        <v>113153.318072922</v>
      </c>
      <c r="I63" s="0" t="n">
        <v>42931.8303798664</v>
      </c>
      <c r="J63" s="0" t="n">
        <v>16126.3426216599</v>
      </c>
    </row>
    <row r="64" customFormat="false" ht="12.8" hidden="false" customHeight="false" outlineLevel="0" collapsed="false">
      <c r="A64" s="0" t="n">
        <v>111</v>
      </c>
      <c r="B64" s="0" t="n">
        <v>4709569.12308729</v>
      </c>
      <c r="C64" s="0" t="n">
        <v>3196110.41081029</v>
      </c>
      <c r="D64" s="0" t="n">
        <v>864897.677550059</v>
      </c>
      <c r="E64" s="0" t="n">
        <v>438582.793908492</v>
      </c>
      <c r="F64" s="0" t="n">
        <v>0</v>
      </c>
      <c r="G64" s="0" t="n">
        <v>18391.609665718</v>
      </c>
      <c r="H64" s="0" t="n">
        <v>120009.158507558</v>
      </c>
      <c r="I64" s="0" t="n">
        <v>52083.6285914546</v>
      </c>
      <c r="J64" s="0" t="n">
        <v>17013.2284422386</v>
      </c>
    </row>
    <row r="65" customFormat="false" ht="12.8" hidden="false" customHeight="false" outlineLevel="0" collapsed="false">
      <c r="A65" s="0" t="n">
        <v>112</v>
      </c>
      <c r="B65" s="0" t="n">
        <v>4697807.71638464</v>
      </c>
      <c r="C65" s="0" t="n">
        <v>3299488.44414887</v>
      </c>
      <c r="D65" s="0" t="n">
        <v>752590.570313599</v>
      </c>
      <c r="E65" s="0" t="n">
        <v>438889.954938881</v>
      </c>
      <c r="F65" s="0" t="n">
        <v>0</v>
      </c>
      <c r="G65" s="0" t="n">
        <v>16100.3654995701</v>
      </c>
      <c r="H65" s="0" t="n">
        <v>133300.541882091</v>
      </c>
      <c r="I65" s="0" t="n">
        <v>39533.4841566855</v>
      </c>
      <c r="J65" s="0" t="n">
        <v>17384.455953278</v>
      </c>
    </row>
    <row r="66" customFormat="false" ht="12.8" hidden="false" customHeight="false" outlineLevel="0" collapsed="false">
      <c r="A66" s="0" t="n">
        <v>113</v>
      </c>
      <c r="B66" s="0" t="n">
        <v>5681912.95886034</v>
      </c>
      <c r="C66" s="0" t="n">
        <v>3267679.13655196</v>
      </c>
      <c r="D66" s="0" t="n">
        <v>767732.349867735</v>
      </c>
      <c r="E66" s="0" t="n">
        <v>438398.824673359</v>
      </c>
      <c r="F66" s="0" t="n">
        <v>999070.999834723</v>
      </c>
      <c r="G66" s="0" t="n">
        <v>15833.0564121352</v>
      </c>
      <c r="H66" s="0" t="n">
        <v>116472.695341704</v>
      </c>
      <c r="I66" s="0" t="n">
        <v>57193.4799721788</v>
      </c>
      <c r="J66" s="0" t="n">
        <v>16555.247885306</v>
      </c>
    </row>
    <row r="67" customFormat="false" ht="12.8" hidden="false" customHeight="false" outlineLevel="0" collapsed="false">
      <c r="A67" s="0" t="n">
        <v>114</v>
      </c>
      <c r="B67" s="0" t="n">
        <v>4631017.21816758</v>
      </c>
      <c r="C67" s="0" t="n">
        <v>3156066.15247664</v>
      </c>
      <c r="D67" s="0" t="n">
        <v>856925.467209002</v>
      </c>
      <c r="E67" s="0" t="n">
        <v>439989.227864891</v>
      </c>
      <c r="F67" s="0" t="n">
        <v>0</v>
      </c>
      <c r="G67" s="0" t="n">
        <v>21235.3530932831</v>
      </c>
      <c r="H67" s="0" t="n">
        <v>102190.480232811</v>
      </c>
      <c r="I67" s="0" t="n">
        <v>39922.7768343652</v>
      </c>
      <c r="J67" s="0" t="n">
        <v>14562.7705177781</v>
      </c>
    </row>
    <row r="68" customFormat="false" ht="12.8" hidden="false" customHeight="false" outlineLevel="0" collapsed="false">
      <c r="A68" s="0" t="n">
        <v>115</v>
      </c>
      <c r="B68" s="0" t="n">
        <v>4589978.6124534</v>
      </c>
      <c r="C68" s="0" t="n">
        <v>3112765.51006552</v>
      </c>
      <c r="D68" s="0" t="n">
        <v>842262.588791449</v>
      </c>
      <c r="E68" s="0" t="n">
        <v>441256.177424395</v>
      </c>
      <c r="F68" s="0" t="n">
        <v>0</v>
      </c>
      <c r="G68" s="0" t="n">
        <v>17340.6923853781</v>
      </c>
      <c r="H68" s="0" t="n">
        <v>117472.557656314</v>
      </c>
      <c r="I68" s="0" t="n">
        <v>38659.1578487439</v>
      </c>
      <c r="J68" s="0" t="n">
        <v>16255.6888602222</v>
      </c>
    </row>
    <row r="69" customFormat="false" ht="12.8" hidden="false" customHeight="false" outlineLevel="0" collapsed="false">
      <c r="A69" s="0" t="n">
        <v>116</v>
      </c>
      <c r="B69" s="0" t="n">
        <v>4608459.29671513</v>
      </c>
      <c r="C69" s="0" t="n">
        <v>3132020.00076387</v>
      </c>
      <c r="D69" s="0" t="n">
        <v>849308.825083168</v>
      </c>
      <c r="E69" s="0" t="n">
        <v>441864.266281434</v>
      </c>
      <c r="F69" s="0" t="n">
        <v>0</v>
      </c>
      <c r="G69" s="0" t="n">
        <v>14619.4335532627</v>
      </c>
      <c r="H69" s="0" t="n">
        <v>128250.315305418</v>
      </c>
      <c r="I69" s="0" t="n">
        <v>23709.1412444099</v>
      </c>
      <c r="J69" s="0" t="n">
        <v>18971.276962556</v>
      </c>
    </row>
    <row r="70" customFormat="false" ht="12.8" hidden="false" customHeight="false" outlineLevel="0" collapsed="false">
      <c r="A70" s="0" t="n">
        <v>117</v>
      </c>
      <c r="B70" s="0" t="n">
        <v>5618879.45414892</v>
      </c>
      <c r="C70" s="0" t="n">
        <v>3187096.42446587</v>
      </c>
      <c r="D70" s="0" t="n">
        <v>790651.617596387</v>
      </c>
      <c r="E70" s="0" t="n">
        <v>441502.486584763</v>
      </c>
      <c r="F70" s="0" t="n">
        <v>982959.658217225</v>
      </c>
      <c r="G70" s="0" t="n">
        <v>20041.7559954769</v>
      </c>
      <c r="H70" s="0" t="n">
        <v>136981.591581126</v>
      </c>
      <c r="I70" s="0" t="n">
        <v>35340.7439441589</v>
      </c>
      <c r="J70" s="0" t="n">
        <v>19505.5246755022</v>
      </c>
    </row>
    <row r="71" customFormat="false" ht="12.8" hidden="false" customHeight="false" outlineLevel="0" collapsed="false">
      <c r="A71" s="0" t="n">
        <v>118</v>
      </c>
      <c r="B71" s="0" t="n">
        <v>4587324.09120219</v>
      </c>
      <c r="C71" s="0" t="n">
        <v>3225610.00932688</v>
      </c>
      <c r="D71" s="0" t="n">
        <v>746110.621639828</v>
      </c>
      <c r="E71" s="0" t="n">
        <v>440540.302037585</v>
      </c>
      <c r="F71" s="0" t="n">
        <v>0</v>
      </c>
      <c r="G71" s="0" t="n">
        <v>14152.1590776772</v>
      </c>
      <c r="H71" s="0" t="n">
        <v>112902.980164098</v>
      </c>
      <c r="I71" s="0" t="n">
        <v>29348.8630434614</v>
      </c>
      <c r="J71" s="0" t="n">
        <v>17186.0236902475</v>
      </c>
    </row>
    <row r="72" customFormat="false" ht="12.8" hidden="false" customHeight="false" outlineLevel="0" collapsed="false">
      <c r="A72" s="0" t="n">
        <v>119</v>
      </c>
      <c r="B72" s="0" t="n">
        <v>4534064.14597831</v>
      </c>
      <c r="C72" s="0" t="n">
        <v>3155215.86730833</v>
      </c>
      <c r="D72" s="0" t="n">
        <v>777399.467202976</v>
      </c>
      <c r="E72" s="0" t="n">
        <v>443406.877639617</v>
      </c>
      <c r="F72" s="0" t="n">
        <v>0</v>
      </c>
      <c r="G72" s="0" t="n">
        <v>18166.7815224996</v>
      </c>
      <c r="H72" s="0" t="n">
        <v>93792.6494204966</v>
      </c>
      <c r="I72" s="0" t="n">
        <v>25295.1947071375</v>
      </c>
      <c r="J72" s="0" t="n">
        <v>14193.3987963592</v>
      </c>
    </row>
    <row r="73" customFormat="false" ht="12.8" hidden="false" customHeight="false" outlineLevel="0" collapsed="false">
      <c r="A73" s="0" t="n">
        <v>120</v>
      </c>
      <c r="B73" s="0" t="n">
        <v>4566755.52839275</v>
      </c>
      <c r="C73" s="0" t="n">
        <v>3184644.36489532</v>
      </c>
      <c r="D73" s="0" t="n">
        <v>743661.1076166</v>
      </c>
      <c r="E73" s="0" t="n">
        <v>443463.109501518</v>
      </c>
      <c r="F73" s="0" t="n">
        <v>0</v>
      </c>
      <c r="G73" s="0" t="n">
        <v>21209.8857486749</v>
      </c>
      <c r="H73" s="0" t="n">
        <v>112856.762866502</v>
      </c>
      <c r="I73" s="0" t="n">
        <v>42561.190148339</v>
      </c>
      <c r="J73" s="0" t="n">
        <v>17979.5383226668</v>
      </c>
    </row>
    <row r="74" customFormat="false" ht="12.8" hidden="false" customHeight="false" outlineLevel="0" collapsed="false">
      <c r="A74" s="0" t="n">
        <v>121</v>
      </c>
      <c r="B74" s="0" t="n">
        <v>5610069.96222214</v>
      </c>
      <c r="C74" s="0" t="n">
        <v>3232889.76303015</v>
      </c>
      <c r="D74" s="0" t="n">
        <v>730684.000999712</v>
      </c>
      <c r="E74" s="0" t="n">
        <v>447515.439889051</v>
      </c>
      <c r="F74" s="0" t="n">
        <v>995134.201778411</v>
      </c>
      <c r="G74" s="0" t="n">
        <v>22437.5244625359</v>
      </c>
      <c r="H74" s="0" t="n">
        <v>121397.254782339</v>
      </c>
      <c r="I74" s="0" t="n">
        <v>33804.7023563487</v>
      </c>
      <c r="J74" s="0" t="n">
        <v>17177.7144020483</v>
      </c>
    </row>
    <row r="75" customFormat="false" ht="12.8" hidden="false" customHeight="false" outlineLevel="0" collapsed="false">
      <c r="A75" s="0" t="n">
        <v>122</v>
      </c>
      <c r="B75" s="0" t="n">
        <v>4573550.01902119</v>
      </c>
      <c r="C75" s="0" t="n">
        <v>3317870.39160189</v>
      </c>
      <c r="D75" s="0" t="n">
        <v>638533.200000497</v>
      </c>
      <c r="E75" s="0" t="n">
        <v>441715.417070312</v>
      </c>
      <c r="F75" s="0" t="n">
        <v>0</v>
      </c>
      <c r="G75" s="0" t="n">
        <v>18586.5972830127</v>
      </c>
      <c r="H75" s="0" t="n">
        <v>112046.084327728</v>
      </c>
      <c r="I75" s="0" t="n">
        <v>28387.2242306046</v>
      </c>
      <c r="J75" s="0" t="n">
        <v>15916.3387277415</v>
      </c>
    </row>
    <row r="76" customFormat="false" ht="12.8" hidden="false" customHeight="false" outlineLevel="0" collapsed="false">
      <c r="A76" s="0" t="n">
        <v>123</v>
      </c>
      <c r="B76" s="0" t="n">
        <v>4615892.31114235</v>
      </c>
      <c r="C76" s="0" t="n">
        <v>3264053.5425274</v>
      </c>
      <c r="D76" s="0" t="n">
        <v>700016.176795846</v>
      </c>
      <c r="E76" s="0" t="n">
        <v>441822.160511848</v>
      </c>
      <c r="F76" s="0" t="n">
        <v>0</v>
      </c>
      <c r="G76" s="0" t="n">
        <v>17817.4184050165</v>
      </c>
      <c r="H76" s="0" t="n">
        <v>134301.103459949</v>
      </c>
      <c r="I76" s="0" t="n">
        <v>32838.3400735265</v>
      </c>
      <c r="J76" s="0" t="n">
        <v>20108.7018449566</v>
      </c>
    </row>
    <row r="77" customFormat="false" ht="12.8" hidden="false" customHeight="false" outlineLevel="0" collapsed="false">
      <c r="A77" s="0" t="n">
        <v>124</v>
      </c>
      <c r="B77" s="0" t="n">
        <v>4586885.8442696</v>
      </c>
      <c r="C77" s="0" t="n">
        <v>3206970.89588293</v>
      </c>
      <c r="D77" s="0" t="n">
        <v>761866.206175147</v>
      </c>
      <c r="E77" s="0" t="n">
        <v>439193.464058815</v>
      </c>
      <c r="F77" s="0" t="n">
        <v>0</v>
      </c>
      <c r="G77" s="0" t="n">
        <v>19393.1867242323</v>
      </c>
      <c r="H77" s="0" t="n">
        <v>111777.875158893</v>
      </c>
      <c r="I77" s="0" t="n">
        <v>28720.6689553393</v>
      </c>
      <c r="J77" s="0" t="n">
        <v>19089.7201727743</v>
      </c>
    </row>
    <row r="78" customFormat="false" ht="12.8" hidden="false" customHeight="false" outlineLevel="0" collapsed="false">
      <c r="A78" s="0" t="n">
        <v>125</v>
      </c>
      <c r="B78" s="0" t="n">
        <v>5580261.2382955</v>
      </c>
      <c r="C78" s="0" t="n">
        <v>3214319.40515937</v>
      </c>
      <c r="D78" s="0" t="n">
        <v>716506.185317561</v>
      </c>
      <c r="E78" s="0" t="n">
        <v>444399.352472709</v>
      </c>
      <c r="F78" s="0" t="n">
        <v>1004976.748221</v>
      </c>
      <c r="G78" s="0" t="n">
        <v>23318.0750508271</v>
      </c>
      <c r="H78" s="0" t="n">
        <v>124745.615708429</v>
      </c>
      <c r="I78" s="0" t="n">
        <v>24799.3147606113</v>
      </c>
      <c r="J78" s="0" t="n">
        <v>18990.6628546952</v>
      </c>
    </row>
    <row r="79" customFormat="false" ht="12.8" hidden="false" customHeight="false" outlineLevel="0" collapsed="false">
      <c r="A79" s="0" t="n">
        <v>126</v>
      </c>
      <c r="B79" s="0" t="n">
        <v>4565752.95261223</v>
      </c>
      <c r="C79" s="0" t="n">
        <v>3270376.21108916</v>
      </c>
      <c r="D79" s="0" t="n">
        <v>674583.280865359</v>
      </c>
      <c r="E79" s="0" t="n">
        <v>446581.099387987</v>
      </c>
      <c r="F79" s="0" t="n">
        <v>0</v>
      </c>
      <c r="G79" s="0" t="n">
        <v>18273.4162542107</v>
      </c>
      <c r="H79" s="0" t="n">
        <v>117131.382984275</v>
      </c>
      <c r="I79" s="0" t="n">
        <v>20437.15369669</v>
      </c>
      <c r="J79" s="0" t="n">
        <v>18338.1004409092</v>
      </c>
    </row>
    <row r="80" customFormat="false" ht="12.8" hidden="false" customHeight="false" outlineLevel="0" collapsed="false">
      <c r="A80" s="0" t="n">
        <v>127</v>
      </c>
      <c r="B80" s="0" t="n">
        <v>4592519.00434449</v>
      </c>
      <c r="C80" s="0" t="n">
        <v>3302915.09730501</v>
      </c>
      <c r="D80" s="0" t="n">
        <v>629677.230071675</v>
      </c>
      <c r="E80" s="0" t="n">
        <v>444420.326868253</v>
      </c>
      <c r="F80" s="0" t="n">
        <v>0</v>
      </c>
      <c r="G80" s="0" t="n">
        <v>27025.8613483399</v>
      </c>
      <c r="H80" s="0" t="n">
        <v>126508.34348217</v>
      </c>
      <c r="I80" s="0" t="n">
        <v>36245.0719647678</v>
      </c>
      <c r="J80" s="0" t="n">
        <v>20891.345564844</v>
      </c>
    </row>
    <row r="81" customFormat="false" ht="12.8" hidden="false" customHeight="false" outlineLevel="0" collapsed="false">
      <c r="A81" s="0" t="n">
        <v>128</v>
      </c>
      <c r="B81" s="0" t="n">
        <v>4649531.70047867</v>
      </c>
      <c r="C81" s="0" t="n">
        <v>3376873.27008583</v>
      </c>
      <c r="D81" s="0" t="n">
        <v>630639.359825048</v>
      </c>
      <c r="E81" s="0" t="n">
        <v>446039.36052342</v>
      </c>
      <c r="F81" s="0" t="n">
        <v>0</v>
      </c>
      <c r="G81" s="0" t="n">
        <v>31996.6939663446</v>
      </c>
      <c r="H81" s="0" t="n">
        <v>118466.995329171</v>
      </c>
      <c r="I81" s="0" t="n">
        <v>27659.3586047714</v>
      </c>
      <c r="J81" s="0" t="n">
        <v>19347.8175704952</v>
      </c>
    </row>
    <row r="82" customFormat="false" ht="12.8" hidden="false" customHeight="false" outlineLevel="0" collapsed="false">
      <c r="A82" s="0" t="n">
        <v>129</v>
      </c>
      <c r="B82" s="0" t="n">
        <v>5666136.09840506</v>
      </c>
      <c r="C82" s="0" t="n">
        <v>3298903.62359652</v>
      </c>
      <c r="D82" s="0" t="n">
        <v>711443.612253179</v>
      </c>
      <c r="E82" s="0" t="n">
        <v>453342.497922413</v>
      </c>
      <c r="F82" s="0" t="n">
        <v>1023188.18679825</v>
      </c>
      <c r="G82" s="0" t="n">
        <v>23983.1246271923</v>
      </c>
      <c r="H82" s="0" t="n">
        <v>110212.586275563</v>
      </c>
      <c r="I82" s="0" t="n">
        <v>24908.2423460114</v>
      </c>
      <c r="J82" s="0" t="n">
        <v>16751.4289507048</v>
      </c>
    </row>
    <row r="83" customFormat="false" ht="12.8" hidden="false" customHeight="false" outlineLevel="0" collapsed="false">
      <c r="A83" s="0" t="n">
        <v>130</v>
      </c>
      <c r="B83" s="0" t="n">
        <v>4636753.68709396</v>
      </c>
      <c r="C83" s="0" t="n">
        <v>3320103.91970333</v>
      </c>
      <c r="D83" s="0" t="n">
        <v>673156.144477025</v>
      </c>
      <c r="E83" s="0" t="n">
        <v>455737.476289177</v>
      </c>
      <c r="F83" s="0" t="n">
        <v>0</v>
      </c>
      <c r="G83" s="0" t="n">
        <v>24433.9270858438</v>
      </c>
      <c r="H83" s="0" t="n">
        <v>103815.246028254</v>
      </c>
      <c r="I83" s="0" t="n">
        <v>43374.0022076769</v>
      </c>
      <c r="J83" s="0" t="n">
        <v>17801.9458698355</v>
      </c>
    </row>
    <row r="84" customFormat="false" ht="12.8" hidden="false" customHeight="false" outlineLevel="0" collapsed="false">
      <c r="A84" s="0" t="n">
        <v>131</v>
      </c>
      <c r="B84" s="0" t="n">
        <v>4538857.90322175</v>
      </c>
      <c r="C84" s="0" t="n">
        <v>3229327.01580565</v>
      </c>
      <c r="D84" s="0" t="n">
        <v>677661.599818288</v>
      </c>
      <c r="E84" s="0" t="n">
        <v>458636.992248581</v>
      </c>
      <c r="F84" s="0" t="n">
        <v>0</v>
      </c>
      <c r="G84" s="0" t="n">
        <v>24403.9461205448</v>
      </c>
      <c r="H84" s="0" t="n">
        <v>114274.155683391</v>
      </c>
      <c r="I84" s="0" t="n">
        <v>14005.3856666694</v>
      </c>
      <c r="J84" s="0" t="n">
        <v>20256.0337913219</v>
      </c>
    </row>
    <row r="85" customFormat="false" ht="12.8" hidden="false" customHeight="false" outlineLevel="0" collapsed="false">
      <c r="A85" s="0" t="n">
        <v>132</v>
      </c>
      <c r="B85" s="0" t="n">
        <v>4623768.41195586</v>
      </c>
      <c r="C85" s="0" t="n">
        <v>3253519.32207444</v>
      </c>
      <c r="D85" s="0" t="n">
        <v>716477.520640431</v>
      </c>
      <c r="E85" s="0" t="n">
        <v>454317.143854692</v>
      </c>
      <c r="F85" s="0" t="n">
        <v>0</v>
      </c>
      <c r="G85" s="0" t="n">
        <v>18245.0304374154</v>
      </c>
      <c r="H85" s="0" t="n">
        <v>135065.535919923</v>
      </c>
      <c r="I85" s="0" t="n">
        <v>26528.7302110116</v>
      </c>
      <c r="J85" s="0" t="n">
        <v>22010.515268777</v>
      </c>
    </row>
    <row r="86" customFormat="false" ht="12.8" hidden="false" customHeight="false" outlineLevel="0" collapsed="false">
      <c r="A86" s="0" t="n">
        <v>133</v>
      </c>
      <c r="B86" s="0" t="n">
        <v>5531036.87013497</v>
      </c>
      <c r="C86" s="0" t="n">
        <v>3242167.78862768</v>
      </c>
      <c r="D86" s="0" t="n">
        <v>616232.878065621</v>
      </c>
      <c r="E86" s="0" t="n">
        <v>455504.430776968</v>
      </c>
      <c r="F86" s="0" t="n">
        <v>1020686.79956063</v>
      </c>
      <c r="G86" s="0" t="n">
        <v>31991.2792420776</v>
      </c>
      <c r="H86" s="0" t="n">
        <v>123147.922156052</v>
      </c>
      <c r="I86" s="0" t="n">
        <v>25258.003943407</v>
      </c>
      <c r="J86" s="0" t="n">
        <v>18352.1218008912</v>
      </c>
    </row>
    <row r="87" customFormat="false" ht="12.8" hidden="false" customHeight="false" outlineLevel="0" collapsed="false">
      <c r="A87" s="0" t="n">
        <v>134</v>
      </c>
      <c r="B87" s="0" t="n">
        <v>4558272.13768583</v>
      </c>
      <c r="C87" s="0" t="n">
        <v>3346167.02580241</v>
      </c>
      <c r="D87" s="0" t="n">
        <v>580091.08700879</v>
      </c>
      <c r="E87" s="0" t="n">
        <v>453682.025023489</v>
      </c>
      <c r="F87" s="0" t="n">
        <v>0</v>
      </c>
      <c r="G87" s="0" t="n">
        <v>23906.0900670392</v>
      </c>
      <c r="H87" s="0" t="n">
        <v>111335.386432566</v>
      </c>
      <c r="I87" s="0" t="n">
        <v>27665.4706324228</v>
      </c>
      <c r="J87" s="0" t="n">
        <v>19988.4104066402</v>
      </c>
    </row>
    <row r="88" customFormat="false" ht="12.8" hidden="false" customHeight="false" outlineLevel="0" collapsed="false">
      <c r="A88" s="0" t="n">
        <v>135</v>
      </c>
      <c r="B88" s="0" t="n">
        <v>4524206.01041625</v>
      </c>
      <c r="C88" s="0" t="n">
        <v>3317493.91535676</v>
      </c>
      <c r="D88" s="0" t="n">
        <v>587655.01405834</v>
      </c>
      <c r="E88" s="0" t="n">
        <v>457317.386267043</v>
      </c>
      <c r="F88" s="0" t="n">
        <v>0</v>
      </c>
      <c r="G88" s="0" t="n">
        <v>25824.220703122</v>
      </c>
      <c r="H88" s="0" t="n">
        <v>104268.376949419</v>
      </c>
      <c r="I88" s="0" t="n">
        <v>15421.1709359106</v>
      </c>
      <c r="J88" s="0" t="n">
        <v>17924.4490770656</v>
      </c>
    </row>
    <row r="89" customFormat="false" ht="12.8" hidden="false" customHeight="false" outlineLevel="0" collapsed="false">
      <c r="A89" s="0" t="n">
        <v>136</v>
      </c>
      <c r="B89" s="0" t="n">
        <v>4616993.77439114</v>
      </c>
      <c r="C89" s="0" t="n">
        <v>3318657.26032949</v>
      </c>
      <c r="D89" s="0" t="n">
        <v>635309.106715236</v>
      </c>
      <c r="E89" s="0" t="n">
        <v>456522.670218702</v>
      </c>
      <c r="F89" s="0" t="n">
        <v>0</v>
      </c>
      <c r="G89" s="0" t="n">
        <v>21091.5883648293</v>
      </c>
      <c r="H89" s="0" t="n">
        <v>135295.148627582</v>
      </c>
      <c r="I89" s="0" t="n">
        <v>29514.2907591476</v>
      </c>
      <c r="J89" s="0" t="n">
        <v>21329.2510131558</v>
      </c>
    </row>
    <row r="90" customFormat="false" ht="12.8" hidden="false" customHeight="false" outlineLevel="0" collapsed="false">
      <c r="A90" s="0" t="n">
        <v>137</v>
      </c>
      <c r="B90" s="0" t="n">
        <v>5526088.9733122</v>
      </c>
      <c r="C90" s="0" t="n">
        <v>3303404.82420442</v>
      </c>
      <c r="D90" s="0" t="n">
        <v>545116.585710891</v>
      </c>
      <c r="E90" s="0" t="n">
        <v>462327.010921762</v>
      </c>
      <c r="F90" s="0" t="n">
        <v>1024682.51695222</v>
      </c>
      <c r="G90" s="0" t="n">
        <v>32612.3701120073</v>
      </c>
      <c r="H90" s="0" t="n">
        <v>115512.06023637</v>
      </c>
      <c r="I90" s="0" t="n">
        <v>22735.4681699792</v>
      </c>
      <c r="J90" s="0" t="n">
        <v>18562.0403344668</v>
      </c>
    </row>
    <row r="91" customFormat="false" ht="12.8" hidden="false" customHeight="false" outlineLevel="0" collapsed="false">
      <c r="A91" s="0" t="n">
        <v>138</v>
      </c>
      <c r="B91" s="0" t="n">
        <v>4532107.66972526</v>
      </c>
      <c r="C91" s="0" t="n">
        <v>3333514.86521072</v>
      </c>
      <c r="D91" s="0" t="n">
        <v>530670.77450786</v>
      </c>
      <c r="E91" s="0" t="n">
        <v>466756.912671155</v>
      </c>
      <c r="F91" s="0" t="n">
        <v>0</v>
      </c>
      <c r="G91" s="0" t="n">
        <v>24286.1018401077</v>
      </c>
      <c r="H91" s="0" t="n">
        <v>135686.079453658</v>
      </c>
      <c r="I91" s="0" t="n">
        <v>20255.6870931721</v>
      </c>
      <c r="J91" s="0" t="n">
        <v>21161.0277886834</v>
      </c>
    </row>
    <row r="92" customFormat="false" ht="12.8" hidden="false" customHeight="false" outlineLevel="0" collapsed="false">
      <c r="A92" s="0" t="n">
        <v>139</v>
      </c>
      <c r="B92" s="0" t="n">
        <v>4520353.93247577</v>
      </c>
      <c r="C92" s="0" t="n">
        <v>3380424.43679397</v>
      </c>
      <c r="D92" s="0" t="n">
        <v>465826.223757599</v>
      </c>
      <c r="E92" s="0" t="n">
        <v>460892.649335248</v>
      </c>
      <c r="F92" s="0" t="n">
        <v>0</v>
      </c>
      <c r="G92" s="0" t="n">
        <v>17932.3617009458</v>
      </c>
      <c r="H92" s="0" t="n">
        <v>145555.400086941</v>
      </c>
      <c r="I92" s="0" t="n">
        <v>25814.0294307954</v>
      </c>
      <c r="J92" s="0" t="n">
        <v>24151.8682322578</v>
      </c>
    </row>
    <row r="93" customFormat="false" ht="12.8" hidden="false" customHeight="false" outlineLevel="0" collapsed="false">
      <c r="A93" s="0" t="n">
        <v>140</v>
      </c>
      <c r="B93" s="0" t="n">
        <v>4548257.55683101</v>
      </c>
      <c r="C93" s="0" t="n">
        <v>3410441.37577292</v>
      </c>
      <c r="D93" s="0" t="n">
        <v>472724.188855813</v>
      </c>
      <c r="E93" s="0" t="n">
        <v>466334.810176418</v>
      </c>
      <c r="F93" s="0" t="n">
        <v>0</v>
      </c>
      <c r="G93" s="0" t="n">
        <v>23234.3601223476</v>
      </c>
      <c r="H93" s="0" t="n">
        <v>116737.821840126</v>
      </c>
      <c r="I93" s="0" t="n">
        <v>39551.4098517541</v>
      </c>
      <c r="J93" s="0" t="n">
        <v>20413.8039643036</v>
      </c>
    </row>
    <row r="94" customFormat="false" ht="12.8" hidden="false" customHeight="false" outlineLevel="0" collapsed="false">
      <c r="A94" s="0" t="n">
        <v>141</v>
      </c>
      <c r="B94" s="0" t="n">
        <v>5417443.0364881</v>
      </c>
      <c r="C94" s="0" t="n">
        <v>3355838.80088194</v>
      </c>
      <c r="D94" s="0" t="n">
        <v>427745.617584997</v>
      </c>
      <c r="E94" s="0" t="n">
        <v>457666.900775435</v>
      </c>
      <c r="F94" s="0" t="n">
        <v>992212.871858604</v>
      </c>
      <c r="G94" s="0" t="n">
        <v>26708.3995578193</v>
      </c>
      <c r="H94" s="0" t="n">
        <v>123340.756385938</v>
      </c>
      <c r="I94" s="0" t="n">
        <v>15064.0617646554</v>
      </c>
      <c r="J94" s="0" t="n">
        <v>19824.434026276</v>
      </c>
    </row>
    <row r="95" customFormat="false" ht="12.8" hidden="false" customHeight="false" outlineLevel="0" collapsed="false">
      <c r="A95" s="0" t="n">
        <v>142</v>
      </c>
      <c r="B95" s="0" t="n">
        <v>4484874.55593812</v>
      </c>
      <c r="C95" s="0" t="n">
        <v>3337352.26931855</v>
      </c>
      <c r="D95" s="0" t="n">
        <v>474199.086210067</v>
      </c>
      <c r="E95" s="0" t="n">
        <v>461497.442089431</v>
      </c>
      <c r="F95" s="0" t="n">
        <v>0</v>
      </c>
      <c r="G95" s="0" t="n">
        <v>27850.3029925835</v>
      </c>
      <c r="H95" s="0" t="n">
        <v>130950.669099272</v>
      </c>
      <c r="I95" s="0" t="n">
        <v>33339.7826297526</v>
      </c>
      <c r="J95" s="0" t="n">
        <v>20423.0164315049</v>
      </c>
    </row>
    <row r="96" customFormat="false" ht="12.8" hidden="false" customHeight="false" outlineLevel="0" collapsed="false">
      <c r="A96" s="0" t="n">
        <v>143</v>
      </c>
      <c r="B96" s="0" t="n">
        <v>4500393.24588416</v>
      </c>
      <c r="C96" s="0" t="n">
        <v>3322687.60399598</v>
      </c>
      <c r="D96" s="0" t="n">
        <v>473862.673948314</v>
      </c>
      <c r="E96" s="0" t="n">
        <v>466377.636753872</v>
      </c>
      <c r="F96" s="0" t="n">
        <v>0</v>
      </c>
      <c r="G96" s="0" t="n">
        <v>34856.7906810673</v>
      </c>
      <c r="H96" s="0" t="n">
        <v>156244.589951844</v>
      </c>
      <c r="I96" s="0" t="n">
        <v>20682.876381725</v>
      </c>
      <c r="J96" s="0" t="n">
        <v>26881.8127776609</v>
      </c>
    </row>
    <row r="97" customFormat="false" ht="12.8" hidden="false" customHeight="false" outlineLevel="0" collapsed="false">
      <c r="A97" s="0" t="n">
        <v>144</v>
      </c>
      <c r="B97" s="0" t="n">
        <v>4489403.56926701</v>
      </c>
      <c r="C97" s="0" t="n">
        <v>3365722.72384058</v>
      </c>
      <c r="D97" s="0" t="n">
        <v>446312.075570579</v>
      </c>
      <c r="E97" s="0" t="n">
        <v>463201.069788452</v>
      </c>
      <c r="F97" s="0" t="n">
        <v>0</v>
      </c>
      <c r="G97" s="0" t="n">
        <v>26229.3681087827</v>
      </c>
      <c r="H97" s="0" t="n">
        <v>144551.44187182</v>
      </c>
      <c r="I97" s="0" t="n">
        <v>15814.6894826558</v>
      </c>
      <c r="J97" s="0" t="n">
        <v>27798.6904442204</v>
      </c>
    </row>
    <row r="98" customFormat="false" ht="12.8" hidden="false" customHeight="false" outlineLevel="0" collapsed="false">
      <c r="A98" s="0" t="n">
        <v>145</v>
      </c>
      <c r="B98" s="0" t="n">
        <v>5400895.76463053</v>
      </c>
      <c r="C98" s="0" t="n">
        <v>3347590.57565515</v>
      </c>
      <c r="D98" s="0" t="n">
        <v>411900.290968676</v>
      </c>
      <c r="E98" s="0" t="n">
        <v>467581.385794842</v>
      </c>
      <c r="F98" s="0" t="n">
        <v>1001800.84203869</v>
      </c>
      <c r="G98" s="0" t="n">
        <v>22745.6527996127</v>
      </c>
      <c r="H98" s="0" t="n">
        <v>115668.674923774</v>
      </c>
      <c r="I98" s="0" t="n">
        <v>21452.9105531613</v>
      </c>
      <c r="J98" s="0" t="n">
        <v>19649.8047488424</v>
      </c>
    </row>
    <row r="99" customFormat="false" ht="12.8" hidden="false" customHeight="false" outlineLevel="0" collapsed="false">
      <c r="A99" s="0" t="n">
        <v>146</v>
      </c>
      <c r="B99" s="0" t="n">
        <v>4497782.97070253</v>
      </c>
      <c r="C99" s="0" t="n">
        <v>3405256.48569993</v>
      </c>
      <c r="D99" s="0" t="n">
        <v>417164.723673494</v>
      </c>
      <c r="E99" s="0" t="n">
        <v>474770.90608631</v>
      </c>
      <c r="F99" s="0" t="n">
        <v>0</v>
      </c>
      <c r="G99" s="0" t="n">
        <v>28548.676747248</v>
      </c>
      <c r="H99" s="0" t="n">
        <v>129814.945360869</v>
      </c>
      <c r="I99" s="0" t="n">
        <v>18473.601819083</v>
      </c>
      <c r="J99" s="0" t="n">
        <v>23966.3206138776</v>
      </c>
    </row>
    <row r="100" customFormat="false" ht="12.8" hidden="false" customHeight="false" outlineLevel="0" collapsed="false">
      <c r="A100" s="0" t="n">
        <v>147</v>
      </c>
      <c r="B100" s="0" t="n">
        <v>4418507.4281757</v>
      </c>
      <c r="C100" s="0" t="n">
        <v>3349505.27389958</v>
      </c>
      <c r="D100" s="0" t="n">
        <v>432410.817538162</v>
      </c>
      <c r="E100" s="0" t="n">
        <v>472030.250796889</v>
      </c>
      <c r="F100" s="0" t="n">
        <v>0</v>
      </c>
      <c r="G100" s="0" t="n">
        <v>22875.5954841921</v>
      </c>
      <c r="H100" s="0" t="n">
        <v>110135.347340272</v>
      </c>
      <c r="I100" s="0" t="n">
        <v>17569.7897963333</v>
      </c>
      <c r="J100" s="0" t="n">
        <v>19630.5108741072</v>
      </c>
    </row>
    <row r="101" customFormat="false" ht="12.8" hidden="false" customHeight="false" outlineLevel="0" collapsed="false">
      <c r="A101" s="0" t="n">
        <v>148</v>
      </c>
      <c r="B101" s="0" t="n">
        <v>4412825.17354573</v>
      </c>
      <c r="C101" s="0" t="n">
        <v>3277861.63101848</v>
      </c>
      <c r="D101" s="0" t="n">
        <v>487482.767856047</v>
      </c>
      <c r="E101" s="0" t="n">
        <v>474899.784646805</v>
      </c>
      <c r="F101" s="0" t="n">
        <v>0</v>
      </c>
      <c r="G101" s="0" t="n">
        <v>18446.9269002283</v>
      </c>
      <c r="H101" s="0" t="n">
        <v>110294.114428527</v>
      </c>
      <c r="I101" s="0" t="n">
        <v>15394.6603431823</v>
      </c>
      <c r="J101" s="0" t="n">
        <v>20369.4330809838</v>
      </c>
    </row>
    <row r="102" customFormat="false" ht="12.8" hidden="false" customHeight="false" outlineLevel="0" collapsed="false">
      <c r="A102" s="0" t="n">
        <v>149</v>
      </c>
      <c r="B102" s="0" t="n">
        <v>5364905.18225925</v>
      </c>
      <c r="C102" s="0" t="n">
        <v>3265053.59203781</v>
      </c>
      <c r="D102" s="0" t="n">
        <v>468305.906692696</v>
      </c>
      <c r="E102" s="0" t="n">
        <v>477399.808123706</v>
      </c>
      <c r="F102" s="0" t="n">
        <v>999440.397166431</v>
      </c>
      <c r="G102" s="0" t="n">
        <v>28026.9733072144</v>
      </c>
      <c r="H102" s="0" t="n">
        <v>104633.503365557</v>
      </c>
      <c r="I102" s="0" t="n">
        <v>16112.8855718748</v>
      </c>
      <c r="J102" s="0" t="n">
        <v>19344.8503900579</v>
      </c>
    </row>
    <row r="103" customFormat="false" ht="12.8" hidden="false" customHeight="false" outlineLevel="0" collapsed="false">
      <c r="A103" s="0" t="n">
        <v>150</v>
      </c>
      <c r="B103" s="0" t="n">
        <v>4476564.72088527</v>
      </c>
      <c r="C103" s="0" t="n">
        <v>3321051.06394982</v>
      </c>
      <c r="D103" s="0" t="n">
        <v>488337.654103537</v>
      </c>
      <c r="E103" s="0" t="n">
        <v>482007.974535766</v>
      </c>
      <c r="F103" s="0" t="n">
        <v>0</v>
      </c>
      <c r="G103" s="0" t="n">
        <v>26848.3762320629</v>
      </c>
      <c r="H103" s="0" t="n">
        <v>128011.038940059</v>
      </c>
      <c r="I103" s="0" t="n">
        <v>7583.49304839772</v>
      </c>
      <c r="J103" s="0" t="n">
        <v>21692.4487446637</v>
      </c>
    </row>
    <row r="104" customFormat="false" ht="12.8" hidden="false" customHeight="false" outlineLevel="0" collapsed="false">
      <c r="A104" s="0" t="n">
        <v>151</v>
      </c>
      <c r="B104" s="0" t="n">
        <v>4473916.70981647</v>
      </c>
      <c r="C104" s="0" t="n">
        <v>3345037.19987341</v>
      </c>
      <c r="D104" s="0" t="n">
        <v>460230.994129708</v>
      </c>
      <c r="E104" s="0" t="n">
        <v>486026.647441792</v>
      </c>
      <c r="F104" s="0" t="n">
        <v>0</v>
      </c>
      <c r="G104" s="0" t="n">
        <v>34982.1700515783</v>
      </c>
      <c r="H104" s="0" t="n">
        <v>115804.423930214</v>
      </c>
      <c r="I104" s="0" t="n">
        <v>19392.6888489479</v>
      </c>
      <c r="J104" s="0" t="n">
        <v>19671.2606756704</v>
      </c>
    </row>
    <row r="105" customFormat="false" ht="12.8" hidden="false" customHeight="false" outlineLevel="0" collapsed="false">
      <c r="A105" s="0" t="n">
        <v>152</v>
      </c>
      <c r="B105" s="0" t="n">
        <v>4474402.81994499</v>
      </c>
      <c r="C105" s="0" t="n">
        <v>3309733.27779241</v>
      </c>
      <c r="D105" s="0" t="n">
        <v>476195.329284184</v>
      </c>
      <c r="E105" s="0" t="n">
        <v>491876.958208519</v>
      </c>
      <c r="F105" s="0" t="n">
        <v>0</v>
      </c>
      <c r="G105" s="0" t="n">
        <v>28736.6549508361</v>
      </c>
      <c r="H105" s="0" t="n">
        <v>141747.307247018</v>
      </c>
      <c r="I105" s="0" t="n">
        <v>4158.89717037976</v>
      </c>
      <c r="J105" s="0" t="n">
        <v>23748.8496077697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I12" activeCellId="0" sqref="I12"/>
    </sheetView>
  </sheetViews>
  <sheetFormatPr defaultColWidth="11.875" defaultRowHeight="12.8" zeroHeight="false" outlineLevelRow="0" outlineLevelCol="0"/>
  <cols>
    <col collapsed="false" customWidth="true" hidden="false" outlineLevel="0" max="64" min="1" style="166" width="11.64"/>
  </cols>
  <sheetData>
    <row r="1" customFormat="false" ht="12.8" hidden="false" customHeight="false" outlineLevel="0" collapsed="false">
      <c r="A1" s="0" t="s">
        <v>235</v>
      </c>
      <c r="B1" s="0" t="s">
        <v>219</v>
      </c>
      <c r="C1" s="0" t="s">
        <v>264</v>
      </c>
      <c r="D1" s="0" t="s">
        <v>265</v>
      </c>
      <c r="E1" s="0" t="s">
        <v>266</v>
      </c>
      <c r="F1" s="0" t="s">
        <v>267</v>
      </c>
      <c r="G1" s="0" t="s">
        <v>268</v>
      </c>
      <c r="H1" s="0" t="s">
        <v>269</v>
      </c>
      <c r="I1" s="0" t="s">
        <v>220</v>
      </c>
    </row>
    <row r="2" customFormat="false" ht="12.8" hidden="false" customHeight="false" outlineLevel="0" collapsed="false">
      <c r="A2" s="166" t="n">
        <v>49</v>
      </c>
      <c r="B2" s="166" t="n">
        <v>18043144.0904716</v>
      </c>
      <c r="C2" s="166" t="n">
        <v>17405506.2854731</v>
      </c>
      <c r="D2" s="166" t="n">
        <v>61542304.1459164</v>
      </c>
      <c r="E2" s="166" t="n">
        <v>61542304.1459164</v>
      </c>
      <c r="F2" s="166" t="n">
        <v>0</v>
      </c>
      <c r="G2" s="166" t="n">
        <v>364695.460487578</v>
      </c>
      <c r="H2" s="166" t="n">
        <v>179810.780266655</v>
      </c>
      <c r="I2" s="166" t="n">
        <v>133045.091777586</v>
      </c>
    </row>
    <row r="3" customFormat="false" ht="12.8" hidden="false" customHeight="false" outlineLevel="0" collapsed="false">
      <c r="A3" s="166" t="n">
        <v>50</v>
      </c>
      <c r="B3" s="166" t="n">
        <v>22277539.8995703</v>
      </c>
      <c r="C3" s="166" t="n">
        <v>21584807.9443124</v>
      </c>
      <c r="D3" s="166" t="n">
        <v>76314324.9548439</v>
      </c>
      <c r="E3" s="166" t="n">
        <v>65412278.5327233</v>
      </c>
      <c r="F3" s="166" t="n">
        <v>10902046.4221206</v>
      </c>
      <c r="G3" s="166" t="n">
        <v>421602.260497036</v>
      </c>
      <c r="H3" s="166" t="n">
        <v>173537.254977465</v>
      </c>
      <c r="I3" s="166" t="n">
        <v>139417.771119178</v>
      </c>
    </row>
    <row r="4" customFormat="false" ht="12.8" hidden="false" customHeight="false" outlineLevel="0" collapsed="false">
      <c r="A4" s="166" t="n">
        <v>51</v>
      </c>
      <c r="B4" s="166" t="n">
        <v>20171412.2166204</v>
      </c>
      <c r="C4" s="166" t="n">
        <v>19514908.9400945</v>
      </c>
      <c r="D4" s="166" t="n">
        <v>68983481.7043661</v>
      </c>
      <c r="E4" s="166" t="n">
        <v>68983481.7043661</v>
      </c>
      <c r="F4" s="166" t="n">
        <v>0</v>
      </c>
      <c r="G4" s="166" t="n">
        <v>384609.217745639</v>
      </c>
      <c r="H4" s="166" t="n">
        <v>170548.660329114</v>
      </c>
      <c r="I4" s="166" t="n">
        <v>144779.140644521</v>
      </c>
    </row>
    <row r="5" customFormat="false" ht="12.8" hidden="false" customHeight="false" outlineLevel="0" collapsed="false">
      <c r="A5" s="166" t="n">
        <v>52</v>
      </c>
      <c r="B5" s="166" t="n">
        <v>23528444.5402758</v>
      </c>
      <c r="C5" s="166" t="n">
        <v>22852455.6495537</v>
      </c>
      <c r="D5" s="166" t="n">
        <v>80791205.6838664</v>
      </c>
      <c r="E5" s="166" t="n">
        <v>69249604.8718855</v>
      </c>
      <c r="F5" s="166" t="n">
        <v>11541600.8119809</v>
      </c>
      <c r="G5" s="166" t="n">
        <v>411868.751808264</v>
      </c>
      <c r="H5" s="166" t="n">
        <v>162868.753854648</v>
      </c>
      <c r="I5" s="166" t="n">
        <v>144644.835798782</v>
      </c>
    </row>
    <row r="6" customFormat="false" ht="12.8" hidden="false" customHeight="false" outlineLevel="0" collapsed="false">
      <c r="A6" s="166" t="n">
        <v>53</v>
      </c>
      <c r="B6" s="166" t="n">
        <v>19153281.0629158</v>
      </c>
      <c r="C6" s="166" t="n">
        <v>18535204.4503069</v>
      </c>
      <c r="D6" s="166" t="n">
        <v>65547035.8377368</v>
      </c>
      <c r="E6" s="166" t="n">
        <v>65547035.8377368</v>
      </c>
      <c r="F6" s="166" t="n">
        <v>0</v>
      </c>
      <c r="G6" s="166" t="n">
        <v>379107.181250302</v>
      </c>
      <c r="H6" s="166" t="n">
        <v>141448.488340624</v>
      </c>
      <c r="I6" s="166" t="n">
        <v>139315.632882832</v>
      </c>
    </row>
    <row r="7" customFormat="false" ht="12.8" hidden="false" customHeight="false" outlineLevel="0" collapsed="false">
      <c r="A7" s="166" t="n">
        <v>54</v>
      </c>
      <c r="B7" s="166" t="n">
        <v>21857213.2641064</v>
      </c>
      <c r="C7" s="166" t="n">
        <v>21254973.6813816</v>
      </c>
      <c r="D7" s="166" t="n">
        <v>75103390.7153397</v>
      </c>
      <c r="E7" s="166" t="n">
        <v>64374334.8988626</v>
      </c>
      <c r="F7" s="166" t="n">
        <v>10729055.8164771</v>
      </c>
      <c r="G7" s="166" t="n">
        <v>384130.413372021</v>
      </c>
      <c r="H7" s="166" t="n">
        <v>123317.249522824</v>
      </c>
      <c r="I7" s="166" t="n">
        <v>135417.02832844</v>
      </c>
    </row>
    <row r="8" customFormat="false" ht="12.8" hidden="false" customHeight="false" outlineLevel="0" collapsed="false">
      <c r="A8" s="166" t="n">
        <v>55</v>
      </c>
      <c r="B8" s="166" t="n">
        <v>19215169.9458099</v>
      </c>
      <c r="C8" s="166" t="n">
        <v>18628180.2423709</v>
      </c>
      <c r="D8" s="166" t="n">
        <v>65830840.2204289</v>
      </c>
      <c r="E8" s="166" t="n">
        <v>65830840.2204289</v>
      </c>
      <c r="F8" s="166" t="n">
        <v>0</v>
      </c>
      <c r="G8" s="166" t="n">
        <v>370054.163794967</v>
      </c>
      <c r="H8" s="166" t="n">
        <v>116388.261381319</v>
      </c>
      <c r="I8" s="166" t="n">
        <v>143638.968946757</v>
      </c>
    </row>
    <row r="9" customFormat="false" ht="12.8" hidden="false" customHeight="false" outlineLevel="0" collapsed="false">
      <c r="A9" s="166" t="n">
        <v>56</v>
      </c>
      <c r="B9" s="166" t="n">
        <v>22585007.4703965</v>
      </c>
      <c r="C9" s="166" t="n">
        <v>21952588.5080313</v>
      </c>
      <c r="D9" s="166" t="n">
        <v>77594762.9305608</v>
      </c>
      <c r="E9" s="166" t="n">
        <v>66509796.7976235</v>
      </c>
      <c r="F9" s="166" t="n">
        <v>11084966.1329373</v>
      </c>
      <c r="G9" s="166" t="n">
        <v>418867.570650581</v>
      </c>
      <c r="H9" s="166" t="n">
        <v>112379.676577497</v>
      </c>
      <c r="I9" s="166" t="n">
        <v>144531.021624542</v>
      </c>
    </row>
    <row r="10" customFormat="false" ht="12.8" hidden="false" customHeight="false" outlineLevel="0" collapsed="false">
      <c r="A10" s="166" t="n">
        <v>57</v>
      </c>
      <c r="B10" s="166" t="n">
        <v>19533783.8584636</v>
      </c>
      <c r="C10" s="166" t="n">
        <v>18856350.4870442</v>
      </c>
      <c r="D10" s="166" t="n">
        <v>66663600.8016685</v>
      </c>
      <c r="E10" s="166" t="n">
        <v>66663600.8016685</v>
      </c>
      <c r="F10" s="166" t="n">
        <v>0</v>
      </c>
      <c r="G10" s="166" t="n">
        <v>352470.356320033</v>
      </c>
      <c r="H10" s="166" t="n">
        <v>239320.285491821</v>
      </c>
      <c r="I10" s="166" t="n">
        <v>122346.756582245</v>
      </c>
    </row>
    <row r="11" customFormat="false" ht="12.8" hidden="false" customHeight="false" outlineLevel="0" collapsed="false">
      <c r="A11" s="166" t="n">
        <v>58</v>
      </c>
      <c r="B11" s="166" t="n">
        <v>23184198.0928763</v>
      </c>
      <c r="C11" s="166" t="n">
        <v>22502728.8694427</v>
      </c>
      <c r="D11" s="166" t="n">
        <v>79568763.1096815</v>
      </c>
      <c r="E11" s="166" t="n">
        <v>68201796.9511556</v>
      </c>
      <c r="F11" s="166" t="n">
        <v>11366966.1585259</v>
      </c>
      <c r="G11" s="166" t="n">
        <v>357180.114727404</v>
      </c>
      <c r="H11" s="166" t="n">
        <v>233537.954811137</v>
      </c>
      <c r="I11" s="166" t="n">
        <v>129644.505564317</v>
      </c>
    </row>
    <row r="12" customFormat="false" ht="12.8" hidden="false" customHeight="false" outlineLevel="0" collapsed="false">
      <c r="A12" s="166" t="n">
        <v>59</v>
      </c>
      <c r="B12" s="166" t="n">
        <v>20542851.5621216</v>
      </c>
      <c r="C12" s="166" t="n">
        <v>19859905.1784969</v>
      </c>
      <c r="D12" s="166" t="n">
        <v>70211018.8174341</v>
      </c>
      <c r="E12" s="166" t="n">
        <v>70211018.8174341</v>
      </c>
      <c r="F12" s="166" t="n">
        <v>0</v>
      </c>
      <c r="G12" s="166" t="n">
        <v>351626.063081105</v>
      </c>
      <c r="H12" s="166" t="n">
        <v>234302.016710924</v>
      </c>
      <c r="I12" s="166" t="n">
        <v>138597.576903819</v>
      </c>
    </row>
    <row r="13" customFormat="false" ht="12.8" hidden="false" customHeight="false" outlineLevel="0" collapsed="false">
      <c r="A13" s="166" t="n">
        <v>60</v>
      </c>
      <c r="B13" s="166" t="n">
        <v>24252373.7599014</v>
      </c>
      <c r="C13" s="166" t="n">
        <v>23556085.1764092</v>
      </c>
      <c r="D13" s="166" t="n">
        <v>83167858.0389435</v>
      </c>
      <c r="E13" s="166" t="n">
        <v>71286735.4619515</v>
      </c>
      <c r="F13" s="166" t="n">
        <v>11881122.5769919</v>
      </c>
      <c r="G13" s="166" t="n">
        <v>372696.411100762</v>
      </c>
      <c r="H13" s="166" t="n">
        <v>225492.026773178</v>
      </c>
      <c r="I13" s="166" t="n">
        <v>140143.065168911</v>
      </c>
    </row>
    <row r="14" customFormat="false" ht="12.8" hidden="false" customHeight="false" outlineLevel="0" collapsed="false">
      <c r="A14" s="166" t="n">
        <v>61</v>
      </c>
      <c r="B14" s="166" t="n">
        <v>19363802.8731975</v>
      </c>
      <c r="C14" s="166" t="n">
        <v>18670841.0166333</v>
      </c>
      <c r="D14" s="166" t="n">
        <v>62590802.6432059</v>
      </c>
      <c r="E14" s="166" t="n">
        <v>70820906.7970745</v>
      </c>
      <c r="F14" s="166" t="n">
        <v>0</v>
      </c>
      <c r="G14" s="166" t="n">
        <v>350440.335628768</v>
      </c>
      <c r="H14" s="166" t="n">
        <v>255764.752266503</v>
      </c>
      <c r="I14" s="166" t="n">
        <v>123938.240955641</v>
      </c>
    </row>
    <row r="15" customFormat="false" ht="12.8" hidden="false" customHeight="false" outlineLevel="0" collapsed="false">
      <c r="A15" s="166" t="n">
        <v>62</v>
      </c>
      <c r="B15" s="166" t="n">
        <v>21991144.8761269</v>
      </c>
      <c r="C15" s="166" t="n">
        <v>21312057.4176784</v>
      </c>
      <c r="D15" s="166" t="n">
        <v>71418574.8103526</v>
      </c>
      <c r="E15" s="166" t="n">
        <v>69295066.1870075</v>
      </c>
      <c r="F15" s="166" t="n">
        <v>11549177.6978346</v>
      </c>
      <c r="G15" s="166" t="n">
        <v>349684.230180864</v>
      </c>
      <c r="H15" s="166" t="n">
        <v>239666.738849377</v>
      </c>
      <c r="I15" s="166" t="n">
        <v>128194.98488325</v>
      </c>
    </row>
    <row r="16" customFormat="false" ht="12.8" hidden="false" customHeight="false" outlineLevel="0" collapsed="false">
      <c r="A16" s="166" t="n">
        <v>63</v>
      </c>
      <c r="B16" s="166" t="n">
        <v>18235645.224442</v>
      </c>
      <c r="C16" s="166" t="n">
        <v>17614504.667947</v>
      </c>
      <c r="D16" s="166" t="n">
        <v>59281129.9217306</v>
      </c>
      <c r="E16" s="166" t="n">
        <v>66350999.5900199</v>
      </c>
      <c r="F16" s="166" t="n">
        <v>0</v>
      </c>
      <c r="G16" s="166" t="n">
        <v>324246.403842558</v>
      </c>
      <c r="H16" s="166" t="n">
        <v>216427.814889664</v>
      </c>
      <c r="I16" s="166" t="n">
        <v>114951.911089814</v>
      </c>
    </row>
    <row r="17" customFormat="false" ht="12.8" hidden="false" customHeight="false" outlineLevel="0" collapsed="false">
      <c r="A17" s="166" t="n">
        <v>64</v>
      </c>
      <c r="B17" s="166" t="n">
        <v>20080887.7929642</v>
      </c>
      <c r="C17" s="166" t="n">
        <v>19501748.0655984</v>
      </c>
      <c r="D17" s="166" t="n">
        <v>65645556.2071453</v>
      </c>
      <c r="E17" s="166" t="n">
        <v>63033393.5080475</v>
      </c>
      <c r="F17" s="166" t="n">
        <v>10505565.5846746</v>
      </c>
      <c r="G17" s="166" t="n">
        <v>295359.784554806</v>
      </c>
      <c r="H17" s="166" t="n">
        <v>204078.725928555</v>
      </c>
      <c r="I17" s="166" t="n">
        <v>113858.881260517</v>
      </c>
    </row>
    <row r="18" customFormat="false" ht="12.8" hidden="false" customHeight="false" outlineLevel="0" collapsed="false">
      <c r="A18" s="166" t="n">
        <v>65</v>
      </c>
      <c r="B18" s="166" t="n">
        <v>15939455.3253429</v>
      </c>
      <c r="C18" s="166" t="n">
        <v>15357245.5663204</v>
      </c>
      <c r="D18" s="166" t="n">
        <v>49080278.7911712</v>
      </c>
      <c r="E18" s="166" t="n">
        <v>62188419.3050693</v>
      </c>
      <c r="F18" s="166" t="n">
        <v>0</v>
      </c>
      <c r="G18" s="166" t="n">
        <v>305464.811761156</v>
      </c>
      <c r="H18" s="166" t="n">
        <v>200028.435130685</v>
      </c>
      <c r="I18" s="166" t="n">
        <v>109595.017329619</v>
      </c>
    </row>
    <row r="19" customFormat="false" ht="12.8" hidden="false" customHeight="false" outlineLevel="0" collapsed="false">
      <c r="A19" s="166" t="n">
        <v>66</v>
      </c>
      <c r="B19" s="166" t="n">
        <v>18843330.2723496</v>
      </c>
      <c r="C19" s="166" t="n">
        <v>18269428.3617258</v>
      </c>
      <c r="D19" s="166" t="n">
        <v>59036784.4281593</v>
      </c>
      <c r="E19" s="166" t="n">
        <v>62493873.9685375</v>
      </c>
      <c r="F19" s="166" t="n">
        <v>10415645.6614229</v>
      </c>
      <c r="G19" s="166" t="n">
        <v>299865.937763691</v>
      </c>
      <c r="H19" s="166" t="n">
        <v>198568.503396831</v>
      </c>
      <c r="I19" s="166" t="n">
        <v>107810.670661791</v>
      </c>
    </row>
    <row r="20" customFormat="false" ht="12.8" hidden="false" customHeight="false" outlineLevel="0" collapsed="false">
      <c r="A20" s="166" t="n">
        <v>67</v>
      </c>
      <c r="B20" s="166" t="n">
        <v>15786819.5136424</v>
      </c>
      <c r="C20" s="166" t="n">
        <v>15165167.767607</v>
      </c>
      <c r="D20" s="166" t="n">
        <v>49205364.942853</v>
      </c>
      <c r="E20" s="166" t="n">
        <v>60159533.455584</v>
      </c>
      <c r="F20" s="166" t="n">
        <v>0</v>
      </c>
      <c r="G20" s="166" t="n">
        <v>335910.235010654</v>
      </c>
      <c r="H20" s="166" t="n">
        <v>208209.967682039</v>
      </c>
      <c r="I20" s="166" t="n">
        <v>110759.347632462</v>
      </c>
    </row>
    <row r="21" customFormat="false" ht="12.8" hidden="false" customHeight="false" outlineLevel="0" collapsed="false">
      <c r="A21" s="166" t="n">
        <v>68</v>
      </c>
      <c r="B21" s="166" t="n">
        <v>17918399.3318476</v>
      </c>
      <c r="C21" s="166" t="n">
        <v>17277306.8016746</v>
      </c>
      <c r="D21" s="166" t="n">
        <v>56556860.8841599</v>
      </c>
      <c r="E21" s="166" t="n">
        <v>58136644.9832002</v>
      </c>
      <c r="F21" s="166" t="n">
        <v>9689440.83053337</v>
      </c>
      <c r="G21" s="166" t="n">
        <v>361949.543557869</v>
      </c>
      <c r="H21" s="166" t="n">
        <v>203390.012379379</v>
      </c>
      <c r="I21" s="166" t="n">
        <v>108218.534622524</v>
      </c>
    </row>
    <row r="22" customFormat="false" ht="12.8" hidden="false" customHeight="false" outlineLevel="0" collapsed="false">
      <c r="A22" s="166" t="n">
        <v>69</v>
      </c>
      <c r="B22" s="166" t="n">
        <v>16434641.4004198</v>
      </c>
      <c r="C22" s="166" t="n">
        <v>15807385.658089</v>
      </c>
      <c r="D22" s="166" t="n">
        <v>51729296.5598978</v>
      </c>
      <c r="E22" s="166" t="n">
        <v>61104655.1626774</v>
      </c>
      <c r="F22" s="166" t="n">
        <v>0</v>
      </c>
      <c r="G22" s="166" t="n">
        <v>339999.517263008</v>
      </c>
      <c r="H22" s="166" t="n">
        <v>207299.45260985</v>
      </c>
      <c r="I22" s="166" t="n">
        <v>114223.960654247</v>
      </c>
    </row>
    <row r="23" customFormat="false" ht="12.8" hidden="false" customHeight="false" outlineLevel="0" collapsed="false">
      <c r="A23" s="166" t="n">
        <v>70</v>
      </c>
      <c r="B23" s="166" t="n">
        <v>18373368.2973328</v>
      </c>
      <c r="C23" s="166" t="n">
        <v>17779890.3012971</v>
      </c>
      <c r="D23" s="166" t="n">
        <v>58340675.6598262</v>
      </c>
      <c r="E23" s="166" t="n">
        <v>58668905.4925863</v>
      </c>
      <c r="F23" s="166" t="n">
        <v>9778150.91543105</v>
      </c>
      <c r="G23" s="166" t="n">
        <v>336067.791509227</v>
      </c>
      <c r="H23" s="166" t="n">
        <v>199159.097992466</v>
      </c>
      <c r="I23" s="166" t="n">
        <v>83215.8664771378</v>
      </c>
    </row>
    <row r="24" customFormat="false" ht="12.8" hidden="false" customHeight="false" outlineLevel="0" collapsed="false">
      <c r="A24" s="166" t="n">
        <v>71</v>
      </c>
      <c r="B24" s="166" t="n">
        <v>15655197.28434</v>
      </c>
      <c r="C24" s="166" t="n">
        <v>15030155.9050472</v>
      </c>
      <c r="D24" s="166" t="n">
        <v>49461118.423773</v>
      </c>
      <c r="E24" s="166" t="n">
        <v>57480211.9009685</v>
      </c>
      <c r="F24" s="166" t="n">
        <v>0</v>
      </c>
      <c r="G24" s="166" t="n">
        <v>362817.265601395</v>
      </c>
      <c r="H24" s="166" t="n">
        <v>203015.358322382</v>
      </c>
      <c r="I24" s="166" t="n">
        <v>84583.9362415247</v>
      </c>
    </row>
    <row r="25" customFormat="false" ht="12.8" hidden="false" customHeight="false" outlineLevel="0" collapsed="false">
      <c r="A25" s="166" t="n">
        <v>72</v>
      </c>
      <c r="B25" s="166" t="n">
        <v>18865848.6248469</v>
      </c>
      <c r="C25" s="166" t="n">
        <v>18253959.7698214</v>
      </c>
      <c r="D25" s="166" t="n">
        <v>60220429.9231741</v>
      </c>
      <c r="E25" s="166" t="n">
        <v>59649638.4611279</v>
      </c>
      <c r="F25" s="166" t="n">
        <v>9941606.41018797</v>
      </c>
      <c r="G25" s="166" t="n">
        <v>346399.372417591</v>
      </c>
      <c r="H25" s="166" t="n">
        <v>201429.118770191</v>
      </c>
      <c r="I25" s="166" t="n">
        <v>91514.8054824359</v>
      </c>
    </row>
    <row r="26" customFormat="false" ht="12.8" hidden="false" customHeight="false" outlineLevel="0" collapsed="false">
      <c r="A26" s="166" t="n">
        <v>73</v>
      </c>
      <c r="B26" s="166" t="n">
        <v>16677285.6017938</v>
      </c>
      <c r="C26" s="166" t="n">
        <v>16076962.8297725</v>
      </c>
      <c r="D26" s="166" t="n">
        <v>53301132.3527088</v>
      </c>
      <c r="E26" s="166" t="n">
        <v>60867619.6991625</v>
      </c>
      <c r="F26" s="166" t="n">
        <v>0</v>
      </c>
      <c r="G26" s="166" t="n">
        <v>325748.29106757</v>
      </c>
      <c r="H26" s="166" t="n">
        <v>205034.868688734</v>
      </c>
      <c r="I26" s="166" t="n">
        <v>99342.303235606</v>
      </c>
    </row>
    <row r="27" customFormat="false" ht="12.8" hidden="false" customHeight="false" outlineLevel="0" collapsed="false">
      <c r="A27" s="166" t="n">
        <v>74</v>
      </c>
      <c r="B27" s="166" t="n">
        <v>19675486.3878427</v>
      </c>
      <c r="C27" s="166" t="n">
        <v>19087255.1217286</v>
      </c>
      <c r="D27" s="166" t="n">
        <v>63336411.9626704</v>
      </c>
      <c r="E27" s="166" t="n">
        <v>61896936.9704282</v>
      </c>
      <c r="F27" s="166" t="n">
        <v>10316156.161738</v>
      </c>
      <c r="G27" s="166" t="n">
        <v>321548.458548371</v>
      </c>
      <c r="H27" s="166" t="n">
        <v>198315.112391526</v>
      </c>
      <c r="I27" s="166" t="n">
        <v>97668.1359631533</v>
      </c>
    </row>
    <row r="28" customFormat="false" ht="12.8" hidden="false" customHeight="false" outlineLevel="0" collapsed="false">
      <c r="A28" s="166" t="n">
        <v>75</v>
      </c>
      <c r="B28" s="166" t="n">
        <v>17362252.7634512</v>
      </c>
      <c r="C28" s="166" t="n">
        <v>16755832.8502688</v>
      </c>
      <c r="D28" s="166" t="n">
        <v>55846790.0430501</v>
      </c>
      <c r="E28" s="166" t="n">
        <v>62881452.3794821</v>
      </c>
      <c r="F28" s="166" t="n">
        <v>0</v>
      </c>
      <c r="G28" s="166" t="n">
        <v>334096.869178307</v>
      </c>
      <c r="H28" s="166" t="n">
        <v>203963.334596408</v>
      </c>
      <c r="I28" s="166" t="n">
        <v>97656.7277253132</v>
      </c>
    </row>
    <row r="29" customFormat="false" ht="12.8" hidden="false" customHeight="false" outlineLevel="0" collapsed="false">
      <c r="A29" s="166" t="n">
        <v>76</v>
      </c>
      <c r="B29" s="166" t="n">
        <v>20475967.7794651</v>
      </c>
      <c r="C29" s="166" t="n">
        <v>19818172.7390237</v>
      </c>
      <c r="D29" s="166" t="n">
        <v>66019229.5135391</v>
      </c>
      <c r="E29" s="166" t="n">
        <v>63813202.9310469</v>
      </c>
      <c r="F29" s="166" t="n">
        <v>10635533.8218411</v>
      </c>
      <c r="G29" s="166" t="n">
        <v>377815.459358625</v>
      </c>
      <c r="H29" s="166" t="n">
        <v>211546.102482584</v>
      </c>
      <c r="I29" s="166" t="n">
        <v>97762.1122859834</v>
      </c>
    </row>
    <row r="30" customFormat="false" ht="12.8" hidden="false" customHeight="false" outlineLevel="0" collapsed="false">
      <c r="A30" s="166" t="n">
        <v>77</v>
      </c>
      <c r="B30" s="166" t="n">
        <v>17914267.5614879</v>
      </c>
      <c r="C30" s="166" t="n">
        <v>17224566.7456973</v>
      </c>
      <c r="D30" s="166" t="n">
        <v>57694595.9606216</v>
      </c>
      <c r="E30" s="166" t="n">
        <v>64172481.9261195</v>
      </c>
      <c r="F30" s="166" t="n">
        <v>0</v>
      </c>
      <c r="G30" s="166" t="n">
        <v>400732.031429616</v>
      </c>
      <c r="H30" s="166" t="n">
        <v>220028.491322863</v>
      </c>
      <c r="I30" s="166" t="n">
        <v>98486.1329116718</v>
      </c>
    </row>
    <row r="31" customFormat="false" ht="12.8" hidden="false" customHeight="false" outlineLevel="0" collapsed="false">
      <c r="A31" s="166" t="n">
        <v>78</v>
      </c>
      <c r="B31" s="166" t="n">
        <v>21080875.3907562</v>
      </c>
      <c r="C31" s="166" t="n">
        <v>20366360.2893933</v>
      </c>
      <c r="D31" s="166" t="n">
        <v>68124625.8972631</v>
      </c>
      <c r="E31" s="166" t="n">
        <v>65216257.9752113</v>
      </c>
      <c r="F31" s="166" t="n">
        <v>10869376.3292019</v>
      </c>
      <c r="G31" s="166" t="n">
        <v>421029.380106202</v>
      </c>
      <c r="H31" s="166" t="n">
        <v>224602.495811706</v>
      </c>
      <c r="I31" s="166" t="n">
        <v>98404.6077784963</v>
      </c>
    </row>
    <row r="32" customFormat="false" ht="12.8" hidden="false" customHeight="false" outlineLevel="0" collapsed="false">
      <c r="A32" s="166" t="n">
        <v>79</v>
      </c>
      <c r="B32" s="166" t="n">
        <v>18431712.3308891</v>
      </c>
      <c r="C32" s="166" t="n">
        <v>17722780.9876069</v>
      </c>
      <c r="D32" s="166" t="n">
        <v>59621113.9506721</v>
      </c>
      <c r="E32" s="166" t="n">
        <v>65637248.861933</v>
      </c>
      <c r="F32" s="166" t="n">
        <v>0</v>
      </c>
      <c r="G32" s="166" t="n">
        <v>415017.437390071</v>
      </c>
      <c r="H32" s="166" t="n">
        <v>225169.284641578</v>
      </c>
      <c r="I32" s="166" t="n">
        <v>98206.6017864316</v>
      </c>
    </row>
    <row r="33" customFormat="false" ht="12.8" hidden="false" customHeight="false" outlineLevel="0" collapsed="false">
      <c r="A33" s="166" t="n">
        <v>80</v>
      </c>
      <c r="B33" s="166" t="n">
        <v>21356355.9447437</v>
      </c>
      <c r="C33" s="166" t="n">
        <v>20642480.942628</v>
      </c>
      <c r="D33" s="166" t="n">
        <v>69268177.9993382</v>
      </c>
      <c r="E33" s="166" t="n">
        <v>65822401.5992964</v>
      </c>
      <c r="F33" s="166" t="n">
        <v>10970400.2665494</v>
      </c>
      <c r="G33" s="166" t="n">
        <v>411956.401963287</v>
      </c>
      <c r="H33" s="166" t="n">
        <v>231910.687141541</v>
      </c>
      <c r="I33" s="166" t="n">
        <v>100011.304301224</v>
      </c>
    </row>
    <row r="34" customFormat="false" ht="12.8" hidden="false" customHeight="false" outlineLevel="0" collapsed="false">
      <c r="A34" s="166" t="n">
        <v>81</v>
      </c>
      <c r="B34" s="166" t="n">
        <v>18819481.3499189</v>
      </c>
      <c r="C34" s="166" t="n">
        <v>18076467.2235361</v>
      </c>
      <c r="D34" s="166" t="n">
        <v>60985156.7659038</v>
      </c>
      <c r="E34" s="166" t="n">
        <v>66684039.4576126</v>
      </c>
      <c r="F34" s="166" t="n">
        <v>0</v>
      </c>
      <c r="G34" s="166" t="n">
        <v>436048.210727441</v>
      </c>
      <c r="H34" s="166" t="n">
        <v>236249.612602686</v>
      </c>
      <c r="I34" s="166" t="n">
        <v>101023.290075315</v>
      </c>
    </row>
    <row r="35" customFormat="false" ht="12.8" hidden="false" customHeight="false" outlineLevel="0" collapsed="false">
      <c r="A35" s="166" t="n">
        <v>82</v>
      </c>
      <c r="B35" s="166" t="n">
        <v>21873415.3039475</v>
      </c>
      <c r="C35" s="166" t="n">
        <v>21108239.8913829</v>
      </c>
      <c r="D35" s="166" t="n">
        <v>71021984.2288871</v>
      </c>
      <c r="E35" s="166" t="n">
        <v>67092114.7073059</v>
      </c>
      <c r="F35" s="166" t="n">
        <v>11182019.1178843</v>
      </c>
      <c r="G35" s="166" t="n">
        <v>442862.694384126</v>
      </c>
      <c r="H35" s="166" t="n">
        <v>248700.942950854</v>
      </c>
      <c r="I35" s="166" t="n">
        <v>105159.678899429</v>
      </c>
    </row>
    <row r="36" customFormat="false" ht="12.8" hidden="false" customHeight="false" outlineLevel="0" collapsed="false">
      <c r="A36" s="166" t="n">
        <v>83</v>
      </c>
      <c r="B36" s="166" t="n">
        <v>19306309.5038344</v>
      </c>
      <c r="C36" s="166" t="n">
        <v>18541205.8797238</v>
      </c>
      <c r="D36" s="166" t="n">
        <v>62714058.0740435</v>
      </c>
      <c r="E36" s="166" t="n">
        <v>68154620.2545677</v>
      </c>
      <c r="F36" s="166" t="n">
        <v>0</v>
      </c>
      <c r="G36" s="166" t="n">
        <v>443616.651882714</v>
      </c>
      <c r="H36" s="166" t="n">
        <v>249483.033547609</v>
      </c>
      <c r="I36" s="166" t="n">
        <v>102862.769543353</v>
      </c>
    </row>
    <row r="37" customFormat="false" ht="12.8" hidden="false" customHeight="false" outlineLevel="0" collapsed="false">
      <c r="A37" s="166" t="n">
        <v>84</v>
      </c>
      <c r="B37" s="166" t="n">
        <v>22609863.125322</v>
      </c>
      <c r="C37" s="166" t="n">
        <v>21851867.6482869</v>
      </c>
      <c r="D37" s="166" t="n">
        <v>73654878.1457168</v>
      </c>
      <c r="E37" s="166" t="n">
        <v>69245879.8401696</v>
      </c>
      <c r="F37" s="166" t="n">
        <v>11540979.9733616</v>
      </c>
      <c r="G37" s="166" t="n">
        <v>437569.086622959</v>
      </c>
      <c r="H37" s="166" t="n">
        <v>248203.459300673</v>
      </c>
      <c r="I37" s="166" t="n">
        <v>103175.615873574</v>
      </c>
    </row>
    <row r="38" customFormat="false" ht="12.8" hidden="false" customHeight="false" outlineLevel="0" collapsed="false">
      <c r="A38" s="166" t="n">
        <v>85</v>
      </c>
      <c r="B38" s="166" t="n">
        <v>19871320.7984165</v>
      </c>
      <c r="C38" s="166" t="n">
        <v>19126859.9437956</v>
      </c>
      <c r="D38" s="166" t="n">
        <v>64830729.1322833</v>
      </c>
      <c r="E38" s="166" t="n">
        <v>70078803.556182</v>
      </c>
      <c r="F38" s="166" t="n">
        <v>0</v>
      </c>
      <c r="G38" s="166" t="n">
        <v>423505.051987442</v>
      </c>
      <c r="H38" s="166" t="n">
        <v>249356.017276713</v>
      </c>
      <c r="I38" s="166" t="n">
        <v>102285.407652569</v>
      </c>
    </row>
    <row r="39" customFormat="false" ht="12.8" hidden="false" customHeight="false" outlineLevel="0" collapsed="false">
      <c r="A39" s="166" t="n">
        <v>86</v>
      </c>
      <c r="B39" s="166" t="n">
        <v>23135715.0198272</v>
      </c>
      <c r="C39" s="166" t="n">
        <v>22391540.4669811</v>
      </c>
      <c r="D39" s="166" t="n">
        <v>75606830.1363717</v>
      </c>
      <c r="E39" s="166" t="n">
        <v>70782483.5555892</v>
      </c>
      <c r="F39" s="166" t="n">
        <v>11797080.5925982</v>
      </c>
      <c r="G39" s="166" t="n">
        <v>414764.173057728</v>
      </c>
      <c r="H39" s="166" t="n">
        <v>256951.144414121</v>
      </c>
      <c r="I39" s="166" t="n">
        <v>103513.193391711</v>
      </c>
    </row>
    <row r="40" customFormat="false" ht="12.8" hidden="false" customHeight="false" outlineLevel="0" collapsed="false">
      <c r="A40" s="166" t="n">
        <v>87</v>
      </c>
      <c r="B40" s="166" t="n">
        <v>20469639.2356709</v>
      </c>
      <c r="C40" s="166" t="n">
        <v>19712410.2312564</v>
      </c>
      <c r="D40" s="166" t="n">
        <v>66949500.5282339</v>
      </c>
      <c r="E40" s="166" t="n">
        <v>71988625.4668766</v>
      </c>
      <c r="F40" s="166" t="n">
        <v>0</v>
      </c>
      <c r="G40" s="166" t="n">
        <v>431056.00963922</v>
      </c>
      <c r="H40" s="166" t="n">
        <v>255033.419956907</v>
      </c>
      <c r="I40" s="166" t="n">
        <v>101627.964026157</v>
      </c>
    </row>
    <row r="41" customFormat="false" ht="12.8" hidden="false" customHeight="false" outlineLevel="0" collapsed="false">
      <c r="A41" s="166" t="n">
        <v>88</v>
      </c>
      <c r="B41" s="166" t="n">
        <v>23903190.7644749</v>
      </c>
      <c r="C41" s="166" t="n">
        <v>23108841.8146736</v>
      </c>
      <c r="D41" s="166" t="n">
        <v>78168130.5095287</v>
      </c>
      <c r="E41" s="166" t="n">
        <v>72857157.7722117</v>
      </c>
      <c r="F41" s="166" t="n">
        <v>12142859.6287019</v>
      </c>
      <c r="G41" s="166" t="n">
        <v>465321.124385218</v>
      </c>
      <c r="H41" s="166" t="n">
        <v>258204.041266475</v>
      </c>
      <c r="I41" s="166" t="n">
        <v>101176.834499342</v>
      </c>
    </row>
    <row r="42" customFormat="false" ht="12.8" hidden="false" customHeight="false" outlineLevel="0" collapsed="false">
      <c r="A42" s="166" t="n">
        <v>89</v>
      </c>
      <c r="B42" s="166" t="n">
        <v>21030597.2086848</v>
      </c>
      <c r="C42" s="166" t="n">
        <v>20242590.4548372</v>
      </c>
      <c r="D42" s="166" t="n">
        <v>68881661.495525</v>
      </c>
      <c r="E42" s="166" t="n">
        <v>73745775.2360441</v>
      </c>
      <c r="F42" s="166" t="n">
        <v>0</v>
      </c>
      <c r="G42" s="166" t="n">
        <v>444615.11966162</v>
      </c>
      <c r="H42" s="166" t="n">
        <v>269705.70869906</v>
      </c>
      <c r="I42" s="166" t="n">
        <v>105265.607838491</v>
      </c>
    </row>
    <row r="43" customFormat="false" ht="12.8" hidden="false" customHeight="false" outlineLevel="0" collapsed="false">
      <c r="A43" s="166" t="n">
        <v>90</v>
      </c>
      <c r="B43" s="166" t="n">
        <v>24590467.2169828</v>
      </c>
      <c r="C43" s="166" t="n">
        <v>23786030.6006443</v>
      </c>
      <c r="D43" s="166" t="n">
        <v>80570628.5524484</v>
      </c>
      <c r="E43" s="166" t="n">
        <v>74860011.5895268</v>
      </c>
      <c r="F43" s="166" t="n">
        <v>12476668.5982545</v>
      </c>
      <c r="G43" s="166" t="n">
        <v>464567.345642378</v>
      </c>
      <c r="H43" s="166" t="n">
        <v>268218.166264404</v>
      </c>
      <c r="I43" s="166" t="n">
        <v>102358.720616696</v>
      </c>
    </row>
    <row r="44" customFormat="false" ht="12.8" hidden="false" customHeight="false" outlineLevel="0" collapsed="false">
      <c r="A44" s="166" t="n">
        <v>91</v>
      </c>
      <c r="B44" s="166" t="n">
        <v>21460593.9080172</v>
      </c>
      <c r="C44" s="166" t="n">
        <v>20660315.4221752</v>
      </c>
      <c r="D44" s="166" t="n">
        <v>70373941.7607366</v>
      </c>
      <c r="E44" s="166" t="n">
        <v>75091563.5724488</v>
      </c>
      <c r="F44" s="166" t="n">
        <v>0</v>
      </c>
      <c r="G44" s="166" t="n">
        <v>458235.73512951</v>
      </c>
      <c r="H44" s="166" t="n">
        <v>268523.859868925</v>
      </c>
      <c r="I44" s="166" t="n">
        <v>105026.986919491</v>
      </c>
    </row>
    <row r="45" customFormat="false" ht="12.8" hidden="false" customHeight="false" outlineLevel="0" collapsed="false">
      <c r="A45" s="166" t="n">
        <v>92</v>
      </c>
      <c r="B45" s="166" t="n">
        <v>25063878.6528403</v>
      </c>
      <c r="C45" s="166" t="n">
        <v>24259914.7902989</v>
      </c>
      <c r="D45" s="166" t="n">
        <v>82242595.4449513</v>
      </c>
      <c r="E45" s="166" t="n">
        <v>76163521.6104177</v>
      </c>
      <c r="F45" s="166" t="n">
        <v>12693920.268403</v>
      </c>
      <c r="G45" s="166" t="n">
        <v>448856.358184402</v>
      </c>
      <c r="H45" s="166" t="n">
        <v>278690.437870624</v>
      </c>
      <c r="I45" s="166" t="n">
        <v>109167.237837784</v>
      </c>
    </row>
    <row r="46" customFormat="false" ht="12.8" hidden="false" customHeight="false" outlineLevel="0" collapsed="false">
      <c r="A46" s="166" t="n">
        <v>93</v>
      </c>
      <c r="B46" s="166" t="n">
        <v>22076931.8195937</v>
      </c>
      <c r="C46" s="166" t="n">
        <v>21275385.6124711</v>
      </c>
      <c r="D46" s="166" t="n">
        <v>72562923.7432228</v>
      </c>
      <c r="E46" s="166" t="n">
        <v>77092688.8061483</v>
      </c>
      <c r="F46" s="166" t="n">
        <v>0</v>
      </c>
      <c r="G46" s="166" t="n">
        <v>451103.602383768</v>
      </c>
      <c r="H46" s="166" t="n">
        <v>274260.509446861</v>
      </c>
      <c r="I46" s="166" t="n">
        <v>108831.5647028</v>
      </c>
    </row>
    <row r="47" customFormat="false" ht="12.8" hidden="false" customHeight="false" outlineLevel="0" collapsed="false">
      <c r="A47" s="166" t="n">
        <v>94</v>
      </c>
      <c r="B47" s="166" t="n">
        <v>25605582.990816</v>
      </c>
      <c r="C47" s="166" t="n">
        <v>24834099.4870126</v>
      </c>
      <c r="D47" s="166" t="n">
        <v>84273461.3437616</v>
      </c>
      <c r="E47" s="166" t="n">
        <v>77826467.6700154</v>
      </c>
      <c r="F47" s="166" t="n">
        <v>12971077.9450026</v>
      </c>
      <c r="G47" s="166" t="n">
        <v>420658.802745097</v>
      </c>
      <c r="H47" s="166" t="n">
        <v>273892.83862371</v>
      </c>
      <c r="I47" s="166" t="n">
        <v>109902.660620808</v>
      </c>
    </row>
    <row r="48" customFormat="false" ht="12.8" hidden="false" customHeight="false" outlineLevel="0" collapsed="false">
      <c r="A48" s="166" t="n">
        <v>95</v>
      </c>
      <c r="B48" s="166" t="n">
        <v>22499247.0888476</v>
      </c>
      <c r="C48" s="166" t="n">
        <v>21686792.1689134</v>
      </c>
      <c r="D48" s="166" t="n">
        <v>74055063.8578481</v>
      </c>
      <c r="E48" s="166" t="n">
        <v>78486583.1582107</v>
      </c>
      <c r="F48" s="166" t="n">
        <v>0</v>
      </c>
      <c r="G48" s="166" t="n">
        <v>461316.220075379</v>
      </c>
      <c r="H48" s="166" t="n">
        <v>275499.575137228</v>
      </c>
      <c r="I48" s="166" t="n">
        <v>108055.892459346</v>
      </c>
    </row>
    <row r="49" customFormat="false" ht="12.8" hidden="false" customHeight="false" outlineLevel="0" collapsed="false">
      <c r="A49" s="166" t="n">
        <v>96</v>
      </c>
      <c r="B49" s="166" t="n">
        <v>26031543.3572351</v>
      </c>
      <c r="C49" s="166" t="n">
        <v>25157234.1763572</v>
      </c>
      <c r="D49" s="166" t="n">
        <v>85462165.574384</v>
      </c>
      <c r="E49" s="166" t="n">
        <v>78807148.6965706</v>
      </c>
      <c r="F49" s="166" t="n">
        <v>13134524.7827618</v>
      </c>
      <c r="G49" s="166" t="n">
        <v>517260.848637198</v>
      </c>
      <c r="H49" s="166" t="n">
        <v>280311.158169115</v>
      </c>
      <c r="I49" s="166" t="n">
        <v>109624.53438806</v>
      </c>
    </row>
    <row r="50" customFormat="false" ht="12.8" hidden="false" customHeight="false" outlineLevel="0" collapsed="false">
      <c r="A50" s="166" t="n">
        <v>97</v>
      </c>
      <c r="B50" s="166" t="n">
        <v>22778548.4453791</v>
      </c>
      <c r="C50" s="166" t="n">
        <v>21901525.7275811</v>
      </c>
      <c r="D50" s="166" t="n">
        <v>74843096.1850645</v>
      </c>
      <c r="E50" s="166" t="n">
        <v>79251855.9794624</v>
      </c>
      <c r="F50" s="166" t="n">
        <v>0</v>
      </c>
      <c r="G50" s="166" t="n">
        <v>513412.330890584</v>
      </c>
      <c r="H50" s="166" t="n">
        <v>285387.246296178</v>
      </c>
      <c r="I50" s="166" t="n">
        <v>111747.343730266</v>
      </c>
    </row>
    <row r="51" customFormat="false" ht="12.8" hidden="false" customHeight="false" outlineLevel="0" collapsed="false">
      <c r="A51" s="166" t="n">
        <v>98</v>
      </c>
      <c r="B51" s="166" t="n">
        <v>26365014.4234273</v>
      </c>
      <c r="C51" s="166" t="n">
        <v>25495245.9866343</v>
      </c>
      <c r="D51" s="166" t="n">
        <v>86645120.3407362</v>
      </c>
      <c r="E51" s="166" t="n">
        <v>79820353.643016</v>
      </c>
      <c r="F51" s="166" t="n">
        <v>13303392.273836</v>
      </c>
      <c r="G51" s="166" t="n">
        <v>492966.239542205</v>
      </c>
      <c r="H51" s="166" t="n">
        <v>296128.032676952</v>
      </c>
      <c r="I51" s="166" t="n">
        <v>115248.806534152</v>
      </c>
    </row>
    <row r="52" customFormat="false" ht="12.8" hidden="false" customHeight="false" outlineLevel="0" collapsed="false">
      <c r="A52" s="166" t="n">
        <v>99</v>
      </c>
      <c r="B52" s="166" t="n">
        <v>23300667.4059461</v>
      </c>
      <c r="C52" s="166" t="n">
        <v>22354141.0113192</v>
      </c>
      <c r="D52" s="166" t="n">
        <v>76439588.5550676</v>
      </c>
      <c r="E52" s="166" t="n">
        <v>80822888.3981171</v>
      </c>
      <c r="F52" s="166" t="n">
        <v>0</v>
      </c>
      <c r="G52" s="166" t="n">
        <v>573574.809701997</v>
      </c>
      <c r="H52" s="166" t="n">
        <v>294534.954048521</v>
      </c>
      <c r="I52" s="166" t="n">
        <v>112023.758394909</v>
      </c>
    </row>
    <row r="53" customFormat="false" ht="12.8" hidden="false" customHeight="false" outlineLevel="0" collapsed="false">
      <c r="A53" s="166" t="n">
        <v>100</v>
      </c>
      <c r="B53" s="166" t="n">
        <v>26965703.661792</v>
      </c>
      <c r="C53" s="166" t="n">
        <v>26061160.7573802</v>
      </c>
      <c r="D53" s="166" t="n">
        <v>88635621.8414748</v>
      </c>
      <c r="E53" s="166" t="n">
        <v>81542642.4339965</v>
      </c>
      <c r="F53" s="166" t="n">
        <v>13590440.4056661</v>
      </c>
      <c r="G53" s="166" t="n">
        <v>534163.110178975</v>
      </c>
      <c r="H53" s="166" t="n">
        <v>293004.485892878</v>
      </c>
      <c r="I53" s="166" t="n">
        <v>110536.154771424</v>
      </c>
    </row>
    <row r="54" customFormat="false" ht="12.8" hidden="false" customHeight="false" outlineLevel="0" collapsed="false">
      <c r="A54" s="166" t="n">
        <v>101</v>
      </c>
      <c r="B54" s="166" t="n">
        <v>23755014.1912717</v>
      </c>
      <c r="C54" s="166" t="n">
        <v>22874743.6232923</v>
      </c>
      <c r="D54" s="166" t="n">
        <v>78291287.3654083</v>
      </c>
      <c r="E54" s="166" t="n">
        <v>82636352.121852</v>
      </c>
      <c r="F54" s="166" t="n">
        <v>0</v>
      </c>
      <c r="G54" s="166" t="n">
        <v>498847.373773785</v>
      </c>
      <c r="H54" s="166" t="n">
        <v>301403.752367356</v>
      </c>
      <c r="I54" s="166" t="n">
        <v>114313.488340403</v>
      </c>
    </row>
    <row r="55" customFormat="false" ht="12.8" hidden="false" customHeight="false" outlineLevel="0" collapsed="false">
      <c r="A55" s="166" t="n">
        <v>102</v>
      </c>
      <c r="B55" s="166" t="n">
        <v>27418452.407522</v>
      </c>
      <c r="C55" s="166" t="n">
        <v>26521761.376967</v>
      </c>
      <c r="D55" s="166" t="n">
        <v>90270069.7662089</v>
      </c>
      <c r="E55" s="166" t="n">
        <v>82973011.247408</v>
      </c>
      <c r="F55" s="166" t="n">
        <v>13828835.2079013</v>
      </c>
      <c r="G55" s="166" t="n">
        <v>506138.965461669</v>
      </c>
      <c r="H55" s="166" t="n">
        <v>308903.662063256</v>
      </c>
      <c r="I55" s="166" t="n">
        <v>116640.57575733</v>
      </c>
    </row>
    <row r="56" customFormat="false" ht="12.8" hidden="false" customHeight="false" outlineLevel="0" collapsed="false">
      <c r="A56" s="166" t="n">
        <v>103</v>
      </c>
      <c r="B56" s="166" t="n">
        <v>24170861.9832689</v>
      </c>
      <c r="C56" s="166" t="n">
        <v>23228683.4213965</v>
      </c>
      <c r="D56" s="166" t="n">
        <v>79558007.2093805</v>
      </c>
      <c r="E56" s="166" t="n">
        <v>83909769.5596174</v>
      </c>
      <c r="F56" s="166" t="n">
        <v>0</v>
      </c>
      <c r="G56" s="166" t="n">
        <v>546486.48864973</v>
      </c>
      <c r="H56" s="166" t="n">
        <v>313392.736815928</v>
      </c>
      <c r="I56" s="166" t="n">
        <v>117570.480581127</v>
      </c>
    </row>
    <row r="57" customFormat="false" ht="12.8" hidden="false" customHeight="false" outlineLevel="0" collapsed="false">
      <c r="A57" s="166" t="n">
        <v>104</v>
      </c>
      <c r="B57" s="166" t="n">
        <v>27958476.1856688</v>
      </c>
      <c r="C57" s="166" t="n">
        <v>27025259.6925137</v>
      </c>
      <c r="D57" s="166" t="n">
        <v>92042078.8301067</v>
      </c>
      <c r="E57" s="166" t="n">
        <v>84456991.5722159</v>
      </c>
      <c r="F57" s="166" t="n">
        <v>14076165.262036</v>
      </c>
      <c r="G57" s="166" t="n">
        <v>538071.710457038</v>
      </c>
      <c r="H57" s="166" t="n">
        <v>313255.628462317</v>
      </c>
      <c r="I57" s="166" t="n">
        <v>116984.506051064</v>
      </c>
    </row>
    <row r="58" customFormat="false" ht="12.8" hidden="false" customHeight="false" outlineLevel="0" collapsed="false">
      <c r="A58" s="166" t="n">
        <v>105</v>
      </c>
      <c r="B58" s="166" t="n">
        <v>24492478.8009287</v>
      </c>
      <c r="C58" s="166" t="n">
        <v>23559651.6036888</v>
      </c>
      <c r="D58" s="166" t="n">
        <v>80750363.0919747</v>
      </c>
      <c r="E58" s="166" t="n">
        <v>85031661.6638315</v>
      </c>
      <c r="F58" s="166" t="n">
        <v>0</v>
      </c>
      <c r="G58" s="166" t="n">
        <v>545914.851407959</v>
      </c>
      <c r="H58" s="166" t="n">
        <v>306767.137973457</v>
      </c>
      <c r="I58" s="166" t="n">
        <v>114493.154083482</v>
      </c>
    </row>
    <row r="59" customFormat="false" ht="12.8" hidden="false" customHeight="false" outlineLevel="0" collapsed="false">
      <c r="A59" s="166" t="n">
        <v>106</v>
      </c>
      <c r="B59" s="166" t="n">
        <v>28377331.3608905</v>
      </c>
      <c r="C59" s="166" t="n">
        <v>27424805.7019108</v>
      </c>
      <c r="D59" s="166" t="n">
        <v>93426092.5697759</v>
      </c>
      <c r="E59" s="166" t="n">
        <v>85627721.4907189</v>
      </c>
      <c r="F59" s="166" t="n">
        <v>14271286.9151198</v>
      </c>
      <c r="G59" s="166" t="n">
        <v>564070.347509519</v>
      </c>
      <c r="H59" s="166" t="n">
        <v>307439.110140525</v>
      </c>
      <c r="I59" s="166" t="n">
        <v>115737.430470853</v>
      </c>
    </row>
    <row r="60" customFormat="false" ht="12.8" hidden="false" customHeight="false" outlineLevel="0" collapsed="false">
      <c r="A60" s="166" t="n">
        <v>107</v>
      </c>
      <c r="B60" s="166" t="n">
        <v>24798773.2391237</v>
      </c>
      <c r="C60" s="166" t="n">
        <v>23867591.9168126</v>
      </c>
      <c r="D60" s="166" t="n">
        <v>81797334.7424545</v>
      </c>
      <c r="E60" s="166" t="n">
        <v>86003286.489219</v>
      </c>
      <c r="F60" s="166" t="n">
        <v>0</v>
      </c>
      <c r="G60" s="166" t="n">
        <v>536021.516809101</v>
      </c>
      <c r="H60" s="166" t="n">
        <v>312635.010684977</v>
      </c>
      <c r="I60" s="166" t="n">
        <v>117892.564024343</v>
      </c>
    </row>
    <row r="61" customFormat="false" ht="12.8" hidden="false" customHeight="false" outlineLevel="0" collapsed="false">
      <c r="A61" s="166" t="n">
        <v>108</v>
      </c>
      <c r="B61" s="166" t="n">
        <v>28978019.3274735</v>
      </c>
      <c r="C61" s="166" t="n">
        <v>28071114.2322007</v>
      </c>
      <c r="D61" s="166" t="n">
        <v>95609671.297737</v>
      </c>
      <c r="E61" s="166" t="n">
        <v>87589393.7688517</v>
      </c>
      <c r="F61" s="166" t="n">
        <v>14598232.2948086</v>
      </c>
      <c r="G61" s="166" t="n">
        <v>525456.03599988</v>
      </c>
      <c r="H61" s="166" t="n">
        <v>302425.389339424</v>
      </c>
      <c r="I61" s="166" t="n">
        <v>112890.957047885</v>
      </c>
    </row>
    <row r="62" customFormat="false" ht="12.8" hidden="false" customHeight="false" outlineLevel="0" collapsed="false">
      <c r="A62" s="166" t="n">
        <v>109</v>
      </c>
      <c r="B62" s="166" t="n">
        <v>25394644.7910907</v>
      </c>
      <c r="C62" s="166" t="n">
        <v>24446119.0220404</v>
      </c>
      <c r="D62" s="166" t="n">
        <v>83799313.3838423</v>
      </c>
      <c r="E62" s="166" t="n">
        <v>88096368.6568852</v>
      </c>
      <c r="F62" s="166" t="n">
        <v>0</v>
      </c>
      <c r="G62" s="166" t="n">
        <v>557687.292645823</v>
      </c>
      <c r="H62" s="166" t="n">
        <v>311295.322766122</v>
      </c>
      <c r="I62" s="166" t="n">
        <v>113633.076626234</v>
      </c>
    </row>
    <row r="63" customFormat="false" ht="12.8" hidden="false" customHeight="false" outlineLevel="0" collapsed="false">
      <c r="A63" s="166" t="n">
        <v>110</v>
      </c>
      <c r="B63" s="166" t="n">
        <v>29374448.8099634</v>
      </c>
      <c r="C63" s="166" t="n">
        <v>28415266.6186805</v>
      </c>
      <c r="D63" s="166" t="n">
        <v>96823686.452073</v>
      </c>
      <c r="E63" s="166" t="n">
        <v>88642995.6741958</v>
      </c>
      <c r="F63" s="166" t="n">
        <v>14773832.612366</v>
      </c>
      <c r="G63" s="166" t="n">
        <v>570126.846700814</v>
      </c>
      <c r="H63" s="166" t="n">
        <v>310334.174035131</v>
      </c>
      <c r="I63" s="166" t="n">
        <v>112458.815067013</v>
      </c>
    </row>
    <row r="64" customFormat="false" ht="12.8" hidden="false" customHeight="false" outlineLevel="0" collapsed="false">
      <c r="A64" s="166" t="n">
        <v>111</v>
      </c>
      <c r="B64" s="166" t="n">
        <v>25697563.6371075</v>
      </c>
      <c r="C64" s="166" t="n">
        <v>24768059.895093</v>
      </c>
      <c r="D64" s="166" t="n">
        <v>84941802.4499722</v>
      </c>
      <c r="E64" s="166" t="n">
        <v>89246619.3480068</v>
      </c>
      <c r="F64" s="166" t="n">
        <v>0</v>
      </c>
      <c r="G64" s="166" t="n">
        <v>533430.814832121</v>
      </c>
      <c r="H64" s="166" t="n">
        <v>316208.230562436</v>
      </c>
      <c r="I64" s="166" t="n">
        <v>114092.423742772</v>
      </c>
    </row>
    <row r="65" customFormat="false" ht="12.8" hidden="false" customHeight="false" outlineLevel="0" collapsed="false">
      <c r="A65" s="166" t="n">
        <v>112</v>
      </c>
      <c r="B65" s="166" t="n">
        <v>29738416.5543306</v>
      </c>
      <c r="C65" s="166" t="n">
        <v>28805182.2807087</v>
      </c>
      <c r="D65" s="166" t="n">
        <v>98238123.5908372</v>
      </c>
      <c r="E65" s="166" t="n">
        <v>89827659.4313641</v>
      </c>
      <c r="F65" s="166" t="n">
        <v>14971276.571894</v>
      </c>
      <c r="G65" s="166" t="n">
        <v>538902.396902645</v>
      </c>
      <c r="H65" s="166" t="n">
        <v>315465.763461658</v>
      </c>
      <c r="I65" s="166" t="n">
        <v>112665.876082271</v>
      </c>
    </row>
    <row r="66" customFormat="false" ht="12.8" hidden="false" customHeight="false" outlineLevel="0" collapsed="false">
      <c r="A66" s="166" t="n">
        <v>113</v>
      </c>
      <c r="B66" s="166" t="n">
        <v>26052287.2657334</v>
      </c>
      <c r="C66" s="166" t="n">
        <v>25096257.7979869</v>
      </c>
      <c r="D66" s="166" t="n">
        <v>86156967.2767843</v>
      </c>
      <c r="E66" s="166" t="n">
        <v>90381595.9273388</v>
      </c>
      <c r="F66" s="166" t="n">
        <v>0</v>
      </c>
      <c r="G66" s="166" t="n">
        <v>562616.013479822</v>
      </c>
      <c r="H66" s="166" t="n">
        <v>315108.544582939</v>
      </c>
      <c r="I66" s="166" t="n">
        <v>111864.156690978</v>
      </c>
    </row>
    <row r="67" customFormat="false" ht="12.8" hidden="false" customHeight="false" outlineLevel="0" collapsed="false">
      <c r="A67" s="166" t="n">
        <v>114</v>
      </c>
      <c r="B67" s="166" t="n">
        <v>30141203.2237541</v>
      </c>
      <c r="C67" s="166" t="n">
        <v>29183028.0401439</v>
      </c>
      <c r="D67" s="166" t="n">
        <v>99578602.1773592</v>
      </c>
      <c r="E67" s="166" t="n">
        <v>90963494.6051894</v>
      </c>
      <c r="F67" s="166" t="n">
        <v>15160582.4341982</v>
      </c>
      <c r="G67" s="166" t="n">
        <v>562813.829575239</v>
      </c>
      <c r="H67" s="166" t="n">
        <v>315505.023837873</v>
      </c>
      <c r="I67" s="166" t="n">
        <v>114080.471709994</v>
      </c>
    </row>
    <row r="68" customFormat="false" ht="12.8" hidden="false" customHeight="false" outlineLevel="0" collapsed="false">
      <c r="A68" s="166" t="n">
        <v>115</v>
      </c>
      <c r="B68" s="166" t="n">
        <v>26344314.4511329</v>
      </c>
      <c r="C68" s="166" t="n">
        <v>25394922.9104603</v>
      </c>
      <c r="D68" s="166" t="n">
        <v>87192748.3350752</v>
      </c>
      <c r="E68" s="166" t="n">
        <v>91381310.4354693</v>
      </c>
      <c r="F68" s="166" t="n">
        <v>0</v>
      </c>
      <c r="G68" s="166" t="n">
        <v>551048.357202551</v>
      </c>
      <c r="H68" s="166" t="n">
        <v>317650.335949752</v>
      </c>
      <c r="I68" s="166" t="n">
        <v>115275.496457599</v>
      </c>
    </row>
    <row r="69" customFormat="false" ht="12.8" hidden="false" customHeight="false" outlineLevel="0" collapsed="false">
      <c r="A69" s="166" t="n">
        <v>116</v>
      </c>
      <c r="B69" s="166" t="n">
        <v>30542178.2481277</v>
      </c>
      <c r="C69" s="166" t="n">
        <v>29557537.2522456</v>
      </c>
      <c r="D69" s="166" t="n">
        <v>100889945.412079</v>
      </c>
      <c r="E69" s="166" t="n">
        <v>92121516.2505451</v>
      </c>
      <c r="F69" s="166" t="n">
        <v>15353586.0417575</v>
      </c>
      <c r="G69" s="166" t="n">
        <v>578587.413464128</v>
      </c>
      <c r="H69" s="166" t="n">
        <v>323699.121244194</v>
      </c>
      <c r="I69" s="166" t="n">
        <v>117649.230248181</v>
      </c>
    </row>
    <row r="70" customFormat="false" ht="12.8" hidden="false" customHeight="false" outlineLevel="0" collapsed="false">
      <c r="A70" s="166" t="n">
        <v>117</v>
      </c>
      <c r="B70" s="166" t="n">
        <v>26614589.2162567</v>
      </c>
      <c r="C70" s="166" t="n">
        <v>25583084.6423645</v>
      </c>
      <c r="D70" s="166" t="n">
        <v>87890011.0658231</v>
      </c>
      <c r="E70" s="166" t="n">
        <v>92024406.5569286</v>
      </c>
      <c r="F70" s="166" t="n">
        <v>0</v>
      </c>
      <c r="G70" s="166" t="n">
        <v>617015.48638172</v>
      </c>
      <c r="H70" s="166" t="n">
        <v>329891.709198715</v>
      </c>
      <c r="I70" s="166" t="n">
        <v>120853.397588223</v>
      </c>
    </row>
    <row r="71" customFormat="false" ht="12.8" hidden="false" customHeight="false" outlineLevel="0" collapsed="false">
      <c r="A71" s="166" t="n">
        <v>118</v>
      </c>
      <c r="B71" s="166" t="n">
        <v>30811972.7941044</v>
      </c>
      <c r="C71" s="166" t="n">
        <v>29809612.4081063</v>
      </c>
      <c r="D71" s="166" t="n">
        <v>101760830.12314</v>
      </c>
      <c r="E71" s="166" t="n">
        <v>92823430.7694741</v>
      </c>
      <c r="F71" s="166" t="n">
        <v>15470571.7949124</v>
      </c>
      <c r="G71" s="166" t="n">
        <v>582838.066659149</v>
      </c>
      <c r="H71" s="166" t="n">
        <v>333238.557999804</v>
      </c>
      <c r="I71" s="166" t="n">
        <v>123262.516198784</v>
      </c>
    </row>
    <row r="72" customFormat="false" ht="12.8" hidden="false" customHeight="false" outlineLevel="0" collapsed="false">
      <c r="A72" s="166" t="n">
        <v>119</v>
      </c>
      <c r="B72" s="166" t="n">
        <v>26924665.0053841</v>
      </c>
      <c r="C72" s="166" t="n">
        <v>25928135.5300889</v>
      </c>
      <c r="D72" s="166" t="n">
        <v>89080370.7901653</v>
      </c>
      <c r="E72" s="166" t="n">
        <v>93163679.9319103</v>
      </c>
      <c r="F72" s="166" t="n">
        <v>0</v>
      </c>
      <c r="G72" s="166" t="n">
        <v>579038.084360735</v>
      </c>
      <c r="H72" s="166" t="n">
        <v>332716.321089535</v>
      </c>
      <c r="I72" s="166" t="n">
        <v>121107.242635605</v>
      </c>
    </row>
    <row r="73" customFormat="false" ht="12.8" hidden="false" customHeight="false" outlineLevel="0" collapsed="false">
      <c r="A73" s="166" t="n">
        <v>120</v>
      </c>
      <c r="B73" s="166" t="n">
        <v>31241049.7236406</v>
      </c>
      <c r="C73" s="166" t="n">
        <v>30246270.9794508</v>
      </c>
      <c r="D73" s="166" t="n">
        <v>103259156.307634</v>
      </c>
      <c r="E73" s="166" t="n">
        <v>94152752.7586965</v>
      </c>
      <c r="F73" s="166" t="n">
        <v>15692125.4597828</v>
      </c>
      <c r="G73" s="166" t="n">
        <v>566983.864010982</v>
      </c>
      <c r="H73" s="166" t="n">
        <v>340930.917826896</v>
      </c>
      <c r="I73" s="166" t="n">
        <v>124091.374788458</v>
      </c>
    </row>
    <row r="74" customFormat="false" ht="12.8" hidden="false" customHeight="false" outlineLevel="0" collapsed="false">
      <c r="A74" s="166" t="n">
        <v>121</v>
      </c>
      <c r="B74" s="166" t="n">
        <v>27297804.8235167</v>
      </c>
      <c r="C74" s="166" t="n">
        <v>26288046.8555739</v>
      </c>
      <c r="D74" s="166" t="n">
        <v>90323978.0504306</v>
      </c>
      <c r="E74" s="166" t="n">
        <v>94525758.7323494</v>
      </c>
      <c r="F74" s="166" t="n">
        <v>0</v>
      </c>
      <c r="G74" s="166" t="n">
        <v>586324.751283713</v>
      </c>
      <c r="H74" s="166" t="n">
        <v>337268.240621136</v>
      </c>
      <c r="I74" s="166" t="n">
        <v>123092.822911374</v>
      </c>
    </row>
    <row r="75" customFormat="false" ht="12.8" hidden="false" customHeight="false" outlineLevel="0" collapsed="false">
      <c r="A75" s="166" t="n">
        <v>122</v>
      </c>
      <c r="B75" s="166" t="n">
        <v>31519670.0816595</v>
      </c>
      <c r="C75" s="166" t="n">
        <v>30505117.8191955</v>
      </c>
      <c r="D75" s="166" t="n">
        <v>104221458.605455</v>
      </c>
      <c r="E75" s="166" t="n">
        <v>94997266.5046378</v>
      </c>
      <c r="F75" s="166" t="n">
        <v>15832877.750773</v>
      </c>
      <c r="G75" s="166" t="n">
        <v>600248.928415341</v>
      </c>
      <c r="H75" s="166" t="n">
        <v>330977.122411178</v>
      </c>
      <c r="I75" s="166" t="n">
        <v>119037.445196403</v>
      </c>
    </row>
    <row r="76" customFormat="false" ht="12.8" hidden="false" customHeight="false" outlineLevel="0" collapsed="false">
      <c r="A76" s="166" t="n">
        <v>123</v>
      </c>
      <c r="B76" s="166" t="n">
        <v>27510456.7464347</v>
      </c>
      <c r="C76" s="166" t="n">
        <v>26505439.9000303</v>
      </c>
      <c r="D76" s="166" t="n">
        <v>91143166.5945777</v>
      </c>
      <c r="E76" s="166" t="n">
        <v>95239402.353625</v>
      </c>
      <c r="F76" s="166" t="n">
        <v>0</v>
      </c>
      <c r="G76" s="166" t="n">
        <v>584425.618314961</v>
      </c>
      <c r="H76" s="166" t="n">
        <v>335829.409211646</v>
      </c>
      <c r="I76" s="166" t="n">
        <v>121088.312682462</v>
      </c>
    </row>
    <row r="77" customFormat="false" ht="12.8" hidden="false" customHeight="false" outlineLevel="0" collapsed="false">
      <c r="A77" s="166" t="n">
        <v>124</v>
      </c>
      <c r="B77" s="166" t="n">
        <v>31655404.0847362</v>
      </c>
      <c r="C77" s="166" t="n">
        <v>30654709.5612428</v>
      </c>
      <c r="D77" s="166" t="n">
        <v>104740783.990595</v>
      </c>
      <c r="E77" s="166" t="n">
        <v>95386628.397428</v>
      </c>
      <c r="F77" s="166" t="n">
        <v>15897771.3995713</v>
      </c>
      <c r="G77" s="166" t="n">
        <v>570222.711240175</v>
      </c>
      <c r="H77" s="166" t="n">
        <v>343178.03536713</v>
      </c>
      <c r="I77" s="166" t="n">
        <v>124705.395551614</v>
      </c>
    </row>
    <row r="78" customFormat="false" ht="12.8" hidden="false" customHeight="false" outlineLevel="0" collapsed="false">
      <c r="A78" s="166" t="n">
        <v>125</v>
      </c>
      <c r="B78" s="166" t="n">
        <v>27741598.4660733</v>
      </c>
      <c r="C78" s="166" t="n">
        <v>26710602.4729774</v>
      </c>
      <c r="D78" s="166" t="n">
        <v>91845014.2201744</v>
      </c>
      <c r="E78" s="166" t="n">
        <v>95854994.3946325</v>
      </c>
      <c r="F78" s="166" t="n">
        <v>0</v>
      </c>
      <c r="G78" s="166" t="n">
        <v>604608.934435592</v>
      </c>
      <c r="H78" s="166" t="n">
        <v>338930.547599167</v>
      </c>
      <c r="I78" s="166" t="n">
        <v>124937.872944412</v>
      </c>
    </row>
    <row r="79" customFormat="false" ht="12.8" hidden="false" customHeight="false" outlineLevel="0" collapsed="false">
      <c r="A79" s="166" t="n">
        <v>126</v>
      </c>
      <c r="B79" s="166" t="n">
        <v>32482041.9302994</v>
      </c>
      <c r="C79" s="166" t="n">
        <v>31427807.4177586</v>
      </c>
      <c r="D79" s="166" t="n">
        <v>107387078.232693</v>
      </c>
      <c r="E79" s="166" t="n">
        <v>97717220.1393502</v>
      </c>
      <c r="F79" s="166" t="n">
        <v>16286203.3565584</v>
      </c>
      <c r="G79" s="166" t="n">
        <v>628698.283292266</v>
      </c>
      <c r="H79" s="166" t="n">
        <v>339338.360574593</v>
      </c>
      <c r="I79" s="166" t="n">
        <v>123139.812391396</v>
      </c>
    </row>
    <row r="80" customFormat="false" ht="12.8" hidden="false" customHeight="false" outlineLevel="0" collapsed="false">
      <c r="A80" s="166" t="n">
        <v>127</v>
      </c>
      <c r="B80" s="166" t="n">
        <v>28407392.3491902</v>
      </c>
      <c r="C80" s="166" t="n">
        <v>27390439.6248623</v>
      </c>
      <c r="D80" s="166" t="n">
        <v>94231658.8086504</v>
      </c>
      <c r="E80" s="166" t="n">
        <v>98238688.9865992</v>
      </c>
      <c r="F80" s="166" t="n">
        <v>0</v>
      </c>
      <c r="G80" s="166" t="n">
        <v>594938.738585711</v>
      </c>
      <c r="H80" s="166" t="n">
        <v>337898.070093122</v>
      </c>
      <c r="I80" s="166" t="n">
        <v>120165.59378426</v>
      </c>
    </row>
    <row r="81" customFormat="false" ht="12.8" hidden="false" customHeight="false" outlineLevel="0" collapsed="false">
      <c r="A81" s="166" t="n">
        <v>128</v>
      </c>
      <c r="B81" s="166" t="n">
        <v>32584925.1197076</v>
      </c>
      <c r="C81" s="166" t="n">
        <v>31554370.1911606</v>
      </c>
      <c r="D81" s="166" t="n">
        <v>107864300.44241</v>
      </c>
      <c r="E81" s="166" t="n">
        <v>97998657.9136216</v>
      </c>
      <c r="F81" s="166" t="n">
        <v>16333109.6522703</v>
      </c>
      <c r="G81" s="166" t="n">
        <v>607259.940223042</v>
      </c>
      <c r="H81" s="166" t="n">
        <v>337794.669816899</v>
      </c>
      <c r="I81" s="166" t="n">
        <v>122143.312152911</v>
      </c>
    </row>
    <row r="82" customFormat="false" ht="12.8" hidden="false" customHeight="false" outlineLevel="0" collapsed="false">
      <c r="A82" s="166" t="n">
        <v>129</v>
      </c>
      <c r="B82" s="166" t="n">
        <v>28640895.1699029</v>
      </c>
      <c r="C82" s="166" t="n">
        <v>27626556.8064204</v>
      </c>
      <c r="D82" s="166" t="n">
        <v>95080269.4385396</v>
      </c>
      <c r="E82" s="166" t="n">
        <v>99017521.3062324</v>
      </c>
      <c r="F82" s="166" t="n">
        <v>0</v>
      </c>
      <c r="G82" s="166" t="n">
        <v>577495.640105706</v>
      </c>
      <c r="H82" s="166" t="n">
        <v>350048.621150898</v>
      </c>
      <c r="I82" s="166" t="n">
        <v>123991.574608478</v>
      </c>
    </row>
    <row r="83" customFormat="false" ht="12.8" hidden="false" customHeight="false" outlineLevel="0" collapsed="false">
      <c r="A83" s="166" t="n">
        <v>130</v>
      </c>
      <c r="B83" s="166" t="n">
        <v>32981651.1089682</v>
      </c>
      <c r="C83" s="166" t="n">
        <v>31987503.4503699</v>
      </c>
      <c r="D83" s="166" t="n">
        <v>109408098.402827</v>
      </c>
      <c r="E83" s="166" t="n">
        <v>99369015.3023259</v>
      </c>
      <c r="F83" s="166" t="n">
        <v>16561502.5503876</v>
      </c>
      <c r="G83" s="166" t="n">
        <v>554936.249295465</v>
      </c>
      <c r="H83" s="166" t="n">
        <v>351689.921843902</v>
      </c>
      <c r="I83" s="166" t="n">
        <v>125030.696369941</v>
      </c>
    </row>
    <row r="84" customFormat="false" ht="12.8" hidden="false" customHeight="false" outlineLevel="0" collapsed="false">
      <c r="A84" s="166" t="n">
        <v>131</v>
      </c>
      <c r="B84" s="166" t="n">
        <v>28838060.0994315</v>
      </c>
      <c r="C84" s="166" t="n">
        <v>27840166.9132338</v>
      </c>
      <c r="D84" s="166" t="n">
        <v>95865467.3449597</v>
      </c>
      <c r="E84" s="166" t="n">
        <v>99681716.1793195</v>
      </c>
      <c r="F84" s="166" t="n">
        <v>0</v>
      </c>
      <c r="G84" s="166" t="n">
        <v>561648.251165446</v>
      </c>
      <c r="H84" s="166" t="n">
        <v>349046.074019719</v>
      </c>
      <c r="I84" s="166" t="n">
        <v>124569.801446403</v>
      </c>
    </row>
    <row r="85" customFormat="false" ht="12.8" hidden="false" customHeight="false" outlineLevel="0" collapsed="false">
      <c r="A85" s="166" t="n">
        <v>132</v>
      </c>
      <c r="B85" s="166" t="n">
        <v>33342737.6905596</v>
      </c>
      <c r="C85" s="166" t="n">
        <v>32338623.3909326</v>
      </c>
      <c r="D85" s="166" t="n">
        <v>110653891.513831</v>
      </c>
      <c r="E85" s="166" t="n">
        <v>100387849.288504</v>
      </c>
      <c r="F85" s="166" t="n">
        <v>16731308.2147507</v>
      </c>
      <c r="G85" s="166" t="n">
        <v>573893.596108695</v>
      </c>
      <c r="H85" s="166" t="n">
        <v>344689.603497254</v>
      </c>
      <c r="I85" s="166" t="n">
        <v>122187.285744337</v>
      </c>
    </row>
    <row r="86" customFormat="false" ht="12.8" hidden="false" customHeight="false" outlineLevel="0" collapsed="false">
      <c r="A86" s="166" t="n">
        <v>133</v>
      </c>
      <c r="B86" s="166" t="n">
        <v>29289953.1496903</v>
      </c>
      <c r="C86" s="166" t="n">
        <v>28300748.2845983</v>
      </c>
      <c r="D86" s="166" t="n">
        <v>97509620.5834992</v>
      </c>
      <c r="E86" s="166" t="n">
        <v>101319920.060372</v>
      </c>
      <c r="F86" s="166" t="n">
        <v>0</v>
      </c>
      <c r="G86" s="166" t="n">
        <v>545787.529814972</v>
      </c>
      <c r="H86" s="166" t="n">
        <v>356077.924278178</v>
      </c>
      <c r="I86" s="166" t="n">
        <v>124770.587141169</v>
      </c>
    </row>
    <row r="87" customFormat="false" ht="12.8" hidden="false" customHeight="false" outlineLevel="0" collapsed="false">
      <c r="A87" s="166" t="n">
        <v>134</v>
      </c>
      <c r="B87" s="166" t="n">
        <v>33835768.8517722</v>
      </c>
      <c r="C87" s="166" t="n">
        <v>32825397.7858823</v>
      </c>
      <c r="D87" s="166" t="n">
        <v>112343688.673782</v>
      </c>
      <c r="E87" s="166" t="n">
        <v>101884924.830313</v>
      </c>
      <c r="F87" s="166" t="n">
        <v>16980820.8050521</v>
      </c>
      <c r="G87" s="166" t="n">
        <v>563582.642783892</v>
      </c>
      <c r="H87" s="166" t="n">
        <v>358554.759566686</v>
      </c>
      <c r="I87" s="166" t="n">
        <v>126048.090770516</v>
      </c>
    </row>
    <row r="88" customFormat="false" ht="12.8" hidden="false" customHeight="false" outlineLevel="0" collapsed="false">
      <c r="A88" s="166" t="n">
        <v>135</v>
      </c>
      <c r="B88" s="166" t="n">
        <v>29633807.6659959</v>
      </c>
      <c r="C88" s="166" t="n">
        <v>28668093.6587768</v>
      </c>
      <c r="D88" s="166" t="n">
        <v>98794131.2171366</v>
      </c>
      <c r="E88" s="166" t="n">
        <v>102682763.138115</v>
      </c>
      <c r="F88" s="166" t="n">
        <v>0</v>
      </c>
      <c r="G88" s="166" t="n">
        <v>522724.413808864</v>
      </c>
      <c r="H88" s="166" t="n">
        <v>355810.588708136</v>
      </c>
      <c r="I88" s="166" t="n">
        <v>124541.435288725</v>
      </c>
    </row>
    <row r="89" customFormat="false" ht="12.8" hidden="false" customHeight="false" outlineLevel="0" collapsed="false">
      <c r="A89" s="166" t="n">
        <v>136</v>
      </c>
      <c r="B89" s="166" t="n">
        <v>33919920.2121463</v>
      </c>
      <c r="C89" s="166" t="n">
        <v>32909045.3252271</v>
      </c>
      <c r="D89" s="166" t="n">
        <v>112688723.111213</v>
      </c>
      <c r="E89" s="166" t="n">
        <v>102132279.79748</v>
      </c>
      <c r="F89" s="166" t="n">
        <v>17022046.6329134</v>
      </c>
      <c r="G89" s="166" t="n">
        <v>559639.399994383</v>
      </c>
      <c r="H89" s="166" t="n">
        <v>361629.051866945</v>
      </c>
      <c r="I89" s="166" t="n">
        <v>128009.192939881</v>
      </c>
    </row>
    <row r="90" customFormat="false" ht="12.8" hidden="false" customHeight="false" outlineLevel="0" collapsed="false">
      <c r="A90" s="166" t="n">
        <v>137</v>
      </c>
      <c r="B90" s="166" t="n">
        <v>29656849.4698486</v>
      </c>
      <c r="C90" s="166" t="n">
        <v>28636969.0194427</v>
      </c>
      <c r="D90" s="166" t="n">
        <v>98690317.713435</v>
      </c>
      <c r="E90" s="166" t="n">
        <v>102479468.001222</v>
      </c>
      <c r="F90" s="166" t="n">
        <v>0</v>
      </c>
      <c r="G90" s="166" t="n">
        <v>575684.766657638</v>
      </c>
      <c r="H90" s="166" t="n">
        <v>355520.993577922</v>
      </c>
      <c r="I90" s="166" t="n">
        <v>126678.128814763</v>
      </c>
    </row>
    <row r="91" customFormat="false" ht="12.8" hidden="false" customHeight="false" outlineLevel="0" collapsed="false">
      <c r="A91" s="166" t="n">
        <v>138</v>
      </c>
      <c r="B91" s="166" t="n">
        <v>34343186.4664248</v>
      </c>
      <c r="C91" s="166" t="n">
        <v>33302007.1704838</v>
      </c>
      <c r="D91" s="166" t="n">
        <v>113993706.571256</v>
      </c>
      <c r="E91" s="166" t="n">
        <v>103247067.354659</v>
      </c>
      <c r="F91" s="166" t="n">
        <v>17207844.5591098</v>
      </c>
      <c r="G91" s="166" t="n">
        <v>586145.875447828</v>
      </c>
      <c r="H91" s="166" t="n">
        <v>364576.164041622</v>
      </c>
      <c r="I91" s="166" t="n">
        <v>129224.652073692</v>
      </c>
    </row>
    <row r="92" customFormat="false" ht="12.8" hidden="false" customHeight="false" outlineLevel="0" collapsed="false">
      <c r="A92" s="166" t="n">
        <v>139</v>
      </c>
      <c r="B92" s="166" t="n">
        <v>30153813.0657334</v>
      </c>
      <c r="C92" s="166" t="n">
        <v>29040699.212552</v>
      </c>
      <c r="D92" s="166" t="n">
        <v>100076304.27371</v>
      </c>
      <c r="E92" s="166" t="n">
        <v>103831494.676927</v>
      </c>
      <c r="F92" s="166" t="n">
        <v>0</v>
      </c>
      <c r="G92" s="166" t="n">
        <v>661528.522261191</v>
      </c>
      <c r="H92" s="166" t="n">
        <v>362232.414465388</v>
      </c>
      <c r="I92" s="166" t="n">
        <v>127647.023506934</v>
      </c>
    </row>
    <row r="93" customFormat="false" ht="12.8" hidden="false" customHeight="false" outlineLevel="0" collapsed="false">
      <c r="A93" s="166" t="n">
        <v>140</v>
      </c>
      <c r="B93" s="166" t="n">
        <v>34879634.0511438</v>
      </c>
      <c r="C93" s="166" t="n">
        <v>33768980.3026111</v>
      </c>
      <c r="D93" s="166" t="n">
        <v>115585345.245217</v>
      </c>
      <c r="E93" s="166" t="n">
        <v>104598446.089074</v>
      </c>
      <c r="F93" s="166" t="n">
        <v>17433074.348179</v>
      </c>
      <c r="G93" s="166" t="n">
        <v>665134.266440241</v>
      </c>
      <c r="H93" s="166" t="n">
        <v>358364.729954555</v>
      </c>
      <c r="I93" s="166" t="n">
        <v>124506.788768524</v>
      </c>
    </row>
    <row r="94" customFormat="false" ht="12.8" hidden="false" customHeight="false" outlineLevel="0" collapsed="false">
      <c r="A94" s="166" t="n">
        <v>141</v>
      </c>
      <c r="B94" s="166" t="n">
        <v>30693732.8524958</v>
      </c>
      <c r="C94" s="166" t="n">
        <v>29574294.3940488</v>
      </c>
      <c r="D94" s="166" t="n">
        <v>101931494.913645</v>
      </c>
      <c r="E94" s="166" t="n">
        <v>105649565.685069</v>
      </c>
      <c r="F94" s="166" t="n">
        <v>0</v>
      </c>
      <c r="G94" s="166" t="n">
        <v>676394.936891381</v>
      </c>
      <c r="H94" s="166" t="n">
        <v>355188.402891851</v>
      </c>
      <c r="I94" s="166" t="n">
        <v>125507.312376745</v>
      </c>
    </row>
    <row r="95" customFormat="false" ht="12.8" hidden="false" customHeight="false" outlineLevel="0" collapsed="false">
      <c r="A95" s="166" t="n">
        <v>142</v>
      </c>
      <c r="B95" s="166" t="n">
        <v>35349265.8532404</v>
      </c>
      <c r="C95" s="166" t="n">
        <v>34240889.4060603</v>
      </c>
      <c r="D95" s="166" t="n">
        <v>117251707.943413</v>
      </c>
      <c r="E95" s="166" t="n">
        <v>106126618.239196</v>
      </c>
      <c r="F95" s="166" t="n">
        <v>17687769.7065326</v>
      </c>
      <c r="G95" s="166" t="n">
        <v>661179.276192141</v>
      </c>
      <c r="H95" s="166" t="n">
        <v>359237.601524807</v>
      </c>
      <c r="I95" s="166" t="n">
        <v>125656.527804453</v>
      </c>
    </row>
    <row r="96" customFormat="false" ht="12.8" hidden="false" customHeight="false" outlineLevel="0" collapsed="false">
      <c r="A96" s="166" t="n">
        <v>143</v>
      </c>
      <c r="B96" s="166" t="n">
        <v>30871358.3299329</v>
      </c>
      <c r="C96" s="166" t="n">
        <v>29788006.9329348</v>
      </c>
      <c r="D96" s="166" t="n">
        <v>102715931.637007</v>
      </c>
      <c r="E96" s="166" t="n">
        <v>106516585.304757</v>
      </c>
      <c r="F96" s="166" t="n">
        <v>0</v>
      </c>
      <c r="G96" s="166" t="n">
        <v>643401.161661305</v>
      </c>
      <c r="H96" s="166" t="n">
        <v>354621.317877315</v>
      </c>
      <c r="I96" s="166" t="n">
        <v>121898.453513472</v>
      </c>
    </row>
    <row r="97" customFormat="false" ht="12.8" hidden="false" customHeight="false" outlineLevel="0" collapsed="false">
      <c r="A97" s="166" t="n">
        <v>144</v>
      </c>
      <c r="B97" s="166" t="n">
        <v>35525176.083656</v>
      </c>
      <c r="C97" s="166" t="n">
        <v>34407599.6989231</v>
      </c>
      <c r="D97" s="166" t="n">
        <v>117834969.251841</v>
      </c>
      <c r="E97" s="166" t="n">
        <v>106696445.519564</v>
      </c>
      <c r="F97" s="166" t="n">
        <v>17782740.9199273</v>
      </c>
      <c r="G97" s="166" t="n">
        <v>669132.368340627</v>
      </c>
      <c r="H97" s="166" t="n">
        <v>360525.721757123</v>
      </c>
      <c r="I97" s="166" t="n">
        <v>125597.563764408</v>
      </c>
    </row>
    <row r="98" customFormat="false" ht="12.8" hidden="false" customHeight="false" outlineLevel="0" collapsed="false">
      <c r="A98" s="166" t="n">
        <v>145</v>
      </c>
      <c r="B98" s="166" t="n">
        <v>31247287.0210707</v>
      </c>
      <c r="C98" s="166" t="n">
        <v>30112736.6117044</v>
      </c>
      <c r="D98" s="166" t="n">
        <v>103842804.962669</v>
      </c>
      <c r="E98" s="166" t="n">
        <v>107669540.640016</v>
      </c>
      <c r="F98" s="166" t="n">
        <v>0</v>
      </c>
      <c r="G98" s="166" t="n">
        <v>676511.526442307</v>
      </c>
      <c r="H98" s="166" t="n">
        <v>367803.597526069</v>
      </c>
      <c r="I98" s="166" t="n">
        <v>128907.55056839</v>
      </c>
    </row>
    <row r="99" customFormat="false" ht="12.8" hidden="false" customHeight="false" outlineLevel="0" collapsed="false">
      <c r="A99" s="166" t="n">
        <v>146</v>
      </c>
      <c r="B99" s="166" t="n">
        <v>36114400.8485167</v>
      </c>
      <c r="C99" s="166" t="n">
        <v>35009918.1917876</v>
      </c>
      <c r="D99" s="166" t="n">
        <v>119942336.586406</v>
      </c>
      <c r="E99" s="166" t="n">
        <v>108536715.452886</v>
      </c>
      <c r="F99" s="166" t="n">
        <v>18089452.5754809</v>
      </c>
      <c r="G99" s="166" t="n">
        <v>647113.66353586</v>
      </c>
      <c r="H99" s="166" t="n">
        <v>366972.327406258</v>
      </c>
      <c r="I99" s="166" t="n">
        <v>129138.093981328</v>
      </c>
    </row>
    <row r="100" customFormat="false" ht="12.8" hidden="false" customHeight="false" outlineLevel="0" collapsed="false">
      <c r="A100" s="166" t="n">
        <v>147</v>
      </c>
      <c r="B100" s="166" t="n">
        <v>31573012.5251458</v>
      </c>
      <c r="C100" s="166" t="n">
        <v>30483608.358588</v>
      </c>
      <c r="D100" s="166" t="n">
        <v>105137315.646496</v>
      </c>
      <c r="E100" s="166" t="n">
        <v>108953804.771957</v>
      </c>
      <c r="F100" s="166" t="n">
        <v>0</v>
      </c>
      <c r="G100" s="166" t="n">
        <v>635783.495777039</v>
      </c>
      <c r="H100" s="166" t="n">
        <v>365339.100431645</v>
      </c>
      <c r="I100" s="166" t="n">
        <v>126116.5290702</v>
      </c>
    </row>
    <row r="101" customFormat="false" ht="12.8" hidden="false" customHeight="false" outlineLevel="0" collapsed="false">
      <c r="A101" s="166" t="n">
        <v>148</v>
      </c>
      <c r="B101" s="166" t="n">
        <v>36408758.3911295</v>
      </c>
      <c r="C101" s="166" t="n">
        <v>35312518.8610494</v>
      </c>
      <c r="D101" s="166" t="n">
        <v>121012880.291489</v>
      </c>
      <c r="E101" s="166" t="n">
        <v>109433447.208091</v>
      </c>
      <c r="F101" s="166" t="n">
        <v>18238907.8680151</v>
      </c>
      <c r="G101" s="166" t="n">
        <v>648480.917687277</v>
      </c>
      <c r="H101" s="166" t="n">
        <v>360619.279783692</v>
      </c>
      <c r="I101" s="166" t="n">
        <v>124484.76087022</v>
      </c>
    </row>
    <row r="102" customFormat="false" ht="12.8" hidden="false" customHeight="false" outlineLevel="0" collapsed="false">
      <c r="A102" s="166" t="n">
        <v>149</v>
      </c>
      <c r="B102" s="166" t="n">
        <v>31730094.9728423</v>
      </c>
      <c r="C102" s="166" t="n">
        <v>30668019.0327446</v>
      </c>
      <c r="D102" s="166" t="n">
        <v>105837361.128571</v>
      </c>
      <c r="E102" s="166" t="n">
        <v>109623840.699581</v>
      </c>
      <c r="F102" s="166" t="n">
        <v>0</v>
      </c>
      <c r="G102" s="166" t="n">
        <v>611463.761895955</v>
      </c>
      <c r="H102" s="166" t="n">
        <v>363048.078368449</v>
      </c>
      <c r="I102" s="166" t="n">
        <v>125091.571190408</v>
      </c>
    </row>
    <row r="103" customFormat="false" ht="12.8" hidden="false" customHeight="false" outlineLevel="0" collapsed="false">
      <c r="A103" s="166" t="n">
        <v>150</v>
      </c>
      <c r="B103" s="166" t="n">
        <v>36515051.7753528</v>
      </c>
      <c r="C103" s="166" t="n">
        <v>35474772.9248389</v>
      </c>
      <c r="D103" s="166" t="n">
        <v>121625861.633764</v>
      </c>
      <c r="E103" s="166" t="n">
        <v>109916572.138843</v>
      </c>
      <c r="F103" s="166" t="n">
        <v>18319428.6898072</v>
      </c>
      <c r="G103" s="166" t="n">
        <v>595819.384832955</v>
      </c>
      <c r="H103" s="166" t="n">
        <v>357779.807276511</v>
      </c>
      <c r="I103" s="166" t="n">
        <v>123828.083434981</v>
      </c>
    </row>
    <row r="104" customFormat="false" ht="12.8" hidden="false" customHeight="false" outlineLevel="0" collapsed="false">
      <c r="A104" s="166" t="n">
        <v>151</v>
      </c>
      <c r="B104" s="166" t="n">
        <v>31975124.2542843</v>
      </c>
      <c r="C104" s="166" t="n">
        <v>30884455.4634396</v>
      </c>
      <c r="D104" s="166" t="n">
        <v>106610679.788924</v>
      </c>
      <c r="E104" s="166" t="n">
        <v>110342846.033937</v>
      </c>
      <c r="F104" s="166" t="n">
        <v>0</v>
      </c>
      <c r="G104" s="166" t="n">
        <v>638963.077994406</v>
      </c>
      <c r="H104" s="166" t="n">
        <v>363973.705021895</v>
      </c>
      <c r="I104" s="166" t="n">
        <v>125331.439754868</v>
      </c>
    </row>
    <row r="105" customFormat="false" ht="12.8" hidden="false" customHeight="false" outlineLevel="0" collapsed="false">
      <c r="A105" s="166" t="n">
        <v>152</v>
      </c>
      <c r="B105" s="166" t="n">
        <v>36628335.8556155</v>
      </c>
      <c r="C105" s="166" t="n">
        <v>35503972.1678681</v>
      </c>
      <c r="D105" s="166" t="n">
        <v>121719393.412699</v>
      </c>
      <c r="E105" s="166" t="n">
        <v>109961610.572527</v>
      </c>
      <c r="F105" s="166" t="n">
        <v>18326935.0954212</v>
      </c>
      <c r="G105" s="166" t="n">
        <v>658583.779070908</v>
      </c>
      <c r="H105" s="166" t="n">
        <v>375760.567779435</v>
      </c>
      <c r="I105" s="166" t="n">
        <v>128599.058424468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1.87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219</v>
      </c>
      <c r="C1" s="0" t="s">
        <v>264</v>
      </c>
      <c r="D1" s="0" t="s">
        <v>265</v>
      </c>
      <c r="E1" s="0" t="s">
        <v>266</v>
      </c>
      <c r="F1" s="0" t="s">
        <v>267</v>
      </c>
      <c r="G1" s="0" t="s">
        <v>268</v>
      </c>
      <c r="H1" s="0" t="s">
        <v>269</v>
      </c>
      <c r="I1" s="0" t="s">
        <v>220</v>
      </c>
    </row>
    <row r="2" customFormat="false" ht="12.8" hidden="false" customHeight="false" outlineLevel="0" collapsed="false">
      <c r="A2" s="0" t="n">
        <v>49</v>
      </c>
      <c r="B2" s="0" t="n">
        <v>18043144.0904716</v>
      </c>
      <c r="C2" s="0" t="n">
        <v>17405506.2854731</v>
      </c>
      <c r="D2" s="0" t="n">
        <v>61542304.1459164</v>
      </c>
      <c r="E2" s="0" t="n">
        <v>61542304.1459164</v>
      </c>
      <c r="F2" s="0" t="n">
        <v>0</v>
      </c>
      <c r="G2" s="0" t="n">
        <v>364695.460487578</v>
      </c>
      <c r="H2" s="0" t="n">
        <v>179810.780266655</v>
      </c>
      <c r="I2" s="0" t="n">
        <v>133045.091777586</v>
      </c>
    </row>
    <row r="3" customFormat="false" ht="12.8" hidden="false" customHeight="false" outlineLevel="0" collapsed="false">
      <c r="A3" s="0" t="n">
        <v>50</v>
      </c>
      <c r="B3" s="0" t="n">
        <v>22277539.8995703</v>
      </c>
      <c r="C3" s="0" t="n">
        <v>21584807.9443124</v>
      </c>
      <c r="D3" s="0" t="n">
        <v>76314324.9548439</v>
      </c>
      <c r="E3" s="0" t="n">
        <v>65412278.5327233</v>
      </c>
      <c r="F3" s="0" t="n">
        <v>10902046.4221206</v>
      </c>
      <c r="G3" s="0" t="n">
        <v>421602.260497036</v>
      </c>
      <c r="H3" s="0" t="n">
        <v>173537.254977465</v>
      </c>
      <c r="I3" s="0" t="n">
        <v>139417.771119178</v>
      </c>
    </row>
    <row r="4" customFormat="false" ht="12.8" hidden="false" customHeight="false" outlineLevel="0" collapsed="false">
      <c r="A4" s="0" t="n">
        <v>51</v>
      </c>
      <c r="B4" s="0" t="n">
        <v>20171412.2166204</v>
      </c>
      <c r="C4" s="0" t="n">
        <v>19514908.9400945</v>
      </c>
      <c r="D4" s="0" t="n">
        <v>68983481.7043661</v>
      </c>
      <c r="E4" s="0" t="n">
        <v>68983481.7043661</v>
      </c>
      <c r="F4" s="0" t="n">
        <v>0</v>
      </c>
      <c r="G4" s="0" t="n">
        <v>384609.217745639</v>
      </c>
      <c r="H4" s="0" t="n">
        <v>170548.660329114</v>
      </c>
      <c r="I4" s="0" t="n">
        <v>144779.140644521</v>
      </c>
    </row>
    <row r="5" customFormat="false" ht="12.8" hidden="false" customHeight="false" outlineLevel="0" collapsed="false">
      <c r="A5" s="0" t="n">
        <v>52</v>
      </c>
      <c r="B5" s="0" t="n">
        <v>23528444.5402758</v>
      </c>
      <c r="C5" s="0" t="n">
        <v>22852455.6495537</v>
      </c>
      <c r="D5" s="0" t="n">
        <v>80791205.6838664</v>
      </c>
      <c r="E5" s="0" t="n">
        <v>69249604.8718855</v>
      </c>
      <c r="F5" s="0" t="n">
        <v>11541600.8119809</v>
      </c>
      <c r="G5" s="0" t="n">
        <v>411868.751808264</v>
      </c>
      <c r="H5" s="0" t="n">
        <v>162868.753854648</v>
      </c>
      <c r="I5" s="0" t="n">
        <v>144644.835798782</v>
      </c>
    </row>
    <row r="6" customFormat="false" ht="12.8" hidden="false" customHeight="false" outlineLevel="0" collapsed="false">
      <c r="A6" s="0" t="n">
        <v>53</v>
      </c>
      <c r="B6" s="0" t="n">
        <v>19153281.0629158</v>
      </c>
      <c r="C6" s="0" t="n">
        <v>18535204.4503069</v>
      </c>
      <c r="D6" s="0" t="n">
        <v>65547035.8377368</v>
      </c>
      <c r="E6" s="0" t="n">
        <v>65547035.8377368</v>
      </c>
      <c r="F6" s="0" t="n">
        <v>0</v>
      </c>
      <c r="G6" s="0" t="n">
        <v>379107.181250302</v>
      </c>
      <c r="H6" s="0" t="n">
        <v>141448.488340624</v>
      </c>
      <c r="I6" s="0" t="n">
        <v>139315.632882832</v>
      </c>
    </row>
    <row r="7" customFormat="false" ht="12.8" hidden="false" customHeight="false" outlineLevel="0" collapsed="false">
      <c r="A7" s="0" t="n">
        <v>54</v>
      </c>
      <c r="B7" s="0" t="n">
        <v>21857213.2641064</v>
      </c>
      <c r="C7" s="0" t="n">
        <v>21254973.6813816</v>
      </c>
      <c r="D7" s="0" t="n">
        <v>75103390.7153397</v>
      </c>
      <c r="E7" s="0" t="n">
        <v>64374334.8988626</v>
      </c>
      <c r="F7" s="0" t="n">
        <v>10729055.8164771</v>
      </c>
      <c r="G7" s="0" t="n">
        <v>384130.413372021</v>
      </c>
      <c r="H7" s="0" t="n">
        <v>123317.249522824</v>
      </c>
      <c r="I7" s="0" t="n">
        <v>135417.02832844</v>
      </c>
    </row>
    <row r="8" customFormat="false" ht="12.8" hidden="false" customHeight="false" outlineLevel="0" collapsed="false">
      <c r="A8" s="0" t="n">
        <v>55</v>
      </c>
      <c r="B8" s="0" t="n">
        <v>19215169.9458099</v>
      </c>
      <c r="C8" s="0" t="n">
        <v>18628180.2423709</v>
      </c>
      <c r="D8" s="0" t="n">
        <v>65830840.2204289</v>
      </c>
      <c r="E8" s="0" t="n">
        <v>65830840.2204289</v>
      </c>
      <c r="F8" s="0" t="n">
        <v>0</v>
      </c>
      <c r="G8" s="0" t="n">
        <v>370054.163794967</v>
      </c>
      <c r="H8" s="0" t="n">
        <v>116388.261381319</v>
      </c>
      <c r="I8" s="0" t="n">
        <v>143638.968946757</v>
      </c>
    </row>
    <row r="9" customFormat="false" ht="12.8" hidden="false" customHeight="false" outlineLevel="0" collapsed="false">
      <c r="A9" s="0" t="n">
        <v>56</v>
      </c>
      <c r="B9" s="0" t="n">
        <v>22585007.4703965</v>
      </c>
      <c r="C9" s="0" t="n">
        <v>21952588.5080313</v>
      </c>
      <c r="D9" s="0" t="n">
        <v>77594762.9305608</v>
      </c>
      <c r="E9" s="0" t="n">
        <v>66509796.7976235</v>
      </c>
      <c r="F9" s="0" t="n">
        <v>11084966.1329373</v>
      </c>
      <c r="G9" s="0" t="n">
        <v>418867.570650581</v>
      </c>
      <c r="H9" s="0" t="n">
        <v>112379.676577497</v>
      </c>
      <c r="I9" s="0" t="n">
        <v>144531.021624542</v>
      </c>
    </row>
    <row r="10" customFormat="false" ht="12.8" hidden="false" customHeight="false" outlineLevel="0" collapsed="false">
      <c r="A10" s="0" t="n">
        <v>57</v>
      </c>
      <c r="B10" s="0" t="n">
        <v>19533783.8584636</v>
      </c>
      <c r="C10" s="0" t="n">
        <v>18856350.4870442</v>
      </c>
      <c r="D10" s="0" t="n">
        <v>66663600.8016685</v>
      </c>
      <c r="E10" s="0" t="n">
        <v>66663600.8016685</v>
      </c>
      <c r="F10" s="0" t="n">
        <v>0</v>
      </c>
      <c r="G10" s="0" t="n">
        <v>352470.356320033</v>
      </c>
      <c r="H10" s="0" t="n">
        <v>239320.285491821</v>
      </c>
      <c r="I10" s="0" t="n">
        <v>122346.756582245</v>
      </c>
    </row>
    <row r="11" customFormat="false" ht="12.8" hidden="false" customHeight="false" outlineLevel="0" collapsed="false">
      <c r="A11" s="0" t="n">
        <v>58</v>
      </c>
      <c r="B11" s="0" t="n">
        <v>23184198.0928763</v>
      </c>
      <c r="C11" s="0" t="n">
        <v>22502728.8694427</v>
      </c>
      <c r="D11" s="0" t="n">
        <v>79568763.1096815</v>
      </c>
      <c r="E11" s="0" t="n">
        <v>68201796.9511556</v>
      </c>
      <c r="F11" s="0" t="n">
        <v>11366966.1585259</v>
      </c>
      <c r="G11" s="0" t="n">
        <v>357180.114727404</v>
      </c>
      <c r="H11" s="0" t="n">
        <v>233537.954811137</v>
      </c>
      <c r="I11" s="0" t="n">
        <v>129644.505564317</v>
      </c>
    </row>
    <row r="12" customFormat="false" ht="12.8" hidden="false" customHeight="false" outlineLevel="0" collapsed="false">
      <c r="A12" s="0" t="n">
        <v>59</v>
      </c>
      <c r="B12" s="0" t="n">
        <v>20542851.5621216</v>
      </c>
      <c r="C12" s="0" t="n">
        <v>19859905.1784969</v>
      </c>
      <c r="D12" s="0" t="n">
        <v>70211018.8174341</v>
      </c>
      <c r="E12" s="0" t="n">
        <v>70211018.8174341</v>
      </c>
      <c r="F12" s="0" t="n">
        <v>0</v>
      </c>
      <c r="G12" s="0" t="n">
        <v>351626.063081105</v>
      </c>
      <c r="H12" s="0" t="n">
        <v>234302.016710924</v>
      </c>
      <c r="I12" s="0" t="n">
        <v>138597.576903819</v>
      </c>
    </row>
    <row r="13" customFormat="false" ht="12.8" hidden="false" customHeight="false" outlineLevel="0" collapsed="false">
      <c r="A13" s="0" t="n">
        <v>60</v>
      </c>
      <c r="B13" s="0" t="n">
        <v>24252373.7599014</v>
      </c>
      <c r="C13" s="0" t="n">
        <v>23556085.1764092</v>
      </c>
      <c r="D13" s="0" t="n">
        <v>83167858.0389435</v>
      </c>
      <c r="E13" s="0" t="n">
        <v>71286735.4619515</v>
      </c>
      <c r="F13" s="0" t="n">
        <v>11881122.5769919</v>
      </c>
      <c r="G13" s="0" t="n">
        <v>372696.411100762</v>
      </c>
      <c r="H13" s="0" t="n">
        <v>225492.026773178</v>
      </c>
      <c r="I13" s="0" t="n">
        <v>140143.065168911</v>
      </c>
    </row>
    <row r="14" customFormat="false" ht="12.8" hidden="false" customHeight="false" outlineLevel="0" collapsed="false">
      <c r="A14" s="0" t="n">
        <v>61</v>
      </c>
      <c r="B14" s="0" t="n">
        <v>19363802.8731975</v>
      </c>
      <c r="C14" s="0" t="n">
        <v>18670841.0166333</v>
      </c>
      <c r="D14" s="0" t="n">
        <v>62590802.6432059</v>
      </c>
      <c r="E14" s="0" t="n">
        <v>70820906.7970745</v>
      </c>
      <c r="F14" s="0" t="n">
        <v>0</v>
      </c>
      <c r="G14" s="0" t="n">
        <v>350440.335628768</v>
      </c>
      <c r="H14" s="0" t="n">
        <v>255764.752266503</v>
      </c>
      <c r="I14" s="0" t="n">
        <v>123938.240955641</v>
      </c>
    </row>
    <row r="15" customFormat="false" ht="12.8" hidden="false" customHeight="false" outlineLevel="0" collapsed="false">
      <c r="A15" s="0" t="n">
        <v>62</v>
      </c>
      <c r="B15" s="0" t="n">
        <v>21991144.8761269</v>
      </c>
      <c r="C15" s="0" t="n">
        <v>21312057.4176784</v>
      </c>
      <c r="D15" s="0" t="n">
        <v>71418574.8103526</v>
      </c>
      <c r="E15" s="0" t="n">
        <v>69295066.1870075</v>
      </c>
      <c r="F15" s="0" t="n">
        <v>11549177.6978346</v>
      </c>
      <c r="G15" s="0" t="n">
        <v>349684.230180864</v>
      </c>
      <c r="H15" s="0" t="n">
        <v>239666.738849377</v>
      </c>
      <c r="I15" s="0" t="n">
        <v>128194.98488325</v>
      </c>
    </row>
    <row r="16" customFormat="false" ht="12.8" hidden="false" customHeight="false" outlineLevel="0" collapsed="false">
      <c r="A16" s="0" t="n">
        <v>63</v>
      </c>
      <c r="B16" s="0" t="n">
        <v>18235645.224442</v>
      </c>
      <c r="C16" s="0" t="n">
        <v>17614504.667947</v>
      </c>
      <c r="D16" s="0" t="n">
        <v>59281129.9217306</v>
      </c>
      <c r="E16" s="0" t="n">
        <v>66350999.5900199</v>
      </c>
      <c r="F16" s="0" t="n">
        <v>0</v>
      </c>
      <c r="G16" s="0" t="n">
        <v>324246.403842558</v>
      </c>
      <c r="H16" s="0" t="n">
        <v>216427.814889664</v>
      </c>
      <c r="I16" s="0" t="n">
        <v>114951.911089814</v>
      </c>
    </row>
    <row r="17" customFormat="false" ht="12.8" hidden="false" customHeight="false" outlineLevel="0" collapsed="false">
      <c r="A17" s="0" t="n">
        <v>64</v>
      </c>
      <c r="B17" s="0" t="n">
        <v>20080887.7929642</v>
      </c>
      <c r="C17" s="0" t="n">
        <v>19501748.0655984</v>
      </c>
      <c r="D17" s="0" t="n">
        <v>65645556.2071453</v>
      </c>
      <c r="E17" s="0" t="n">
        <v>63033393.5080475</v>
      </c>
      <c r="F17" s="0" t="n">
        <v>10505565.5846746</v>
      </c>
      <c r="G17" s="0" t="n">
        <v>295359.784554806</v>
      </c>
      <c r="H17" s="0" t="n">
        <v>204078.725928555</v>
      </c>
      <c r="I17" s="0" t="n">
        <v>113858.881260517</v>
      </c>
    </row>
    <row r="18" customFormat="false" ht="12.8" hidden="false" customHeight="false" outlineLevel="0" collapsed="false">
      <c r="A18" s="0" t="n">
        <v>65</v>
      </c>
      <c r="B18" s="0" t="n">
        <v>15939455.3253429</v>
      </c>
      <c r="C18" s="0" t="n">
        <v>15357245.5663204</v>
      </c>
      <c r="D18" s="0" t="n">
        <v>49080278.7911712</v>
      </c>
      <c r="E18" s="0" t="n">
        <v>62188419.3050693</v>
      </c>
      <c r="F18" s="0" t="n">
        <v>0</v>
      </c>
      <c r="G18" s="0" t="n">
        <v>305464.811761156</v>
      </c>
      <c r="H18" s="0" t="n">
        <v>200028.435130685</v>
      </c>
      <c r="I18" s="0" t="n">
        <v>109595.017329619</v>
      </c>
    </row>
    <row r="19" customFormat="false" ht="12.8" hidden="false" customHeight="false" outlineLevel="0" collapsed="false">
      <c r="A19" s="0" t="n">
        <v>66</v>
      </c>
      <c r="B19" s="0" t="n">
        <v>18843330.2723496</v>
      </c>
      <c r="C19" s="0" t="n">
        <v>18269428.3617258</v>
      </c>
      <c r="D19" s="0" t="n">
        <v>59036784.4281593</v>
      </c>
      <c r="E19" s="0" t="n">
        <v>62493873.9685375</v>
      </c>
      <c r="F19" s="0" t="n">
        <v>10415645.6614229</v>
      </c>
      <c r="G19" s="0" t="n">
        <v>299865.937763691</v>
      </c>
      <c r="H19" s="0" t="n">
        <v>198568.503396831</v>
      </c>
      <c r="I19" s="0" t="n">
        <v>107810.670661791</v>
      </c>
    </row>
    <row r="20" customFormat="false" ht="12.8" hidden="false" customHeight="false" outlineLevel="0" collapsed="false">
      <c r="A20" s="0" t="n">
        <v>67</v>
      </c>
      <c r="B20" s="0" t="n">
        <v>15786819.5136424</v>
      </c>
      <c r="C20" s="0" t="n">
        <v>15165167.767607</v>
      </c>
      <c r="D20" s="0" t="n">
        <v>49205364.942853</v>
      </c>
      <c r="E20" s="0" t="n">
        <v>60159533.455584</v>
      </c>
      <c r="F20" s="0" t="n">
        <v>0</v>
      </c>
      <c r="G20" s="0" t="n">
        <v>335910.235010654</v>
      </c>
      <c r="H20" s="0" t="n">
        <v>208209.967682039</v>
      </c>
      <c r="I20" s="0" t="n">
        <v>110759.347632462</v>
      </c>
    </row>
    <row r="21" customFormat="false" ht="12.8" hidden="false" customHeight="false" outlineLevel="0" collapsed="false">
      <c r="A21" s="0" t="n">
        <v>68</v>
      </c>
      <c r="B21" s="0" t="n">
        <v>17918583.0811978</v>
      </c>
      <c r="C21" s="0" t="n">
        <v>17277306.8016746</v>
      </c>
      <c r="D21" s="0" t="n">
        <v>56556860.8841599</v>
      </c>
      <c r="E21" s="0" t="n">
        <v>58136644.9832002</v>
      </c>
      <c r="F21" s="0" t="n">
        <v>9689440.83053337</v>
      </c>
      <c r="G21" s="0" t="n">
        <v>362133.292908062</v>
      </c>
      <c r="H21" s="0" t="n">
        <v>203390.012379379</v>
      </c>
      <c r="I21" s="0" t="n">
        <v>108218.534622524</v>
      </c>
    </row>
    <row r="22" customFormat="false" ht="12.8" hidden="false" customHeight="false" outlineLevel="0" collapsed="false">
      <c r="A22" s="0" t="n">
        <v>69</v>
      </c>
      <c r="B22" s="0" t="n">
        <v>16434811.9879364</v>
      </c>
      <c r="C22" s="0" t="n">
        <v>15807385.658089</v>
      </c>
      <c r="D22" s="0" t="n">
        <v>51729296.5598978</v>
      </c>
      <c r="E22" s="0" t="n">
        <v>61104655.1626774</v>
      </c>
      <c r="F22" s="0" t="n">
        <v>0</v>
      </c>
      <c r="G22" s="0" t="n">
        <v>340170.104779575</v>
      </c>
      <c r="H22" s="0" t="n">
        <v>207299.45260985</v>
      </c>
      <c r="I22" s="0" t="n">
        <v>114223.960654247</v>
      </c>
    </row>
    <row r="23" customFormat="false" ht="12.8" hidden="false" customHeight="false" outlineLevel="0" collapsed="false">
      <c r="A23" s="0" t="n">
        <v>70</v>
      </c>
      <c r="B23" s="0" t="n">
        <v>18374985.7051183</v>
      </c>
      <c r="C23" s="0" t="n">
        <v>17780232.0956408</v>
      </c>
      <c r="D23" s="0" t="n">
        <v>58340675.6598262</v>
      </c>
      <c r="E23" s="0" t="n">
        <v>58668905.4925863</v>
      </c>
      <c r="F23" s="0" t="n">
        <v>9778150.91543105</v>
      </c>
      <c r="G23" s="0" t="n">
        <v>337475.085374515</v>
      </c>
      <c r="H23" s="0" t="n">
        <v>199056.379234398</v>
      </c>
      <c r="I23" s="0" t="n">
        <v>83174.492669337</v>
      </c>
    </row>
    <row r="24" customFormat="false" ht="12.8" hidden="false" customHeight="false" outlineLevel="0" collapsed="false">
      <c r="A24" s="0" t="n">
        <v>71</v>
      </c>
      <c r="B24" s="0" t="n">
        <v>15656859.5786606</v>
      </c>
      <c r="C24" s="0" t="n">
        <v>15030155.9050472</v>
      </c>
      <c r="D24" s="0" t="n">
        <v>49461118.423773</v>
      </c>
      <c r="E24" s="0" t="n">
        <v>57480211.9009685</v>
      </c>
      <c r="F24" s="0" t="n">
        <v>0</v>
      </c>
      <c r="G24" s="0" t="n">
        <v>365139.337188018</v>
      </c>
      <c r="H24" s="0" t="n">
        <v>202485.292995254</v>
      </c>
      <c r="I24" s="0" t="n">
        <v>84398.6334716859</v>
      </c>
    </row>
    <row r="25" customFormat="false" ht="12.8" hidden="false" customHeight="false" outlineLevel="0" collapsed="false">
      <c r="A25" s="0" t="n">
        <v>72</v>
      </c>
      <c r="B25" s="0" t="n">
        <v>18574933.3254642</v>
      </c>
      <c r="C25" s="0" t="n">
        <v>17964870.2471359</v>
      </c>
      <c r="D25" s="0" t="n">
        <v>59234688.0715284</v>
      </c>
      <c r="E25" s="0" t="n">
        <v>58744676.2795093</v>
      </c>
      <c r="F25" s="0" t="n">
        <v>9790779.37991822</v>
      </c>
      <c r="G25" s="0" t="n">
        <v>346917.979491938</v>
      </c>
      <c r="H25" s="0" t="n">
        <v>200618.130168489</v>
      </c>
      <c r="I25" s="0" t="n">
        <v>89324.2409541209</v>
      </c>
    </row>
    <row r="26" customFormat="false" ht="12.8" hidden="false" customHeight="false" outlineLevel="0" collapsed="false">
      <c r="A26" s="0" t="n">
        <v>73</v>
      </c>
      <c r="B26" s="0" t="n">
        <v>16246421.6690229</v>
      </c>
      <c r="C26" s="0" t="n">
        <v>15651628.5138686</v>
      </c>
      <c r="D26" s="0" t="n">
        <v>51857010.3360761</v>
      </c>
      <c r="E26" s="0" t="n">
        <v>59299600.519838</v>
      </c>
      <c r="F26" s="0" t="n">
        <v>0</v>
      </c>
      <c r="G26" s="0" t="n">
        <v>324895.635733544</v>
      </c>
      <c r="H26" s="0" t="n">
        <v>202357.021017905</v>
      </c>
      <c r="I26" s="0" t="n">
        <v>96486.4262896837</v>
      </c>
    </row>
    <row r="27" customFormat="false" ht="12.8" hidden="false" customHeight="false" outlineLevel="0" collapsed="false">
      <c r="A27" s="0" t="n">
        <v>74</v>
      </c>
      <c r="B27" s="0" t="n">
        <v>19218320.8809682</v>
      </c>
      <c r="C27" s="0" t="n">
        <v>18642922.1477639</v>
      </c>
      <c r="D27" s="0" t="n">
        <v>61833034.9397374</v>
      </c>
      <c r="E27" s="0" t="n">
        <v>60490234.1396946</v>
      </c>
      <c r="F27" s="0" t="n">
        <v>10081705.6899491</v>
      </c>
      <c r="G27" s="0" t="n">
        <v>315245.673592943</v>
      </c>
      <c r="H27" s="0" t="n">
        <v>193271.49020706</v>
      </c>
      <c r="I27" s="0" t="n">
        <v>95545.0991489735</v>
      </c>
    </row>
    <row r="28" customFormat="false" ht="12.8" hidden="false" customHeight="false" outlineLevel="0" collapsed="false">
      <c r="A28" s="0" t="n">
        <v>75</v>
      </c>
      <c r="B28" s="0" t="n">
        <v>16986411.7529806</v>
      </c>
      <c r="C28" s="0" t="n">
        <v>16396426.5963962</v>
      </c>
      <c r="D28" s="0" t="n">
        <v>54625823.8832237</v>
      </c>
      <c r="E28" s="0" t="n">
        <v>61566030.2830545</v>
      </c>
      <c r="F28" s="0" t="n">
        <v>0</v>
      </c>
      <c r="G28" s="0" t="n">
        <v>324461.201227039</v>
      </c>
      <c r="H28" s="0" t="n">
        <v>198142.220481564</v>
      </c>
      <c r="I28" s="0" t="n">
        <v>96259.6212510631</v>
      </c>
    </row>
    <row r="29" customFormat="false" ht="12.8" hidden="false" customHeight="false" outlineLevel="0" collapsed="false">
      <c r="A29" s="0" t="n">
        <v>76</v>
      </c>
      <c r="B29" s="0" t="n">
        <v>20026858.7789673</v>
      </c>
      <c r="C29" s="0" t="n">
        <v>19393618.5809285</v>
      </c>
      <c r="D29" s="0" t="n">
        <v>64589851.9188975</v>
      </c>
      <c r="E29" s="0" t="n">
        <v>62465674.4785615</v>
      </c>
      <c r="F29" s="0" t="n">
        <v>10410945.7464269</v>
      </c>
      <c r="G29" s="0" t="n">
        <v>361263.196642839</v>
      </c>
      <c r="H29" s="0" t="n">
        <v>204358.564445825</v>
      </c>
      <c r="I29" s="0" t="n">
        <v>96597.7670715383</v>
      </c>
    </row>
    <row r="30" customFormat="false" ht="12.8" hidden="false" customHeight="false" outlineLevel="0" collapsed="false">
      <c r="A30" s="0" t="n">
        <v>77</v>
      </c>
      <c r="B30" s="0" t="n">
        <v>17436565.0097054</v>
      </c>
      <c r="C30" s="0" t="n">
        <v>16786575.1127635</v>
      </c>
      <c r="D30" s="0" t="n">
        <v>56212201.6135896</v>
      </c>
      <c r="E30" s="0" t="n">
        <v>62566955.6754423</v>
      </c>
      <c r="F30" s="0" t="n">
        <v>0</v>
      </c>
      <c r="G30" s="0" t="n">
        <v>374355.74753773</v>
      </c>
      <c r="H30" s="0" t="n">
        <v>207800.188315422</v>
      </c>
      <c r="I30" s="0" t="n">
        <v>96905.6586981352</v>
      </c>
    </row>
    <row r="31" customFormat="false" ht="12.8" hidden="false" customHeight="false" outlineLevel="0" collapsed="false">
      <c r="A31" s="0" t="n">
        <v>78</v>
      </c>
      <c r="B31" s="0" t="n">
        <v>20489708.5109539</v>
      </c>
      <c r="C31" s="0" t="n">
        <v>19802205.0301178</v>
      </c>
      <c r="D31" s="0" t="n">
        <v>66233119.1558254</v>
      </c>
      <c r="E31" s="0" t="n">
        <v>63425287.9496635</v>
      </c>
      <c r="F31" s="0" t="n">
        <v>10570881.3249439</v>
      </c>
      <c r="G31" s="0" t="n">
        <v>401226.501827332</v>
      </c>
      <c r="H31" s="0" t="n">
        <v>217596.977743487</v>
      </c>
      <c r="I31" s="0" t="n">
        <v>98114.2875218923</v>
      </c>
    </row>
    <row r="32" customFormat="false" ht="12.8" hidden="false" customHeight="false" outlineLevel="0" collapsed="false">
      <c r="A32" s="0" t="n">
        <v>79</v>
      </c>
      <c r="B32" s="0" t="n">
        <v>17819948.2611865</v>
      </c>
      <c r="C32" s="0" t="n">
        <v>17143934.7022616</v>
      </c>
      <c r="D32" s="0" t="n">
        <v>57667124.7471947</v>
      </c>
      <c r="E32" s="0" t="n">
        <v>63513981.6191389</v>
      </c>
      <c r="F32" s="0" t="n">
        <v>0</v>
      </c>
      <c r="G32" s="0" t="n">
        <v>391733.666579515</v>
      </c>
      <c r="H32" s="0" t="n">
        <v>216226.444931047</v>
      </c>
      <c r="I32" s="0" t="n">
        <v>97219.210591835</v>
      </c>
    </row>
    <row r="33" customFormat="false" ht="12.8" hidden="false" customHeight="false" outlineLevel="0" collapsed="false">
      <c r="A33" s="0" t="n">
        <v>80</v>
      </c>
      <c r="B33" s="0" t="n">
        <v>20589647.1392441</v>
      </c>
      <c r="C33" s="0" t="n">
        <v>19899698.0830604</v>
      </c>
      <c r="D33" s="0" t="n">
        <v>66777380.9284485</v>
      </c>
      <c r="E33" s="0" t="n">
        <v>63459978.6846055</v>
      </c>
      <c r="F33" s="0" t="n">
        <v>10576663.1141009</v>
      </c>
      <c r="G33" s="0" t="n">
        <v>396590.414179828</v>
      </c>
      <c r="H33" s="0" t="n">
        <v>224033.471455209</v>
      </c>
      <c r="I33" s="0" t="n">
        <v>99035.9579266854</v>
      </c>
    </row>
    <row r="34" customFormat="false" ht="12.8" hidden="false" customHeight="false" outlineLevel="0" collapsed="false">
      <c r="A34" s="0" t="n">
        <v>81</v>
      </c>
      <c r="B34" s="0" t="n">
        <v>18053974.45595</v>
      </c>
      <c r="C34" s="0" t="n">
        <v>17349604.0503532</v>
      </c>
      <c r="D34" s="0" t="n">
        <v>58532515.3880435</v>
      </c>
      <c r="E34" s="0" t="n">
        <v>64020908.3782323</v>
      </c>
      <c r="F34" s="0" t="n">
        <v>0</v>
      </c>
      <c r="G34" s="0" t="n">
        <v>404942.948968066</v>
      </c>
      <c r="H34" s="0" t="n">
        <v>229187.285179771</v>
      </c>
      <c r="I34" s="0" t="n">
        <v>100343.102070057</v>
      </c>
    </row>
    <row r="35" customFormat="false" ht="12.8" hidden="false" customHeight="false" outlineLevel="0" collapsed="false">
      <c r="A35" s="0" t="n">
        <v>82</v>
      </c>
      <c r="B35" s="0" t="n">
        <v>20951816.4321102</v>
      </c>
      <c r="C35" s="0" t="n">
        <v>20230045.1611653</v>
      </c>
      <c r="D35" s="0" t="n">
        <v>68069151.9128664</v>
      </c>
      <c r="E35" s="0" t="n">
        <v>64310789.0328526</v>
      </c>
      <c r="F35" s="0" t="n">
        <v>10718464.8388088</v>
      </c>
      <c r="G35" s="0" t="n">
        <v>415892.002326061</v>
      </c>
      <c r="H35" s="0" t="n">
        <v>234347.461914157</v>
      </c>
      <c r="I35" s="0" t="n">
        <v>102188.295292387</v>
      </c>
    </row>
    <row r="36" customFormat="false" ht="12.8" hidden="false" customHeight="false" outlineLevel="0" collapsed="false">
      <c r="A36" s="0" t="n">
        <v>83</v>
      </c>
      <c r="B36" s="0" t="n">
        <v>18348954.7635332</v>
      </c>
      <c r="C36" s="0" t="n">
        <v>17602840.6563116</v>
      </c>
      <c r="D36" s="0" t="n">
        <v>59529061.3703203</v>
      </c>
      <c r="E36" s="0" t="n">
        <v>64712482.7210973</v>
      </c>
      <c r="F36" s="0" t="n">
        <v>0</v>
      </c>
      <c r="G36" s="0" t="n">
        <v>433657.715690204</v>
      </c>
      <c r="H36" s="0" t="n">
        <v>240642.852698298</v>
      </c>
      <c r="I36" s="0" t="n">
        <v>102590.769761618</v>
      </c>
    </row>
    <row r="37" customFormat="false" ht="12.8" hidden="false" customHeight="false" outlineLevel="0" collapsed="false">
      <c r="A37" s="0" t="n">
        <v>84</v>
      </c>
      <c r="B37" s="0" t="n">
        <v>21288724.3563356</v>
      </c>
      <c r="C37" s="0" t="n">
        <v>20549456.1345062</v>
      </c>
      <c r="D37" s="0" t="n">
        <v>69263256.5237539</v>
      </c>
      <c r="E37" s="0" t="n">
        <v>65116861.7917685</v>
      </c>
      <c r="F37" s="0" t="n">
        <v>10852810.2986281</v>
      </c>
      <c r="G37" s="0" t="n">
        <v>423600.190281186</v>
      </c>
      <c r="H37" s="0" t="n">
        <v>242655.467766684</v>
      </c>
      <c r="I37" s="0" t="n">
        <v>104303.66254503</v>
      </c>
    </row>
    <row r="38" customFormat="false" ht="12.8" hidden="false" customHeight="false" outlineLevel="0" collapsed="false">
      <c r="A38" s="0" t="n">
        <v>85</v>
      </c>
      <c r="B38" s="0" t="n">
        <v>18855530.1048522</v>
      </c>
      <c r="C38" s="0" t="n">
        <v>18136442.0698887</v>
      </c>
      <c r="D38" s="0" t="n">
        <v>61484180.6476529</v>
      </c>
      <c r="E38" s="0" t="n">
        <v>66459466.6821636</v>
      </c>
      <c r="F38" s="0" t="n">
        <v>0</v>
      </c>
      <c r="G38" s="0" t="n">
        <v>404850.578329546</v>
      </c>
      <c r="H38" s="0" t="n">
        <v>242533.588676482</v>
      </c>
      <c r="I38" s="0" t="n">
        <v>102434.097082181</v>
      </c>
    </row>
    <row r="39" customFormat="false" ht="12.8" hidden="false" customHeight="false" outlineLevel="0" collapsed="false">
      <c r="A39" s="0" t="n">
        <v>86</v>
      </c>
      <c r="B39" s="0" t="n">
        <v>21613157.46131</v>
      </c>
      <c r="C39" s="0" t="n">
        <v>20866230.8896856</v>
      </c>
      <c r="D39" s="0" t="n">
        <v>70459033.5077279</v>
      </c>
      <c r="E39" s="0" t="n">
        <v>65966812.4631352</v>
      </c>
      <c r="F39" s="0" t="n">
        <v>10994468.7438559</v>
      </c>
      <c r="G39" s="0" t="n">
        <v>432393.146406325</v>
      </c>
      <c r="H39" s="0" t="n">
        <v>243521.325617044</v>
      </c>
      <c r="I39" s="0" t="n">
        <v>101445.856572845</v>
      </c>
    </row>
    <row r="40" customFormat="false" ht="12.8" hidden="false" customHeight="false" outlineLevel="0" collapsed="false">
      <c r="A40" s="0" t="n">
        <v>87</v>
      </c>
      <c r="B40" s="0" t="n">
        <v>18920065.0212951</v>
      </c>
      <c r="C40" s="0" t="n">
        <v>18191972.2640795</v>
      </c>
      <c r="D40" s="0" t="n">
        <v>61777363.12923</v>
      </c>
      <c r="E40" s="0" t="n">
        <v>66476101.4374183</v>
      </c>
      <c r="F40" s="0" t="n">
        <v>0</v>
      </c>
      <c r="G40" s="0" t="n">
        <v>422999.977502532</v>
      </c>
      <c r="H40" s="0" t="n">
        <v>235673.118862343</v>
      </c>
      <c r="I40" s="0" t="n">
        <v>99170.9440724678</v>
      </c>
    </row>
    <row r="41" customFormat="false" ht="12.8" hidden="false" customHeight="false" outlineLevel="0" collapsed="false">
      <c r="A41" s="0" t="n">
        <v>88</v>
      </c>
      <c r="B41" s="0" t="n">
        <v>21878281.8960383</v>
      </c>
      <c r="C41" s="0" t="n">
        <v>21156809.4168353</v>
      </c>
      <c r="D41" s="0" t="n">
        <v>71527822.5967169</v>
      </c>
      <c r="E41" s="0" t="n">
        <v>66701796.0559918</v>
      </c>
      <c r="F41" s="0" t="n">
        <v>11116966.009332</v>
      </c>
      <c r="G41" s="0" t="n">
        <v>410841.283386738</v>
      </c>
      <c r="H41" s="0" t="n">
        <v>240842.611665831</v>
      </c>
      <c r="I41" s="0" t="n">
        <v>99697.9773576734</v>
      </c>
    </row>
    <row r="42" customFormat="false" ht="12.8" hidden="false" customHeight="false" outlineLevel="0" collapsed="false">
      <c r="A42" s="0" t="n">
        <v>89</v>
      </c>
      <c r="B42" s="0" t="n">
        <v>19106001.8007694</v>
      </c>
      <c r="C42" s="0" t="n">
        <v>18350899.1404053</v>
      </c>
      <c r="D42" s="0" t="n">
        <v>62427009.6577906</v>
      </c>
      <c r="E42" s="0" t="n">
        <v>66844339.5395019</v>
      </c>
      <c r="F42" s="0" t="n">
        <v>0</v>
      </c>
      <c r="G42" s="0" t="n">
        <v>432255.889625859</v>
      </c>
      <c r="H42" s="0" t="n">
        <v>250605.50242008</v>
      </c>
      <c r="I42" s="0" t="n">
        <v>103201.811883121</v>
      </c>
    </row>
    <row r="43" customFormat="false" ht="12.8" hidden="false" customHeight="false" outlineLevel="0" collapsed="false">
      <c r="A43" s="0" t="n">
        <v>90</v>
      </c>
      <c r="B43" s="0" t="n">
        <v>22102671.0567168</v>
      </c>
      <c r="C43" s="0" t="n">
        <v>21338050.82373</v>
      </c>
      <c r="D43" s="0" t="n">
        <v>72274077.928868</v>
      </c>
      <c r="E43" s="0" t="n">
        <v>67149906.2465003</v>
      </c>
      <c r="F43" s="0" t="n">
        <v>11191651.0410834</v>
      </c>
      <c r="G43" s="0" t="n">
        <v>440824.737613337</v>
      </c>
      <c r="H43" s="0" t="n">
        <v>252226.593855908</v>
      </c>
      <c r="I43" s="0" t="n">
        <v>102241.287882195</v>
      </c>
    </row>
    <row r="44" customFormat="false" ht="12.8" hidden="false" customHeight="false" outlineLevel="0" collapsed="false">
      <c r="A44" s="0" t="n">
        <v>91</v>
      </c>
      <c r="B44" s="0" t="n">
        <v>19353620.8647343</v>
      </c>
      <c r="C44" s="0" t="n">
        <v>18622225.7793289</v>
      </c>
      <c r="D44" s="0" t="n">
        <v>63468838.0591337</v>
      </c>
      <c r="E44" s="0" t="n">
        <v>67653404.5699155</v>
      </c>
      <c r="F44" s="0" t="n">
        <v>0</v>
      </c>
      <c r="G44" s="0" t="n">
        <v>410845.30414782</v>
      </c>
      <c r="H44" s="0" t="n">
        <v>249235.117618057</v>
      </c>
      <c r="I44" s="0" t="n">
        <v>101878.090913525</v>
      </c>
    </row>
    <row r="45" customFormat="false" ht="12.8" hidden="false" customHeight="false" outlineLevel="0" collapsed="false">
      <c r="A45" s="0" t="n">
        <v>92</v>
      </c>
      <c r="B45" s="0" t="n">
        <v>22453791.5356404</v>
      </c>
      <c r="C45" s="0" t="n">
        <v>21687636.6429792</v>
      </c>
      <c r="D45" s="0" t="n">
        <v>73516178.5763205</v>
      </c>
      <c r="E45" s="0" t="n">
        <v>68083534.7722068</v>
      </c>
      <c r="F45" s="0" t="n">
        <v>11347255.7953678</v>
      </c>
      <c r="G45" s="0" t="n">
        <v>442610.978877469</v>
      </c>
      <c r="H45" s="0" t="n">
        <v>252530.562159049</v>
      </c>
      <c r="I45" s="0" t="n">
        <v>101447.645178198</v>
      </c>
    </row>
    <row r="46" customFormat="false" ht="12.8" hidden="false" customHeight="false" outlineLevel="0" collapsed="false">
      <c r="A46" s="0" t="n">
        <v>93</v>
      </c>
      <c r="B46" s="0" t="n">
        <v>19704019.4493572</v>
      </c>
      <c r="C46" s="0" t="n">
        <v>18913475.1150188</v>
      </c>
      <c r="D46" s="0" t="n">
        <v>64510415.5659985</v>
      </c>
      <c r="E46" s="0" t="n">
        <v>68557025.5674703</v>
      </c>
      <c r="F46" s="0" t="n">
        <v>0</v>
      </c>
      <c r="G46" s="0" t="n">
        <v>467290.531881905</v>
      </c>
      <c r="H46" s="0" t="n">
        <v>252241.242862846</v>
      </c>
      <c r="I46" s="0" t="n">
        <v>101446.513705266</v>
      </c>
    </row>
    <row r="47" customFormat="false" ht="12.8" hidden="false" customHeight="false" outlineLevel="0" collapsed="false">
      <c r="A47" s="0" t="n">
        <v>94</v>
      </c>
      <c r="B47" s="0" t="n">
        <v>22816983.7574041</v>
      </c>
      <c r="C47" s="0" t="n">
        <v>22044261.0591874</v>
      </c>
      <c r="D47" s="0" t="n">
        <v>74781370.3120687</v>
      </c>
      <c r="E47" s="0" t="n">
        <v>69069026.5419452</v>
      </c>
      <c r="F47" s="0" t="n">
        <v>11511504.4236575</v>
      </c>
      <c r="G47" s="0" t="n">
        <v>442098.604955747</v>
      </c>
      <c r="H47" s="0" t="n">
        <v>259275.366847031</v>
      </c>
      <c r="I47" s="0" t="n">
        <v>101926.752019962</v>
      </c>
    </row>
    <row r="48" customFormat="false" ht="12.8" hidden="false" customHeight="false" outlineLevel="0" collapsed="false">
      <c r="A48" s="0" t="n">
        <v>95</v>
      </c>
      <c r="B48" s="0" t="n">
        <v>19904941.1574014</v>
      </c>
      <c r="C48" s="0" t="n">
        <v>19118043.4982035</v>
      </c>
      <c r="D48" s="0" t="n">
        <v>65234090.7419347</v>
      </c>
      <c r="E48" s="0" t="n">
        <v>69213524.6535397</v>
      </c>
      <c r="F48" s="0" t="n">
        <v>0</v>
      </c>
      <c r="G48" s="0" t="n">
        <v>445181.638932257</v>
      </c>
      <c r="H48" s="0" t="n">
        <v>268821.076163586</v>
      </c>
      <c r="I48" s="0" t="n">
        <v>104135.634431406</v>
      </c>
    </row>
    <row r="49" customFormat="false" ht="12.8" hidden="false" customHeight="false" outlineLevel="0" collapsed="false">
      <c r="A49" s="0" t="n">
        <v>96</v>
      </c>
      <c r="B49" s="0" t="n">
        <v>23002209.4876637</v>
      </c>
      <c r="C49" s="0" t="n">
        <v>22217086.2814675</v>
      </c>
      <c r="D49" s="0" t="n">
        <v>75457527.2210683</v>
      </c>
      <c r="E49" s="0" t="n">
        <v>69585612.7067792</v>
      </c>
      <c r="F49" s="0" t="n">
        <v>11597602.1177965</v>
      </c>
      <c r="G49" s="0" t="n">
        <v>449850.044954522</v>
      </c>
      <c r="H49" s="0" t="n">
        <v>264393.409483356</v>
      </c>
      <c r="I49" s="0" t="n">
        <v>101256.788226184</v>
      </c>
    </row>
    <row r="50" customFormat="false" ht="12.8" hidden="false" customHeight="false" outlineLevel="0" collapsed="false">
      <c r="A50" s="0" t="n">
        <v>97</v>
      </c>
      <c r="B50" s="0" t="n">
        <v>19942796.9566499</v>
      </c>
      <c r="C50" s="0" t="n">
        <v>19134136.6043892</v>
      </c>
      <c r="D50" s="0" t="n">
        <v>65383888.4220622</v>
      </c>
      <c r="E50" s="0" t="n">
        <v>69235661.9070204</v>
      </c>
      <c r="F50" s="0" t="n">
        <v>0</v>
      </c>
      <c r="G50" s="0" t="n">
        <v>461285.654335094</v>
      </c>
      <c r="H50" s="0" t="n">
        <v>274569.891967106</v>
      </c>
      <c r="I50" s="0" t="n">
        <v>104006.865655041</v>
      </c>
    </row>
    <row r="51" customFormat="false" ht="12.8" hidden="false" customHeight="false" outlineLevel="0" collapsed="false">
      <c r="A51" s="0" t="n">
        <v>98</v>
      </c>
      <c r="B51" s="0" t="n">
        <v>23114524.9390779</v>
      </c>
      <c r="C51" s="0" t="n">
        <v>22305823.339051</v>
      </c>
      <c r="D51" s="0" t="n">
        <v>75800026.1436764</v>
      </c>
      <c r="E51" s="0" t="n">
        <v>69772990.3629699</v>
      </c>
      <c r="F51" s="0" t="n">
        <v>11628831.7271617</v>
      </c>
      <c r="G51" s="0" t="n">
        <v>459643.64445599</v>
      </c>
      <c r="H51" s="0" t="n">
        <v>276047.218432833</v>
      </c>
      <c r="I51" s="0" t="n">
        <v>104301.053054409</v>
      </c>
    </row>
    <row r="52" customFormat="false" ht="12.8" hidden="false" customHeight="false" outlineLevel="0" collapsed="false">
      <c r="A52" s="0" t="n">
        <v>99</v>
      </c>
      <c r="B52" s="0" t="n">
        <v>20478782.8506175</v>
      </c>
      <c r="C52" s="0" t="n">
        <v>19656217.5323676</v>
      </c>
      <c r="D52" s="0" t="n">
        <v>67180794.906271</v>
      </c>
      <c r="E52" s="0" t="n">
        <v>70983921.8416538</v>
      </c>
      <c r="F52" s="0" t="n">
        <v>0</v>
      </c>
      <c r="G52" s="0" t="n">
        <v>480680.143950775</v>
      </c>
      <c r="H52" s="0" t="n">
        <v>270975.618497443</v>
      </c>
      <c r="I52" s="0" t="n">
        <v>101299.365430924</v>
      </c>
    </row>
    <row r="53" customFormat="false" ht="12.8" hidden="false" customHeight="false" outlineLevel="0" collapsed="false">
      <c r="A53" s="0" t="n">
        <v>100</v>
      </c>
      <c r="B53" s="0" t="n">
        <v>23715480.9942116</v>
      </c>
      <c r="C53" s="0" t="n">
        <v>22879617.7786276</v>
      </c>
      <c r="D53" s="0" t="n">
        <v>77762483.7226538</v>
      </c>
      <c r="E53" s="0" t="n">
        <v>71491386.3829657</v>
      </c>
      <c r="F53" s="0" t="n">
        <v>11915231.0638276</v>
      </c>
      <c r="G53" s="0" t="n">
        <v>486167.144137019</v>
      </c>
      <c r="H53" s="0" t="n">
        <v>276734.767853738</v>
      </c>
      <c r="I53" s="0" t="n">
        <v>104230.433704581</v>
      </c>
    </row>
    <row r="54" customFormat="false" ht="12.8" hidden="false" customHeight="false" outlineLevel="0" collapsed="false">
      <c r="A54" s="0" t="n">
        <v>101</v>
      </c>
      <c r="B54" s="0" t="n">
        <v>20730023.244843</v>
      </c>
      <c r="C54" s="0" t="n">
        <v>19912309.3654479</v>
      </c>
      <c r="D54" s="0" t="n">
        <v>68123694.4709914</v>
      </c>
      <c r="E54" s="0" t="n">
        <v>71873012.6690476</v>
      </c>
      <c r="F54" s="0" t="n">
        <v>0</v>
      </c>
      <c r="G54" s="0" t="n">
        <v>468074.725963292</v>
      </c>
      <c r="H54" s="0" t="n">
        <v>277228.911339522</v>
      </c>
      <c r="I54" s="0" t="n">
        <v>103443.202988991</v>
      </c>
    </row>
    <row r="55" customFormat="false" ht="12.8" hidden="false" customHeight="false" outlineLevel="0" collapsed="false">
      <c r="A55" s="0" t="n">
        <v>102</v>
      </c>
      <c r="B55" s="0" t="n">
        <v>24001048.7708618</v>
      </c>
      <c r="C55" s="0" t="n">
        <v>23164955.4263006</v>
      </c>
      <c r="D55" s="0" t="n">
        <v>78811914.9503409</v>
      </c>
      <c r="E55" s="0" t="n">
        <v>72386025.1781937</v>
      </c>
      <c r="F55" s="0" t="n">
        <v>12064337.529699</v>
      </c>
      <c r="G55" s="0" t="n">
        <v>476681.534334984</v>
      </c>
      <c r="H55" s="0" t="n">
        <v>284865.247600536</v>
      </c>
      <c r="I55" s="0" t="n">
        <v>106495.089465204</v>
      </c>
    </row>
    <row r="56" customFormat="false" ht="12.8" hidden="false" customHeight="false" outlineLevel="0" collapsed="false">
      <c r="A56" s="0" t="n">
        <v>103</v>
      </c>
      <c r="B56" s="0" t="n">
        <v>21009353.4676241</v>
      </c>
      <c r="C56" s="0" t="n">
        <v>20176668.1810579</v>
      </c>
      <c r="D56" s="0" t="n">
        <v>69051792.6968135</v>
      </c>
      <c r="E56" s="0" t="n">
        <v>72785942.0699731</v>
      </c>
      <c r="F56" s="0" t="n">
        <v>0</v>
      </c>
      <c r="G56" s="0" t="n">
        <v>479910.516501942</v>
      </c>
      <c r="H56" s="0" t="n">
        <v>279622.540710861</v>
      </c>
      <c r="I56" s="0" t="n">
        <v>104503.18479052</v>
      </c>
    </row>
    <row r="57" customFormat="false" ht="12.8" hidden="false" customHeight="false" outlineLevel="0" collapsed="false">
      <c r="A57" s="0" t="n">
        <v>104</v>
      </c>
      <c r="B57" s="0" t="n">
        <v>24298808.7106903</v>
      </c>
      <c r="C57" s="0" t="n">
        <v>23455795.2020552</v>
      </c>
      <c r="D57" s="0" t="n">
        <v>79808877.6545132</v>
      </c>
      <c r="E57" s="0" t="n">
        <v>73219160.2327279</v>
      </c>
      <c r="F57" s="0" t="n">
        <v>12203193.3721213</v>
      </c>
      <c r="G57" s="0" t="n">
        <v>492599.222706199</v>
      </c>
      <c r="H57" s="0" t="n">
        <v>278223.379020357</v>
      </c>
      <c r="I57" s="0" t="n">
        <v>103129.867012282</v>
      </c>
    </row>
    <row r="58" customFormat="false" ht="12.8" hidden="false" customHeight="false" outlineLevel="0" collapsed="false">
      <c r="A58" s="0" t="n">
        <v>105</v>
      </c>
      <c r="B58" s="0" t="n">
        <v>21128022.1278553</v>
      </c>
      <c r="C58" s="0" t="n">
        <v>20303757.1139479</v>
      </c>
      <c r="D58" s="0" t="n">
        <v>69495316.7854328</v>
      </c>
      <c r="E58" s="0" t="n">
        <v>73165490.3583159</v>
      </c>
      <c r="F58" s="0" t="n">
        <v>0</v>
      </c>
      <c r="G58" s="0" t="n">
        <v>466743.758889303</v>
      </c>
      <c r="H58" s="0" t="n">
        <v>282409.642215313</v>
      </c>
      <c r="I58" s="0" t="n">
        <v>107302.304004016</v>
      </c>
    </row>
    <row r="59" customFormat="false" ht="12.8" hidden="false" customHeight="false" outlineLevel="0" collapsed="false">
      <c r="A59" s="0" t="n">
        <v>106</v>
      </c>
      <c r="B59" s="0" t="n">
        <v>24632836.7378481</v>
      </c>
      <c r="C59" s="0" t="n">
        <v>23797892.9467487</v>
      </c>
      <c r="D59" s="0" t="n">
        <v>80948916.2405926</v>
      </c>
      <c r="E59" s="0" t="n">
        <v>74211987.8787818</v>
      </c>
      <c r="F59" s="0" t="n">
        <v>12368664.6464636</v>
      </c>
      <c r="G59" s="0" t="n">
        <v>483098.611933152</v>
      </c>
      <c r="H59" s="0" t="n">
        <v>278588.694836396</v>
      </c>
      <c r="I59" s="0" t="n">
        <v>104652.120471314</v>
      </c>
    </row>
    <row r="60" customFormat="false" ht="12.8" hidden="false" customHeight="false" outlineLevel="0" collapsed="false">
      <c r="A60" s="0" t="n">
        <v>107</v>
      </c>
      <c r="B60" s="0" t="n">
        <v>21460232.0892089</v>
      </c>
      <c r="C60" s="0" t="n">
        <v>20617297.9113892</v>
      </c>
      <c r="D60" s="0" t="n">
        <v>70576687.510883</v>
      </c>
      <c r="E60" s="0" t="n">
        <v>74298403.6672808</v>
      </c>
      <c r="F60" s="0" t="n">
        <v>0</v>
      </c>
      <c r="G60" s="0" t="n">
        <v>480744.332217781</v>
      </c>
      <c r="H60" s="0" t="n">
        <v>286802.688350896</v>
      </c>
      <c r="I60" s="0" t="n">
        <v>107695.938930105</v>
      </c>
    </row>
    <row r="61" customFormat="false" ht="12.8" hidden="false" customHeight="false" outlineLevel="0" collapsed="false">
      <c r="A61" s="0" t="n">
        <v>108</v>
      </c>
      <c r="B61" s="0" t="n">
        <v>24791697.3755568</v>
      </c>
      <c r="C61" s="0" t="n">
        <v>23952899.3834658</v>
      </c>
      <c r="D61" s="0" t="n">
        <v>81541918.9391129</v>
      </c>
      <c r="E61" s="0" t="n">
        <v>74705419.267808</v>
      </c>
      <c r="F61" s="0" t="n">
        <v>12450903.2113013</v>
      </c>
      <c r="G61" s="0" t="n">
        <v>473711.387453363</v>
      </c>
      <c r="H61" s="0" t="n">
        <v>288072.51035033</v>
      </c>
      <c r="I61" s="0" t="n">
        <v>110020.134696145</v>
      </c>
    </row>
    <row r="62" customFormat="false" ht="12.8" hidden="false" customHeight="false" outlineLevel="0" collapsed="false">
      <c r="A62" s="0" t="n">
        <v>109</v>
      </c>
      <c r="B62" s="0" t="n">
        <v>21490458.9967536</v>
      </c>
      <c r="C62" s="0" t="n">
        <v>20652951.0239482</v>
      </c>
      <c r="D62" s="0" t="n">
        <v>70740980.693642</v>
      </c>
      <c r="E62" s="0" t="n">
        <v>74385631.9966268</v>
      </c>
      <c r="F62" s="0" t="n">
        <v>0</v>
      </c>
      <c r="G62" s="0" t="n">
        <v>475591.677214699</v>
      </c>
      <c r="H62" s="0" t="n">
        <v>284155.288815584</v>
      </c>
      <c r="I62" s="0" t="n">
        <v>111087.152535869</v>
      </c>
    </row>
    <row r="63" customFormat="false" ht="12.8" hidden="false" customHeight="false" outlineLevel="0" collapsed="false">
      <c r="A63" s="0" t="n">
        <v>110</v>
      </c>
      <c r="B63" s="0" t="n">
        <v>24856120.7778161</v>
      </c>
      <c r="C63" s="0" t="n">
        <v>24057579.2243193</v>
      </c>
      <c r="D63" s="0" t="n">
        <v>81911149.5923297</v>
      </c>
      <c r="E63" s="0" t="n">
        <v>75007902.9420985</v>
      </c>
      <c r="F63" s="0" t="n">
        <v>12501317.1570164</v>
      </c>
      <c r="G63" s="0" t="n">
        <v>438242.560348917</v>
      </c>
      <c r="H63" s="0" t="n">
        <v>283879.206071941</v>
      </c>
      <c r="I63" s="0" t="n">
        <v>109171.124394228</v>
      </c>
    </row>
    <row r="64" customFormat="false" ht="12.8" hidden="false" customHeight="false" outlineLevel="0" collapsed="false">
      <c r="A64" s="0" t="n">
        <v>111</v>
      </c>
      <c r="B64" s="0" t="n">
        <v>21794565.7737236</v>
      </c>
      <c r="C64" s="0" t="n">
        <v>20975093.4997309</v>
      </c>
      <c r="D64" s="0" t="n">
        <v>71862743.325919</v>
      </c>
      <c r="E64" s="0" t="n">
        <v>75476418.9287927</v>
      </c>
      <c r="F64" s="0" t="n">
        <v>0</v>
      </c>
      <c r="G64" s="0" t="n">
        <v>466742.220453848</v>
      </c>
      <c r="H64" s="0" t="n">
        <v>278716.759672311</v>
      </c>
      <c r="I64" s="0" t="n">
        <v>105733.276952117</v>
      </c>
    </row>
    <row r="65" customFormat="false" ht="12.8" hidden="false" customHeight="false" outlineLevel="0" collapsed="false">
      <c r="A65" s="0" t="n">
        <v>112</v>
      </c>
      <c r="B65" s="0" t="n">
        <v>25136981.0498129</v>
      </c>
      <c r="C65" s="0" t="n">
        <v>24260209.5227086</v>
      </c>
      <c r="D65" s="0" t="n">
        <v>82599919.7690822</v>
      </c>
      <c r="E65" s="0" t="n">
        <v>75509461.239593</v>
      </c>
      <c r="F65" s="0" t="n">
        <v>12584910.2065988</v>
      </c>
      <c r="G65" s="0" t="n">
        <v>507257.256881835</v>
      </c>
      <c r="H65" s="0" t="n">
        <v>292304.902544079</v>
      </c>
      <c r="I65" s="0" t="n">
        <v>110299.096683374</v>
      </c>
    </row>
    <row r="66" customFormat="false" ht="12.8" hidden="false" customHeight="false" outlineLevel="0" collapsed="false">
      <c r="A66" s="0" t="n">
        <v>113</v>
      </c>
      <c r="B66" s="0" t="n">
        <v>21941609.0043096</v>
      </c>
      <c r="C66" s="0" t="n">
        <v>21073771.5720437</v>
      </c>
      <c r="D66" s="0" t="n">
        <v>72212641.313725</v>
      </c>
      <c r="E66" s="0" t="n">
        <v>75718856.1329403</v>
      </c>
      <c r="F66" s="0" t="n">
        <v>0</v>
      </c>
      <c r="G66" s="0" t="n">
        <v>497079.145407179</v>
      </c>
      <c r="H66" s="0" t="n">
        <v>293361.74621395</v>
      </c>
      <c r="I66" s="0" t="n">
        <v>110566.486635381</v>
      </c>
    </row>
    <row r="67" customFormat="false" ht="12.8" hidden="false" customHeight="false" outlineLevel="0" collapsed="false">
      <c r="A67" s="0" t="n">
        <v>114</v>
      </c>
      <c r="B67" s="0" t="n">
        <v>25292581.2558437</v>
      </c>
      <c r="C67" s="0" t="n">
        <v>24425635.4286467</v>
      </c>
      <c r="D67" s="0" t="n">
        <v>83192211.3341635</v>
      </c>
      <c r="E67" s="0" t="n">
        <v>76011494.6689999</v>
      </c>
      <c r="F67" s="0" t="n">
        <v>12668582.4448333</v>
      </c>
      <c r="G67" s="0" t="n">
        <v>499414.345594376</v>
      </c>
      <c r="H67" s="0" t="n">
        <v>291016.517712551</v>
      </c>
      <c r="I67" s="0" t="n">
        <v>109307.091271537</v>
      </c>
    </row>
    <row r="68" customFormat="false" ht="12.8" hidden="false" customHeight="false" outlineLevel="0" collapsed="false">
      <c r="A68" s="0" t="n">
        <v>115</v>
      </c>
      <c r="B68" s="0" t="n">
        <v>22049732.5605423</v>
      </c>
      <c r="C68" s="0" t="n">
        <v>21196131.1908608</v>
      </c>
      <c r="D68" s="0" t="n">
        <v>72655580.3387836</v>
      </c>
      <c r="E68" s="0" t="n">
        <v>76136474.1935365</v>
      </c>
      <c r="F68" s="0" t="n">
        <v>0</v>
      </c>
      <c r="G68" s="0" t="n">
        <v>482951.202789316</v>
      </c>
      <c r="H68" s="0" t="n">
        <v>292133.686051534</v>
      </c>
      <c r="I68" s="0" t="n">
        <v>112166.401200948</v>
      </c>
    </row>
    <row r="69" customFormat="false" ht="12.8" hidden="false" customHeight="false" outlineLevel="0" collapsed="false">
      <c r="A69" s="0" t="n">
        <v>116</v>
      </c>
      <c r="B69" s="0" t="n">
        <v>25511742.6421347</v>
      </c>
      <c r="C69" s="0" t="n">
        <v>24666698.3301502</v>
      </c>
      <c r="D69" s="0" t="n">
        <v>84027119.4341758</v>
      </c>
      <c r="E69" s="0" t="n">
        <v>76706424.9348589</v>
      </c>
      <c r="F69" s="0" t="n">
        <v>12784404.1558098</v>
      </c>
      <c r="G69" s="0" t="n">
        <v>485459.711965924</v>
      </c>
      <c r="H69" s="0" t="n">
        <v>283977.70732416</v>
      </c>
      <c r="I69" s="0" t="n">
        <v>108009.846706289</v>
      </c>
    </row>
    <row r="70" customFormat="false" ht="12.8" hidden="false" customHeight="false" outlineLevel="0" collapsed="false">
      <c r="A70" s="0" t="n">
        <v>117</v>
      </c>
      <c r="B70" s="0" t="n">
        <v>22199444.9515834</v>
      </c>
      <c r="C70" s="0" t="n">
        <v>21343164.1940664</v>
      </c>
      <c r="D70" s="0" t="n">
        <v>73198026.0280893</v>
      </c>
      <c r="E70" s="0" t="n">
        <v>76613833.7290439</v>
      </c>
      <c r="F70" s="0" t="n">
        <v>0</v>
      </c>
      <c r="G70" s="0" t="n">
        <v>481456.751514098</v>
      </c>
      <c r="H70" s="0" t="n">
        <v>296331.546702815</v>
      </c>
      <c r="I70" s="0" t="n">
        <v>112132.084714295</v>
      </c>
    </row>
    <row r="71" customFormat="false" ht="12.8" hidden="false" customHeight="false" outlineLevel="0" collapsed="false">
      <c r="A71" s="0" t="n">
        <v>118</v>
      </c>
      <c r="B71" s="0" t="n">
        <v>25601017.8368473</v>
      </c>
      <c r="C71" s="0" t="n">
        <v>24689007.9652378</v>
      </c>
      <c r="D71" s="0" t="n">
        <v>84169961.7010668</v>
      </c>
      <c r="E71" s="0" t="n">
        <v>76729844.8449355</v>
      </c>
      <c r="F71" s="0" t="n">
        <v>12788307.4741559</v>
      </c>
      <c r="G71" s="0" t="n">
        <v>534147.50814686</v>
      </c>
      <c r="H71" s="0" t="n">
        <v>297666.329420397</v>
      </c>
      <c r="I71" s="0" t="n">
        <v>114565.762917513</v>
      </c>
    </row>
    <row r="72" customFormat="false" ht="12.8" hidden="false" customHeight="false" outlineLevel="0" collapsed="false">
      <c r="A72" s="0" t="n">
        <v>119</v>
      </c>
      <c r="B72" s="0" t="n">
        <v>22271959.0892288</v>
      </c>
      <c r="C72" s="0" t="n">
        <v>21409429.7584676</v>
      </c>
      <c r="D72" s="0" t="n">
        <v>73439426.3731259</v>
      </c>
      <c r="E72" s="0" t="n">
        <v>76784843.3636198</v>
      </c>
      <c r="F72" s="0" t="n">
        <v>0</v>
      </c>
      <c r="G72" s="0" t="n">
        <v>483749.032050436</v>
      </c>
      <c r="H72" s="0" t="n">
        <v>298645.207213698</v>
      </c>
      <c r="I72" s="0" t="n">
        <v>114478.702138681</v>
      </c>
    </row>
    <row r="73" customFormat="false" ht="12.8" hidden="false" customHeight="false" outlineLevel="0" collapsed="false">
      <c r="A73" s="0" t="n">
        <v>120</v>
      </c>
      <c r="B73" s="0" t="n">
        <v>25866528.548677</v>
      </c>
      <c r="C73" s="0" t="n">
        <v>24917316.6547329</v>
      </c>
      <c r="D73" s="0" t="n">
        <v>84959061.0085398</v>
      </c>
      <c r="E73" s="0" t="n">
        <v>77399745.1879274</v>
      </c>
      <c r="F73" s="0" t="n">
        <v>12899957.5313212</v>
      </c>
      <c r="G73" s="0" t="n">
        <v>567942.501063759</v>
      </c>
      <c r="H73" s="0" t="n">
        <v>301531.622315399</v>
      </c>
      <c r="I73" s="0" t="n">
        <v>113911.100807071</v>
      </c>
    </row>
    <row r="74" customFormat="false" ht="12.8" hidden="false" customHeight="false" outlineLevel="0" collapsed="false">
      <c r="A74" s="0" t="n">
        <v>121</v>
      </c>
      <c r="B74" s="0" t="n">
        <v>22587102.6592314</v>
      </c>
      <c r="C74" s="0" t="n">
        <v>21680268.5859976</v>
      </c>
      <c r="D74" s="0" t="n">
        <v>74415789.0463046</v>
      </c>
      <c r="E74" s="0" t="n">
        <v>77744712.173162</v>
      </c>
      <c r="F74" s="0" t="n">
        <v>0</v>
      </c>
      <c r="G74" s="0" t="n">
        <v>526579.728135472</v>
      </c>
      <c r="H74" s="0" t="n">
        <v>300676.468890746</v>
      </c>
      <c r="I74" s="0" t="n">
        <v>113682.680296572</v>
      </c>
    </row>
    <row r="75" customFormat="false" ht="12.8" hidden="false" customHeight="false" outlineLevel="0" collapsed="false">
      <c r="A75" s="0" t="n">
        <v>122</v>
      </c>
      <c r="B75" s="0" t="n">
        <v>26224584.9537341</v>
      </c>
      <c r="C75" s="0" t="n">
        <v>25324131.8949217</v>
      </c>
      <c r="D75" s="0" t="n">
        <v>86383252.5508875</v>
      </c>
      <c r="E75" s="0" t="n">
        <v>78716344.8587015</v>
      </c>
      <c r="F75" s="0" t="n">
        <v>13119390.8097836</v>
      </c>
      <c r="G75" s="0" t="n">
        <v>525298.478965813</v>
      </c>
      <c r="H75" s="0" t="n">
        <v>297067.10404472</v>
      </c>
      <c r="I75" s="0" t="n">
        <v>111553.536859785</v>
      </c>
    </row>
    <row r="76" customFormat="false" ht="12.8" hidden="false" customHeight="false" outlineLevel="0" collapsed="false">
      <c r="A76" s="0" t="n">
        <v>123</v>
      </c>
      <c r="B76" s="0" t="n">
        <v>22877499.0932386</v>
      </c>
      <c r="C76" s="0" t="n">
        <v>22007207.7463164</v>
      </c>
      <c r="D76" s="0" t="n">
        <v>75534493.77081</v>
      </c>
      <c r="E76" s="0" t="n">
        <v>78928608.7877891</v>
      </c>
      <c r="F76" s="0" t="n">
        <v>0</v>
      </c>
      <c r="G76" s="0" t="n">
        <v>498689.530200617</v>
      </c>
      <c r="H76" s="0" t="n">
        <v>293148.39725596</v>
      </c>
      <c r="I76" s="0" t="n">
        <v>112076.313522412</v>
      </c>
    </row>
    <row r="77" customFormat="false" ht="12.8" hidden="false" customHeight="false" outlineLevel="0" collapsed="false">
      <c r="A77" s="0" t="n">
        <v>124</v>
      </c>
      <c r="B77" s="0" t="n">
        <v>26522336.7085543</v>
      </c>
      <c r="C77" s="0" t="n">
        <v>25666826.7220174</v>
      </c>
      <c r="D77" s="0" t="n">
        <v>87560473.5199782</v>
      </c>
      <c r="E77" s="0" t="n">
        <v>79697037.3646094</v>
      </c>
      <c r="F77" s="0" t="n">
        <v>13282839.5607682</v>
      </c>
      <c r="G77" s="0" t="n">
        <v>487844.751057767</v>
      </c>
      <c r="H77" s="0" t="n">
        <v>289991.687484902</v>
      </c>
      <c r="I77" s="0" t="n">
        <v>110962.211420356</v>
      </c>
    </row>
    <row r="78" customFormat="false" ht="12.8" hidden="false" customHeight="false" outlineLevel="0" collapsed="false">
      <c r="A78" s="0" t="n">
        <v>125</v>
      </c>
      <c r="B78" s="0" t="n">
        <v>23105857.0127338</v>
      </c>
      <c r="C78" s="0" t="n">
        <v>22262510.508505</v>
      </c>
      <c r="D78" s="0" t="n">
        <v>76448315.0677477</v>
      </c>
      <c r="E78" s="0" t="n">
        <v>79710383.4737735</v>
      </c>
      <c r="F78" s="0" t="n">
        <v>0</v>
      </c>
      <c r="G78" s="0" t="n">
        <v>466458.870816091</v>
      </c>
      <c r="H78" s="0" t="n">
        <v>296737.773603355</v>
      </c>
      <c r="I78" s="0" t="n">
        <v>114499.799727662</v>
      </c>
    </row>
    <row r="79" customFormat="false" ht="12.8" hidden="false" customHeight="false" outlineLevel="0" collapsed="false">
      <c r="A79" s="0" t="n">
        <v>126</v>
      </c>
      <c r="B79" s="0" t="n">
        <v>26434994.3127229</v>
      </c>
      <c r="C79" s="0" t="n">
        <v>25572582.6530687</v>
      </c>
      <c r="D79" s="0" t="n">
        <v>87282906.8311788</v>
      </c>
      <c r="E79" s="0" t="n">
        <v>79329928.0391401</v>
      </c>
      <c r="F79" s="0" t="n">
        <v>13221654.67319</v>
      </c>
      <c r="G79" s="0" t="n">
        <v>477318.147353857</v>
      </c>
      <c r="H79" s="0" t="n">
        <v>304036.696895413</v>
      </c>
      <c r="I79" s="0" t="n">
        <v>115795.450578514</v>
      </c>
    </row>
    <row r="80" customFormat="false" ht="12.8" hidden="false" customHeight="false" outlineLevel="0" collapsed="false">
      <c r="A80" s="0" t="n">
        <v>127</v>
      </c>
      <c r="B80" s="0" t="n">
        <v>22994382.0181066</v>
      </c>
      <c r="C80" s="0" t="n">
        <v>22092334.7332039</v>
      </c>
      <c r="D80" s="0" t="n">
        <v>75919003.0554734</v>
      </c>
      <c r="E80" s="0" t="n">
        <v>79073633.1539053</v>
      </c>
      <c r="F80" s="0" t="n">
        <v>0</v>
      </c>
      <c r="G80" s="0" t="n">
        <v>522331.708408481</v>
      </c>
      <c r="H80" s="0" t="n">
        <v>299018.886559018</v>
      </c>
      <c r="I80" s="0" t="n">
        <v>115280.985621768</v>
      </c>
    </row>
    <row r="81" customFormat="false" ht="12.8" hidden="false" customHeight="false" outlineLevel="0" collapsed="false">
      <c r="A81" s="0" t="n">
        <v>128</v>
      </c>
      <c r="B81" s="0" t="n">
        <v>26535381.4664255</v>
      </c>
      <c r="C81" s="0" t="n">
        <v>25608838.4251283</v>
      </c>
      <c r="D81" s="0" t="n">
        <v>87423391.1208519</v>
      </c>
      <c r="E81" s="0" t="n">
        <v>79417542.7382539</v>
      </c>
      <c r="F81" s="0" t="n">
        <v>13236257.1230423</v>
      </c>
      <c r="G81" s="0" t="n">
        <v>539987.933217412</v>
      </c>
      <c r="H81" s="0" t="n">
        <v>304614.00117696</v>
      </c>
      <c r="I81" s="0" t="n">
        <v>117058.72414701</v>
      </c>
    </row>
    <row r="82" customFormat="false" ht="12.8" hidden="false" customHeight="false" outlineLevel="0" collapsed="false">
      <c r="A82" s="0" t="n">
        <v>129</v>
      </c>
      <c r="B82" s="0" t="n">
        <v>23289035.3152078</v>
      </c>
      <c r="C82" s="0" t="n">
        <v>22425511.4644583</v>
      </c>
      <c r="D82" s="0" t="n">
        <v>77090853.4084113</v>
      </c>
      <c r="E82" s="0" t="n">
        <v>80246087.6941255</v>
      </c>
      <c r="F82" s="0" t="n">
        <v>0</v>
      </c>
      <c r="G82" s="0" t="n">
        <v>479319.619829956</v>
      </c>
      <c r="H82" s="0" t="n">
        <v>302466.477856089</v>
      </c>
      <c r="I82" s="0" t="n">
        <v>116768.218662053</v>
      </c>
    </row>
    <row r="83" customFormat="false" ht="12.8" hidden="false" customHeight="false" outlineLevel="0" collapsed="false">
      <c r="A83" s="0" t="n">
        <v>130</v>
      </c>
      <c r="B83" s="0" t="n">
        <v>26751856.5561885</v>
      </c>
      <c r="C83" s="0" t="n">
        <v>25855211.8108254</v>
      </c>
      <c r="D83" s="0" t="n">
        <v>88276323.5356356</v>
      </c>
      <c r="E83" s="0" t="n">
        <v>80163003.7434996</v>
      </c>
      <c r="F83" s="0" t="n">
        <v>13360500.6239166</v>
      </c>
      <c r="G83" s="0" t="n">
        <v>517122.70097921</v>
      </c>
      <c r="H83" s="0" t="n">
        <v>299089.879429439</v>
      </c>
      <c r="I83" s="0" t="n">
        <v>114903.09279215</v>
      </c>
    </row>
    <row r="84" customFormat="false" ht="12.8" hidden="false" customHeight="false" outlineLevel="0" collapsed="false">
      <c r="A84" s="0" t="n">
        <v>131</v>
      </c>
      <c r="B84" s="0" t="n">
        <v>23394815.2474733</v>
      </c>
      <c r="C84" s="0" t="n">
        <v>22478071.0477172</v>
      </c>
      <c r="D84" s="0" t="n">
        <v>77221381.231995</v>
      </c>
      <c r="E84" s="0" t="n">
        <v>80397026.8501375</v>
      </c>
      <c r="F84" s="0" t="n">
        <v>0</v>
      </c>
      <c r="G84" s="0" t="n">
        <v>539348.428424001</v>
      </c>
      <c r="H84" s="0" t="n">
        <v>297059.966555294</v>
      </c>
      <c r="I84" s="0" t="n">
        <v>114765.435395467</v>
      </c>
    </row>
    <row r="85" customFormat="false" ht="12.8" hidden="false" customHeight="false" outlineLevel="0" collapsed="false">
      <c r="A85" s="0" t="n">
        <v>132</v>
      </c>
      <c r="B85" s="0" t="n">
        <v>26925823.2152437</v>
      </c>
      <c r="C85" s="0" t="n">
        <v>26024832.9830816</v>
      </c>
      <c r="D85" s="0" t="n">
        <v>88849268.1286981</v>
      </c>
      <c r="E85" s="0" t="n">
        <v>80664329.6152578</v>
      </c>
      <c r="F85" s="0" t="n">
        <v>13444054.9358763</v>
      </c>
      <c r="G85" s="0" t="n">
        <v>516894.868112704</v>
      </c>
      <c r="H85" s="0" t="n">
        <v>302279.392202125</v>
      </c>
      <c r="I85" s="0" t="n">
        <v>116879.959781844</v>
      </c>
    </row>
    <row r="86" customFormat="false" ht="12.8" hidden="false" customHeight="false" outlineLevel="0" collapsed="false">
      <c r="A86" s="0" t="n">
        <v>133</v>
      </c>
      <c r="B86" s="0" t="n">
        <v>23578242.5720571</v>
      </c>
      <c r="C86" s="0" t="n">
        <v>22653098.2773969</v>
      </c>
      <c r="D86" s="0" t="n">
        <v>77865337.4381528</v>
      </c>
      <c r="E86" s="0" t="n">
        <v>81045086.727278</v>
      </c>
      <c r="F86" s="0" t="n">
        <v>0</v>
      </c>
      <c r="G86" s="0" t="n">
        <v>532876.084902378</v>
      </c>
      <c r="H86" s="0" t="n">
        <v>310235.056260294</v>
      </c>
      <c r="I86" s="0" t="n">
        <v>117190.219282127</v>
      </c>
    </row>
    <row r="87" customFormat="false" ht="12.8" hidden="false" customHeight="false" outlineLevel="0" collapsed="false">
      <c r="A87" s="0" t="n">
        <v>134</v>
      </c>
      <c r="B87" s="0" t="n">
        <v>27012324.5418477</v>
      </c>
      <c r="C87" s="0" t="n">
        <v>26095108.3044977</v>
      </c>
      <c r="D87" s="0" t="n">
        <v>89149619.9065597</v>
      </c>
      <c r="E87" s="0" t="n">
        <v>80859937.8913186</v>
      </c>
      <c r="F87" s="0" t="n">
        <v>13476656.3152198</v>
      </c>
      <c r="G87" s="0" t="n">
        <v>523570.859663603</v>
      </c>
      <c r="H87" s="0" t="n">
        <v>310805.753130255</v>
      </c>
      <c r="I87" s="0" t="n">
        <v>118342.320794517</v>
      </c>
    </row>
    <row r="88" customFormat="false" ht="12.8" hidden="false" customHeight="false" outlineLevel="0" collapsed="false">
      <c r="A88" s="0" t="n">
        <v>135</v>
      </c>
      <c r="B88" s="0" t="n">
        <v>23642080.9868908</v>
      </c>
      <c r="C88" s="0" t="n">
        <v>22722651.5134074</v>
      </c>
      <c r="D88" s="0" t="n">
        <v>78129682.3740838</v>
      </c>
      <c r="E88" s="0" t="n">
        <v>81260442.5459837</v>
      </c>
      <c r="F88" s="0" t="n">
        <v>0</v>
      </c>
      <c r="G88" s="0" t="n">
        <v>525093.383950626</v>
      </c>
      <c r="H88" s="0" t="n">
        <v>311650.307503071</v>
      </c>
      <c r="I88" s="0" t="n">
        <v>118122.545756691</v>
      </c>
    </row>
    <row r="89" customFormat="false" ht="12.8" hidden="false" customHeight="false" outlineLevel="0" collapsed="false">
      <c r="A89" s="0" t="n">
        <v>136</v>
      </c>
      <c r="B89" s="0" t="n">
        <v>27153399.4877991</v>
      </c>
      <c r="C89" s="0" t="n">
        <v>26250892.5059892</v>
      </c>
      <c r="D89" s="0" t="n">
        <v>89694678.1408269</v>
      </c>
      <c r="E89" s="0" t="n">
        <v>81313045.3771534</v>
      </c>
      <c r="F89" s="0" t="n">
        <v>13552174.2295256</v>
      </c>
      <c r="G89" s="0" t="n">
        <v>498796.985586755</v>
      </c>
      <c r="H89" s="0" t="n">
        <v>318850.413793351</v>
      </c>
      <c r="I89" s="0" t="n">
        <v>121227.974899844</v>
      </c>
    </row>
    <row r="90" customFormat="false" ht="12.8" hidden="false" customHeight="false" outlineLevel="0" collapsed="false">
      <c r="A90" s="0" t="n">
        <v>137</v>
      </c>
      <c r="B90" s="0" t="n">
        <v>23887941.0920301</v>
      </c>
      <c r="C90" s="0" t="n">
        <v>22942479.4832921</v>
      </c>
      <c r="D90" s="0" t="n">
        <v>78876959.0039603</v>
      </c>
      <c r="E90" s="0" t="n">
        <v>82017171.2514315</v>
      </c>
      <c r="F90" s="0" t="n">
        <v>0</v>
      </c>
      <c r="G90" s="0" t="n">
        <v>537684.764033227</v>
      </c>
      <c r="H90" s="0" t="n">
        <v>321238.073650949</v>
      </c>
      <c r="I90" s="0" t="n">
        <v>123626.815791163</v>
      </c>
    </row>
    <row r="91" customFormat="false" ht="12.8" hidden="false" customHeight="false" outlineLevel="0" collapsed="false">
      <c r="A91" s="0" t="n">
        <v>138</v>
      </c>
      <c r="B91" s="0" t="n">
        <v>27677717.9268977</v>
      </c>
      <c r="C91" s="0" t="n">
        <v>26766848.6678998</v>
      </c>
      <c r="D91" s="0" t="n">
        <v>91450917.9847569</v>
      </c>
      <c r="E91" s="0" t="n">
        <v>82887560.9392951</v>
      </c>
      <c r="F91" s="0" t="n">
        <v>13814593.4898825</v>
      </c>
      <c r="G91" s="0" t="n">
        <v>519932.338122566</v>
      </c>
      <c r="H91" s="0" t="n">
        <v>309689.429259618</v>
      </c>
      <c r="I91" s="0" t="n">
        <v>116067.8451653</v>
      </c>
    </row>
    <row r="92" customFormat="false" ht="12.8" hidden="false" customHeight="false" outlineLevel="0" collapsed="false">
      <c r="A92" s="0" t="n">
        <v>139</v>
      </c>
      <c r="B92" s="0" t="n">
        <v>24289694.7192718</v>
      </c>
      <c r="C92" s="0" t="n">
        <v>23371447.7330603</v>
      </c>
      <c r="D92" s="0" t="n">
        <v>80401298.5073736</v>
      </c>
      <c r="E92" s="0" t="n">
        <v>83590489.2221948</v>
      </c>
      <c r="F92" s="0" t="n">
        <v>0</v>
      </c>
      <c r="G92" s="0" t="n">
        <v>527301.616584758</v>
      </c>
      <c r="H92" s="0" t="n">
        <v>308908.932616324</v>
      </c>
      <c r="I92" s="0" t="n">
        <v>117194.910014882</v>
      </c>
    </row>
    <row r="93" customFormat="false" ht="12.8" hidden="false" customHeight="false" outlineLevel="0" collapsed="false">
      <c r="A93" s="0" t="n">
        <v>140</v>
      </c>
      <c r="B93" s="0" t="n">
        <v>27752585.3110165</v>
      </c>
      <c r="C93" s="0" t="n">
        <v>26803877.0207606</v>
      </c>
      <c r="D93" s="0" t="n">
        <v>91625856.2544951</v>
      </c>
      <c r="E93" s="0" t="n">
        <v>83054389.5095983</v>
      </c>
      <c r="F93" s="0" t="n">
        <v>13842398.2515997</v>
      </c>
      <c r="G93" s="0" t="n">
        <v>550058.935159472</v>
      </c>
      <c r="H93" s="0" t="n">
        <v>315642.1425437</v>
      </c>
      <c r="I93" s="0" t="n">
        <v>118581.732218283</v>
      </c>
    </row>
    <row r="94" customFormat="false" ht="12.8" hidden="false" customHeight="false" outlineLevel="0" collapsed="false">
      <c r="A94" s="0" t="n">
        <v>141</v>
      </c>
      <c r="B94" s="0" t="n">
        <v>24160950.75199</v>
      </c>
      <c r="C94" s="0" t="n">
        <v>23221355.7897327</v>
      </c>
      <c r="D94" s="0" t="n">
        <v>79927715.50039</v>
      </c>
      <c r="E94" s="0" t="n">
        <v>83003491.1604033</v>
      </c>
      <c r="F94" s="0" t="n">
        <v>0</v>
      </c>
      <c r="G94" s="0" t="n">
        <v>529835.421202202</v>
      </c>
      <c r="H94" s="0" t="n">
        <v>322029.378013043</v>
      </c>
      <c r="I94" s="0" t="n">
        <v>125328.804345715</v>
      </c>
    </row>
    <row r="95" customFormat="false" ht="12.8" hidden="false" customHeight="false" outlineLevel="0" collapsed="false">
      <c r="A95" s="0" t="n">
        <v>142</v>
      </c>
      <c r="B95" s="0" t="n">
        <v>27771185.2929209</v>
      </c>
      <c r="C95" s="0" t="n">
        <v>26810123.0193642</v>
      </c>
      <c r="D95" s="0" t="n">
        <v>91646729.5013913</v>
      </c>
      <c r="E95" s="0" t="n">
        <v>82986372.8267892</v>
      </c>
      <c r="F95" s="0" t="n">
        <v>13831062.1377982</v>
      </c>
      <c r="G95" s="0" t="n">
        <v>550258.589372552</v>
      </c>
      <c r="H95" s="0" t="n">
        <v>321986.882072403</v>
      </c>
      <c r="I95" s="0" t="n">
        <v>126881.145873877</v>
      </c>
    </row>
    <row r="96" customFormat="false" ht="12.8" hidden="false" customHeight="false" outlineLevel="0" collapsed="false">
      <c r="A96" s="0" t="n">
        <v>143</v>
      </c>
      <c r="B96" s="0" t="n">
        <v>24198722.2982732</v>
      </c>
      <c r="C96" s="0" t="n">
        <v>23259859.5761948</v>
      </c>
      <c r="D96" s="0" t="n">
        <v>80071687.9862615</v>
      </c>
      <c r="E96" s="0" t="n">
        <v>83128586.4948126</v>
      </c>
      <c r="F96" s="0" t="n">
        <v>0</v>
      </c>
      <c r="G96" s="0" t="n">
        <v>515940.356755872</v>
      </c>
      <c r="H96" s="0" t="n">
        <v>332593.53728256</v>
      </c>
      <c r="I96" s="0" t="n">
        <v>129041.182914226</v>
      </c>
    </row>
    <row r="97" customFormat="false" ht="12.8" hidden="false" customHeight="false" outlineLevel="0" collapsed="false">
      <c r="A97" s="0" t="n">
        <v>144</v>
      </c>
      <c r="B97" s="0" t="n">
        <v>28145999.3542163</v>
      </c>
      <c r="C97" s="0" t="n">
        <v>27177588.3106484</v>
      </c>
      <c r="D97" s="0" t="n">
        <v>92951172.392262</v>
      </c>
      <c r="E97" s="0" t="n">
        <v>84143323.0948792</v>
      </c>
      <c r="F97" s="0" t="n">
        <v>14023887.1824799</v>
      </c>
      <c r="G97" s="0" t="n">
        <v>564884.041749932</v>
      </c>
      <c r="H97" s="0" t="n">
        <v>317331.49628372</v>
      </c>
      <c r="I97" s="0" t="n">
        <v>123136.436477512</v>
      </c>
    </row>
    <row r="98" customFormat="false" ht="12.8" hidden="false" customHeight="false" outlineLevel="0" collapsed="false">
      <c r="A98" s="0" t="n">
        <v>145</v>
      </c>
      <c r="B98" s="0" t="n">
        <v>24664269.950312</v>
      </c>
      <c r="C98" s="0" t="n">
        <v>23738834.5815932</v>
      </c>
      <c r="D98" s="0" t="n">
        <v>81730181.0487206</v>
      </c>
      <c r="E98" s="0" t="n">
        <v>84752212.7836991</v>
      </c>
      <c r="F98" s="0" t="n">
        <v>0</v>
      </c>
      <c r="G98" s="0" t="n">
        <v>519086.785175927</v>
      </c>
      <c r="H98" s="0" t="n">
        <v>320379.26238132</v>
      </c>
      <c r="I98" s="0" t="n">
        <v>122813.31594507</v>
      </c>
    </row>
    <row r="99" customFormat="false" ht="12.8" hidden="false" customHeight="false" outlineLevel="0" collapsed="false">
      <c r="A99" s="0" t="n">
        <v>146</v>
      </c>
      <c r="B99" s="0" t="n">
        <v>28293924.7269594</v>
      </c>
      <c r="C99" s="0" t="n">
        <v>27372906.4232708</v>
      </c>
      <c r="D99" s="0" t="n">
        <v>93603697.0535071</v>
      </c>
      <c r="E99" s="0" t="n">
        <v>84633200.6003103</v>
      </c>
      <c r="F99" s="0" t="n">
        <v>14105533.433385</v>
      </c>
      <c r="G99" s="0" t="n">
        <v>521704.574365371</v>
      </c>
      <c r="H99" s="0" t="n">
        <v>314826.87429874</v>
      </c>
      <c r="I99" s="0" t="n">
        <v>120695.507177773</v>
      </c>
    </row>
    <row r="100" customFormat="false" ht="12.8" hidden="false" customHeight="false" outlineLevel="0" collapsed="false">
      <c r="A100" s="0" t="n">
        <v>147</v>
      </c>
      <c r="B100" s="0" t="n">
        <v>24749467.3721682</v>
      </c>
      <c r="C100" s="0" t="n">
        <v>23850171.7012821</v>
      </c>
      <c r="D100" s="0" t="n">
        <v>82122065.2511639</v>
      </c>
      <c r="E100" s="0" t="n">
        <v>85038373.0502226</v>
      </c>
      <c r="F100" s="0" t="n">
        <v>0</v>
      </c>
      <c r="G100" s="0" t="n">
        <v>494222.255552469</v>
      </c>
      <c r="H100" s="0" t="n">
        <v>319145.84902564</v>
      </c>
      <c r="I100" s="0" t="n">
        <v>122753.666154233</v>
      </c>
    </row>
    <row r="101" customFormat="false" ht="12.8" hidden="false" customHeight="false" outlineLevel="0" collapsed="false">
      <c r="A101" s="0" t="n">
        <v>148</v>
      </c>
      <c r="B101" s="0" t="n">
        <v>28560802.7061933</v>
      </c>
      <c r="C101" s="0" t="n">
        <v>27618669.0899688</v>
      </c>
      <c r="D101" s="0" t="n">
        <v>94467669.0741636</v>
      </c>
      <c r="E101" s="0" t="n">
        <v>85362693.1939541</v>
      </c>
      <c r="F101" s="0" t="n">
        <v>14227115.5323257</v>
      </c>
      <c r="G101" s="0" t="n">
        <v>529596.636642358</v>
      </c>
      <c r="H101" s="0" t="n">
        <v>324915.603360801</v>
      </c>
      <c r="I101" s="0" t="n">
        <v>125173.394601964</v>
      </c>
    </row>
    <row r="102" customFormat="false" ht="12.8" hidden="false" customHeight="false" outlineLevel="0" collapsed="false">
      <c r="A102" s="0" t="n">
        <v>149</v>
      </c>
      <c r="B102" s="0" t="n">
        <v>24870220.1007343</v>
      </c>
      <c r="C102" s="0" t="n">
        <v>23897366.828671</v>
      </c>
      <c r="D102" s="0" t="n">
        <v>82240359.0280604</v>
      </c>
      <c r="E102" s="0" t="n">
        <v>85153935.7008596</v>
      </c>
      <c r="F102" s="0" t="n">
        <v>0</v>
      </c>
      <c r="G102" s="0" t="n">
        <v>558725.991976</v>
      </c>
      <c r="H102" s="0" t="n">
        <v>326977.14352821</v>
      </c>
      <c r="I102" s="0" t="n">
        <v>124500.195084431</v>
      </c>
    </row>
    <row r="103" customFormat="false" ht="12.8" hidden="false" customHeight="false" outlineLevel="0" collapsed="false">
      <c r="A103" s="0" t="n">
        <v>150</v>
      </c>
      <c r="B103" s="0" t="n">
        <v>28744007.0869903</v>
      </c>
      <c r="C103" s="0" t="n">
        <v>27740194.1367117</v>
      </c>
      <c r="D103" s="0" t="n">
        <v>94835657.9392263</v>
      </c>
      <c r="E103" s="0" t="n">
        <v>85693037.2391019</v>
      </c>
      <c r="F103" s="0" t="n">
        <v>14282172.8731836</v>
      </c>
      <c r="G103" s="0" t="n">
        <v>588071.853762994</v>
      </c>
      <c r="H103" s="0" t="n">
        <v>327821.703051564</v>
      </c>
      <c r="I103" s="0" t="n">
        <v>125599.133520001</v>
      </c>
    </row>
    <row r="104" customFormat="false" ht="12.8" hidden="false" customHeight="false" outlineLevel="0" collapsed="false">
      <c r="A104" s="0" t="n">
        <v>151</v>
      </c>
      <c r="B104" s="0" t="n">
        <v>25102413.0999148</v>
      </c>
      <c r="C104" s="0" t="n">
        <v>24154806.0345373</v>
      </c>
      <c r="D104" s="0" t="n">
        <v>83133051.7362188</v>
      </c>
      <c r="E104" s="0" t="n">
        <v>86074501.0017174</v>
      </c>
      <c r="F104" s="0" t="n">
        <v>0</v>
      </c>
      <c r="G104" s="0" t="n">
        <v>532393.351691331</v>
      </c>
      <c r="H104" s="0" t="n">
        <v>327266.33817616</v>
      </c>
      <c r="I104" s="0" t="n">
        <v>125639.107871434</v>
      </c>
    </row>
    <row r="105" customFormat="false" ht="12.8" hidden="false" customHeight="false" outlineLevel="0" collapsed="false">
      <c r="A105" s="0" t="n">
        <v>152</v>
      </c>
      <c r="B105" s="0" t="n">
        <v>28853594.5928695</v>
      </c>
      <c r="C105" s="0" t="n">
        <v>27865154.2385218</v>
      </c>
      <c r="D105" s="0" t="n">
        <v>95295419.1495169</v>
      </c>
      <c r="E105" s="0" t="n">
        <v>86079309.5907241</v>
      </c>
      <c r="F105" s="0" t="n">
        <v>14346551.598454</v>
      </c>
      <c r="G105" s="0" t="n">
        <v>575016.160479399</v>
      </c>
      <c r="H105" s="0" t="n">
        <v>325685.857886791</v>
      </c>
      <c r="I105" s="0" t="n">
        <v>125340.479973658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1.87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219</v>
      </c>
      <c r="C1" s="0" t="s">
        <v>264</v>
      </c>
      <c r="D1" s="0" t="s">
        <v>265</v>
      </c>
      <c r="E1" s="0" t="s">
        <v>266</v>
      </c>
      <c r="F1" s="0" t="s">
        <v>267</v>
      </c>
      <c r="G1" s="0" t="s">
        <v>268</v>
      </c>
      <c r="H1" s="0" t="s">
        <v>269</v>
      </c>
      <c r="I1" s="0" t="s">
        <v>220</v>
      </c>
    </row>
    <row r="2" customFormat="false" ht="12.8" hidden="false" customHeight="false" outlineLevel="0" collapsed="false">
      <c r="A2" s="0" t="n">
        <v>49</v>
      </c>
      <c r="B2" s="0" t="n">
        <v>18043144.0904716</v>
      </c>
      <c r="C2" s="0" t="n">
        <v>17405506.2854731</v>
      </c>
      <c r="D2" s="0" t="n">
        <v>61542304.1459164</v>
      </c>
      <c r="E2" s="0" t="n">
        <v>61542304.1459164</v>
      </c>
      <c r="F2" s="0" t="n">
        <v>0</v>
      </c>
      <c r="G2" s="0" t="n">
        <v>364695.460487578</v>
      </c>
      <c r="H2" s="0" t="n">
        <v>179810.780266655</v>
      </c>
      <c r="I2" s="0" t="n">
        <v>133045.091777586</v>
      </c>
    </row>
    <row r="3" customFormat="false" ht="12.8" hidden="false" customHeight="false" outlineLevel="0" collapsed="false">
      <c r="A3" s="0" t="n">
        <v>50</v>
      </c>
      <c r="B3" s="0" t="n">
        <v>22277539.8995703</v>
      </c>
      <c r="C3" s="0" t="n">
        <v>21584807.9443124</v>
      </c>
      <c r="D3" s="0" t="n">
        <v>76314324.9548439</v>
      </c>
      <c r="E3" s="0" t="n">
        <v>65412278.5327233</v>
      </c>
      <c r="F3" s="0" t="n">
        <v>10902046.4221206</v>
      </c>
      <c r="G3" s="0" t="n">
        <v>421602.260497036</v>
      </c>
      <c r="H3" s="0" t="n">
        <v>173537.254977465</v>
      </c>
      <c r="I3" s="0" t="n">
        <v>139417.771119178</v>
      </c>
    </row>
    <row r="4" customFormat="false" ht="12.8" hidden="false" customHeight="false" outlineLevel="0" collapsed="false">
      <c r="A4" s="0" t="n">
        <v>51</v>
      </c>
      <c r="B4" s="0" t="n">
        <v>20171412.2166204</v>
      </c>
      <c r="C4" s="0" t="n">
        <v>19514908.9400945</v>
      </c>
      <c r="D4" s="0" t="n">
        <v>68983481.7043661</v>
      </c>
      <c r="E4" s="0" t="n">
        <v>68983481.7043661</v>
      </c>
      <c r="F4" s="0" t="n">
        <v>0</v>
      </c>
      <c r="G4" s="0" t="n">
        <v>384609.217745639</v>
      </c>
      <c r="H4" s="0" t="n">
        <v>170548.660329114</v>
      </c>
      <c r="I4" s="0" t="n">
        <v>144779.140644521</v>
      </c>
    </row>
    <row r="5" customFormat="false" ht="12.8" hidden="false" customHeight="false" outlineLevel="0" collapsed="false">
      <c r="A5" s="0" t="n">
        <v>52</v>
      </c>
      <c r="B5" s="0" t="n">
        <v>23528444.5402758</v>
      </c>
      <c r="C5" s="0" t="n">
        <v>22852455.6495537</v>
      </c>
      <c r="D5" s="0" t="n">
        <v>80791205.6838664</v>
      </c>
      <c r="E5" s="0" t="n">
        <v>69249604.8718855</v>
      </c>
      <c r="F5" s="0" t="n">
        <v>11541600.8119809</v>
      </c>
      <c r="G5" s="0" t="n">
        <v>411868.751808264</v>
      </c>
      <c r="H5" s="0" t="n">
        <v>162868.753854648</v>
      </c>
      <c r="I5" s="0" t="n">
        <v>144644.835798782</v>
      </c>
    </row>
    <row r="6" customFormat="false" ht="12.8" hidden="false" customHeight="false" outlineLevel="0" collapsed="false">
      <c r="A6" s="0" t="n">
        <v>53</v>
      </c>
      <c r="B6" s="0" t="n">
        <v>19153281.0629158</v>
      </c>
      <c r="C6" s="0" t="n">
        <v>18535204.4503069</v>
      </c>
      <c r="D6" s="0" t="n">
        <v>65547035.8377368</v>
      </c>
      <c r="E6" s="0" t="n">
        <v>65547035.8377368</v>
      </c>
      <c r="F6" s="0" t="n">
        <v>0</v>
      </c>
      <c r="G6" s="0" t="n">
        <v>379107.181250302</v>
      </c>
      <c r="H6" s="0" t="n">
        <v>141448.488340624</v>
      </c>
      <c r="I6" s="0" t="n">
        <v>139315.632882832</v>
      </c>
    </row>
    <row r="7" customFormat="false" ht="12.8" hidden="false" customHeight="false" outlineLevel="0" collapsed="false">
      <c r="A7" s="0" t="n">
        <v>54</v>
      </c>
      <c r="B7" s="0" t="n">
        <v>21857213.2641064</v>
      </c>
      <c r="C7" s="0" t="n">
        <v>21254973.6813816</v>
      </c>
      <c r="D7" s="0" t="n">
        <v>75103390.7153397</v>
      </c>
      <c r="E7" s="0" t="n">
        <v>64374334.8988626</v>
      </c>
      <c r="F7" s="0" t="n">
        <v>10729055.8164771</v>
      </c>
      <c r="G7" s="0" t="n">
        <v>384130.413372021</v>
      </c>
      <c r="H7" s="0" t="n">
        <v>123317.249522824</v>
      </c>
      <c r="I7" s="0" t="n">
        <v>135417.02832844</v>
      </c>
    </row>
    <row r="8" customFormat="false" ht="12.8" hidden="false" customHeight="false" outlineLevel="0" collapsed="false">
      <c r="A8" s="0" t="n">
        <v>55</v>
      </c>
      <c r="B8" s="0" t="n">
        <v>19215169.9458099</v>
      </c>
      <c r="C8" s="0" t="n">
        <v>18628180.2423709</v>
      </c>
      <c r="D8" s="0" t="n">
        <v>65830840.2204289</v>
      </c>
      <c r="E8" s="0" t="n">
        <v>65830840.2204289</v>
      </c>
      <c r="F8" s="0" t="n">
        <v>0</v>
      </c>
      <c r="G8" s="0" t="n">
        <v>370054.163794967</v>
      </c>
      <c r="H8" s="0" t="n">
        <v>116388.261381319</v>
      </c>
      <c r="I8" s="0" t="n">
        <v>143638.968946757</v>
      </c>
    </row>
    <row r="9" customFormat="false" ht="12.8" hidden="false" customHeight="false" outlineLevel="0" collapsed="false">
      <c r="A9" s="0" t="n">
        <v>56</v>
      </c>
      <c r="B9" s="0" t="n">
        <v>22585007.4703965</v>
      </c>
      <c r="C9" s="0" t="n">
        <v>21952588.5080313</v>
      </c>
      <c r="D9" s="0" t="n">
        <v>77594762.9305608</v>
      </c>
      <c r="E9" s="0" t="n">
        <v>66509796.7976235</v>
      </c>
      <c r="F9" s="0" t="n">
        <v>11084966.1329373</v>
      </c>
      <c r="G9" s="0" t="n">
        <v>418867.570650581</v>
      </c>
      <c r="H9" s="0" t="n">
        <v>112379.676577497</v>
      </c>
      <c r="I9" s="0" t="n">
        <v>144531.021624542</v>
      </c>
    </row>
    <row r="10" customFormat="false" ht="12.8" hidden="false" customHeight="false" outlineLevel="0" collapsed="false">
      <c r="A10" s="0" t="n">
        <v>57</v>
      </c>
      <c r="B10" s="0" t="n">
        <v>19533783.8584636</v>
      </c>
      <c r="C10" s="0" t="n">
        <v>18856350.4870442</v>
      </c>
      <c r="D10" s="0" t="n">
        <v>66663600.8016685</v>
      </c>
      <c r="E10" s="0" t="n">
        <v>66663600.8016685</v>
      </c>
      <c r="F10" s="0" t="n">
        <v>0</v>
      </c>
      <c r="G10" s="0" t="n">
        <v>352470.356320033</v>
      </c>
      <c r="H10" s="0" t="n">
        <v>239320.285491821</v>
      </c>
      <c r="I10" s="0" t="n">
        <v>122346.756582245</v>
      </c>
    </row>
    <row r="11" customFormat="false" ht="12.8" hidden="false" customHeight="false" outlineLevel="0" collapsed="false">
      <c r="A11" s="0" t="n">
        <v>58</v>
      </c>
      <c r="B11" s="0" t="n">
        <v>23184198.0928763</v>
      </c>
      <c r="C11" s="0" t="n">
        <v>22502728.8694427</v>
      </c>
      <c r="D11" s="0" t="n">
        <v>79568763.1096815</v>
      </c>
      <c r="E11" s="0" t="n">
        <v>68201796.9511556</v>
      </c>
      <c r="F11" s="0" t="n">
        <v>11366966.1585259</v>
      </c>
      <c r="G11" s="0" t="n">
        <v>357180.114727404</v>
      </c>
      <c r="H11" s="0" t="n">
        <v>233537.954811137</v>
      </c>
      <c r="I11" s="0" t="n">
        <v>129644.505564317</v>
      </c>
    </row>
    <row r="12" customFormat="false" ht="12.8" hidden="false" customHeight="false" outlineLevel="0" collapsed="false">
      <c r="A12" s="0" t="n">
        <v>59</v>
      </c>
      <c r="B12" s="0" t="n">
        <v>20542851.5621216</v>
      </c>
      <c r="C12" s="0" t="n">
        <v>19859905.1784969</v>
      </c>
      <c r="D12" s="0" t="n">
        <v>70211018.8174341</v>
      </c>
      <c r="E12" s="0" t="n">
        <v>70211018.8174341</v>
      </c>
      <c r="F12" s="0" t="n">
        <v>0</v>
      </c>
      <c r="G12" s="0" t="n">
        <v>351626.063081105</v>
      </c>
      <c r="H12" s="0" t="n">
        <v>234302.016710924</v>
      </c>
      <c r="I12" s="0" t="n">
        <v>138597.576903819</v>
      </c>
    </row>
    <row r="13" customFormat="false" ht="12.8" hidden="false" customHeight="false" outlineLevel="0" collapsed="false">
      <c r="A13" s="0" t="n">
        <v>60</v>
      </c>
      <c r="B13" s="0" t="n">
        <v>24252373.7599014</v>
      </c>
      <c r="C13" s="0" t="n">
        <v>23556085.1764092</v>
      </c>
      <c r="D13" s="0" t="n">
        <v>83167858.0389435</v>
      </c>
      <c r="E13" s="0" t="n">
        <v>71286735.4619515</v>
      </c>
      <c r="F13" s="0" t="n">
        <v>11881122.5769919</v>
      </c>
      <c r="G13" s="0" t="n">
        <v>372696.411100762</v>
      </c>
      <c r="H13" s="0" t="n">
        <v>225492.026773178</v>
      </c>
      <c r="I13" s="0" t="n">
        <v>140143.065168911</v>
      </c>
    </row>
    <row r="14" customFormat="false" ht="12.8" hidden="false" customHeight="false" outlineLevel="0" collapsed="false">
      <c r="A14" s="0" t="n">
        <v>61</v>
      </c>
      <c r="B14" s="0" t="n">
        <v>19363802.8731975</v>
      </c>
      <c r="C14" s="0" t="n">
        <v>18670841.0166333</v>
      </c>
      <c r="D14" s="0" t="n">
        <v>62590802.6432059</v>
      </c>
      <c r="E14" s="0" t="n">
        <v>70820906.7970745</v>
      </c>
      <c r="F14" s="0" t="n">
        <v>0</v>
      </c>
      <c r="G14" s="0" t="n">
        <v>350440.335628768</v>
      </c>
      <c r="H14" s="0" t="n">
        <v>255764.752266503</v>
      </c>
      <c r="I14" s="0" t="n">
        <v>123938.240955641</v>
      </c>
    </row>
    <row r="15" customFormat="false" ht="12.8" hidden="false" customHeight="false" outlineLevel="0" collapsed="false">
      <c r="A15" s="0" t="n">
        <v>62</v>
      </c>
      <c r="B15" s="0" t="n">
        <v>21991144.8761269</v>
      </c>
      <c r="C15" s="0" t="n">
        <v>21312057.4176784</v>
      </c>
      <c r="D15" s="0" t="n">
        <v>71418574.8103526</v>
      </c>
      <c r="E15" s="0" t="n">
        <v>69295066.1870075</v>
      </c>
      <c r="F15" s="0" t="n">
        <v>11549177.6978346</v>
      </c>
      <c r="G15" s="0" t="n">
        <v>349684.230180864</v>
      </c>
      <c r="H15" s="0" t="n">
        <v>239666.738849377</v>
      </c>
      <c r="I15" s="0" t="n">
        <v>128194.98488325</v>
      </c>
    </row>
    <row r="16" customFormat="false" ht="12.8" hidden="false" customHeight="false" outlineLevel="0" collapsed="false">
      <c r="A16" s="0" t="n">
        <v>63</v>
      </c>
      <c r="B16" s="0" t="n">
        <v>18235645.224442</v>
      </c>
      <c r="C16" s="0" t="n">
        <v>17614504.667947</v>
      </c>
      <c r="D16" s="0" t="n">
        <v>59281129.9217306</v>
      </c>
      <c r="E16" s="0" t="n">
        <v>66350999.5900199</v>
      </c>
      <c r="F16" s="0" t="n">
        <v>0</v>
      </c>
      <c r="G16" s="0" t="n">
        <v>324246.403842558</v>
      </c>
      <c r="H16" s="0" t="n">
        <v>216427.814889664</v>
      </c>
      <c r="I16" s="0" t="n">
        <v>114951.911089814</v>
      </c>
    </row>
    <row r="17" customFormat="false" ht="12.8" hidden="false" customHeight="false" outlineLevel="0" collapsed="false">
      <c r="A17" s="0" t="n">
        <v>64</v>
      </c>
      <c r="B17" s="0" t="n">
        <v>20080887.7929642</v>
      </c>
      <c r="C17" s="0" t="n">
        <v>19501748.0655984</v>
      </c>
      <c r="D17" s="0" t="n">
        <v>65645556.2071453</v>
      </c>
      <c r="E17" s="0" t="n">
        <v>63033393.5080475</v>
      </c>
      <c r="F17" s="0" t="n">
        <v>10505565.5846746</v>
      </c>
      <c r="G17" s="0" t="n">
        <v>295359.784554806</v>
      </c>
      <c r="H17" s="0" t="n">
        <v>204078.725928555</v>
      </c>
      <c r="I17" s="0" t="n">
        <v>113858.881260517</v>
      </c>
    </row>
    <row r="18" customFormat="false" ht="12.8" hidden="false" customHeight="false" outlineLevel="0" collapsed="false">
      <c r="A18" s="0" t="n">
        <v>65</v>
      </c>
      <c r="B18" s="0" t="n">
        <v>15939455.3253429</v>
      </c>
      <c r="C18" s="0" t="n">
        <v>15357245.5663204</v>
      </c>
      <c r="D18" s="0" t="n">
        <v>49080278.7911712</v>
      </c>
      <c r="E18" s="0" t="n">
        <v>62188419.3050693</v>
      </c>
      <c r="F18" s="0" t="n">
        <v>0</v>
      </c>
      <c r="G18" s="0" t="n">
        <v>305464.811761156</v>
      </c>
      <c r="H18" s="0" t="n">
        <v>200028.435130685</v>
      </c>
      <c r="I18" s="0" t="n">
        <v>109595.017329619</v>
      </c>
    </row>
    <row r="19" customFormat="false" ht="12.8" hidden="false" customHeight="false" outlineLevel="0" collapsed="false">
      <c r="A19" s="0" t="n">
        <v>66</v>
      </c>
      <c r="B19" s="0" t="n">
        <v>18843330.2723496</v>
      </c>
      <c r="C19" s="0" t="n">
        <v>18269428.3617258</v>
      </c>
      <c r="D19" s="0" t="n">
        <v>59036784.4281593</v>
      </c>
      <c r="E19" s="0" t="n">
        <v>62493873.9685375</v>
      </c>
      <c r="F19" s="0" t="n">
        <v>10415645.6614229</v>
      </c>
      <c r="G19" s="0" t="n">
        <v>299865.937763691</v>
      </c>
      <c r="H19" s="0" t="n">
        <v>198568.503396831</v>
      </c>
      <c r="I19" s="0" t="n">
        <v>107810.670661791</v>
      </c>
    </row>
    <row r="20" customFormat="false" ht="12.8" hidden="false" customHeight="false" outlineLevel="0" collapsed="false">
      <c r="A20" s="0" t="n">
        <v>67</v>
      </c>
      <c r="B20" s="0" t="n">
        <v>15786819.5136424</v>
      </c>
      <c r="C20" s="0" t="n">
        <v>15165167.767607</v>
      </c>
      <c r="D20" s="0" t="n">
        <v>49205364.942853</v>
      </c>
      <c r="E20" s="0" t="n">
        <v>60159533.455584</v>
      </c>
      <c r="F20" s="0" t="n">
        <v>0</v>
      </c>
      <c r="G20" s="0" t="n">
        <v>335910.235010654</v>
      </c>
      <c r="H20" s="0" t="n">
        <v>208209.967682039</v>
      </c>
      <c r="I20" s="0" t="n">
        <v>110759.347632462</v>
      </c>
    </row>
    <row r="21" customFormat="false" ht="12.8" hidden="false" customHeight="false" outlineLevel="0" collapsed="false">
      <c r="A21" s="0" t="n">
        <v>68</v>
      </c>
      <c r="B21" s="0" t="n">
        <v>17918583.0811978</v>
      </c>
      <c r="C21" s="0" t="n">
        <v>17277306.8016746</v>
      </c>
      <c r="D21" s="0" t="n">
        <v>56556860.8841599</v>
      </c>
      <c r="E21" s="0" t="n">
        <v>58136644.9832002</v>
      </c>
      <c r="F21" s="0" t="n">
        <v>9689440.83053337</v>
      </c>
      <c r="G21" s="0" t="n">
        <v>362133.292908062</v>
      </c>
      <c r="H21" s="0" t="n">
        <v>203390.012379379</v>
      </c>
      <c r="I21" s="0" t="n">
        <v>108218.534622524</v>
      </c>
    </row>
    <row r="22" customFormat="false" ht="12.8" hidden="false" customHeight="false" outlineLevel="0" collapsed="false">
      <c r="A22" s="0" t="n">
        <v>69</v>
      </c>
      <c r="B22" s="0" t="n">
        <v>16434811.9879364</v>
      </c>
      <c r="C22" s="0" t="n">
        <v>15807385.658089</v>
      </c>
      <c r="D22" s="0" t="n">
        <v>51729296.5598978</v>
      </c>
      <c r="E22" s="0" t="n">
        <v>61104655.1626774</v>
      </c>
      <c r="F22" s="0" t="n">
        <v>0</v>
      </c>
      <c r="G22" s="0" t="n">
        <v>340170.104779575</v>
      </c>
      <c r="H22" s="0" t="n">
        <v>207299.45260985</v>
      </c>
      <c r="I22" s="0" t="n">
        <v>114223.960654247</v>
      </c>
    </row>
    <row r="23" customFormat="false" ht="12.8" hidden="false" customHeight="false" outlineLevel="0" collapsed="false">
      <c r="A23" s="0" t="n">
        <v>70</v>
      </c>
      <c r="B23" s="0" t="n">
        <v>18373902.9497875</v>
      </c>
      <c r="C23" s="0" t="n">
        <v>17780232.0956408</v>
      </c>
      <c r="D23" s="0" t="n">
        <v>58340675.6598262</v>
      </c>
      <c r="E23" s="0" t="n">
        <v>58668905.4925863</v>
      </c>
      <c r="F23" s="0" t="n">
        <v>9778150.91543105</v>
      </c>
      <c r="G23" s="0" t="n">
        <v>336260.6496202</v>
      </c>
      <c r="H23" s="0" t="n">
        <v>199159.097992466</v>
      </c>
      <c r="I23" s="0" t="n">
        <v>83215.8664771378</v>
      </c>
    </row>
    <row r="24" customFormat="false" ht="12.8" hidden="false" customHeight="false" outlineLevel="0" collapsed="false">
      <c r="A24" s="0" t="n">
        <v>71</v>
      </c>
      <c r="B24" s="0" t="n">
        <v>15655381.6159639</v>
      </c>
      <c r="C24" s="0" t="n">
        <v>15030155.9050472</v>
      </c>
      <c r="D24" s="0" t="n">
        <v>49461118.423773</v>
      </c>
      <c r="E24" s="0" t="n">
        <v>57480211.9009685</v>
      </c>
      <c r="F24" s="0" t="n">
        <v>0</v>
      </c>
      <c r="G24" s="0" t="n">
        <v>363001.597225272</v>
      </c>
      <c r="H24" s="0" t="n">
        <v>203015.358322382</v>
      </c>
      <c r="I24" s="0" t="n">
        <v>84583.9362415247</v>
      </c>
    </row>
    <row r="25" customFormat="false" ht="12.8" hidden="false" customHeight="false" outlineLevel="0" collapsed="false">
      <c r="A25" s="0" t="n">
        <v>72</v>
      </c>
      <c r="B25" s="0" t="n">
        <v>18961841.12094</v>
      </c>
      <c r="C25" s="0" t="n">
        <v>18349483.0618215</v>
      </c>
      <c r="D25" s="0" t="n">
        <v>60546321.967969</v>
      </c>
      <c r="E25" s="0" t="n">
        <v>59948633.5181697</v>
      </c>
      <c r="F25" s="0" t="n">
        <v>9991438.91969496</v>
      </c>
      <c r="G25" s="0" t="n">
        <v>346587.980077053</v>
      </c>
      <c r="H25" s="0" t="n">
        <v>201526.109155521</v>
      </c>
      <c r="I25" s="0" t="n">
        <v>91777.0998370787</v>
      </c>
    </row>
    <row r="26" customFormat="false" ht="12.8" hidden="false" customHeight="false" outlineLevel="0" collapsed="false">
      <c r="A26" s="0" t="n">
        <v>73</v>
      </c>
      <c r="B26" s="0" t="n">
        <v>16932832.2931886</v>
      </c>
      <c r="C26" s="0" t="n">
        <v>16329885.6414065</v>
      </c>
      <c r="D26" s="0" t="n">
        <v>54168061.9232556</v>
      </c>
      <c r="E26" s="0" t="n">
        <v>61786747.1614168</v>
      </c>
      <c r="F26" s="0" t="n">
        <v>0</v>
      </c>
      <c r="G26" s="0" t="n">
        <v>325899.408038213</v>
      </c>
      <c r="H26" s="0" t="n">
        <v>205760.176426108</v>
      </c>
      <c r="I26" s="0" t="n">
        <v>101838.667596857</v>
      </c>
    </row>
    <row r="27" customFormat="false" ht="12.8" hidden="false" customHeight="false" outlineLevel="0" collapsed="false">
      <c r="A27" s="0" t="n">
        <v>74</v>
      </c>
      <c r="B27" s="0" t="n">
        <v>20246994.1744305</v>
      </c>
      <c r="C27" s="0" t="n">
        <v>19636728.9444324</v>
      </c>
      <c r="D27" s="0" t="n">
        <v>65212452.3900246</v>
      </c>
      <c r="E27" s="0" t="n">
        <v>63618830.3439554</v>
      </c>
      <c r="F27" s="0" t="n">
        <v>10603138.3906592</v>
      </c>
      <c r="G27" s="0" t="n">
        <v>334856.210217744</v>
      </c>
      <c r="H27" s="0" t="n">
        <v>204352.35596608</v>
      </c>
      <c r="I27" s="0" t="n">
        <v>101509.519734659</v>
      </c>
    </row>
    <row r="28" customFormat="false" ht="12.8" hidden="false" customHeight="false" outlineLevel="0" collapsed="false">
      <c r="A28" s="0" t="n">
        <v>75</v>
      </c>
      <c r="B28" s="0" t="n">
        <v>18126676.377378</v>
      </c>
      <c r="C28" s="0" t="n">
        <v>17506453.1530806</v>
      </c>
      <c r="D28" s="0" t="n">
        <v>58414624.1246534</v>
      </c>
      <c r="E28" s="0" t="n">
        <v>65608116.5530226</v>
      </c>
      <c r="F28" s="0" t="n">
        <v>0</v>
      </c>
      <c r="G28" s="0" t="n">
        <v>339917.458123659</v>
      </c>
      <c r="H28" s="0" t="n">
        <v>208111.949162505</v>
      </c>
      <c r="I28" s="0" t="n">
        <v>103134.024301757</v>
      </c>
    </row>
    <row r="29" customFormat="false" ht="12.8" hidden="false" customHeight="false" outlineLevel="0" collapsed="false">
      <c r="A29" s="0" t="n">
        <v>76</v>
      </c>
      <c r="B29" s="0" t="n">
        <v>21767861.6484857</v>
      </c>
      <c r="C29" s="0" t="n">
        <v>21080489.8927672</v>
      </c>
      <c r="D29" s="0" t="n">
        <v>70318645.8003338</v>
      </c>
      <c r="E29" s="0" t="n">
        <v>67763408.1521789</v>
      </c>
      <c r="F29" s="0" t="n">
        <v>11293901.3586965</v>
      </c>
      <c r="G29" s="0" t="n">
        <v>393986.037265743</v>
      </c>
      <c r="H29" s="0" t="n">
        <v>219573.670082057</v>
      </c>
      <c r="I29" s="0" t="n">
        <v>105445.783386719</v>
      </c>
    </row>
    <row r="30" customFormat="false" ht="12.8" hidden="false" customHeight="false" outlineLevel="0" collapsed="false">
      <c r="A30" s="0" t="n">
        <v>77</v>
      </c>
      <c r="B30" s="0" t="n">
        <v>19260508.769634</v>
      </c>
      <c r="C30" s="0" t="n">
        <v>18532433.8590123</v>
      </c>
      <c r="D30" s="0" t="n">
        <v>62175100.1152654</v>
      </c>
      <c r="E30" s="0" t="n">
        <v>68910591.7218223</v>
      </c>
      <c r="F30" s="0" t="n">
        <v>0</v>
      </c>
      <c r="G30" s="0" t="n">
        <v>417817.552701692</v>
      </c>
      <c r="H30" s="0" t="n">
        <v>233981.184561352</v>
      </c>
      <c r="I30" s="0" t="n">
        <v>108965.961940891</v>
      </c>
    </row>
    <row r="31" customFormat="false" ht="12.8" hidden="false" customHeight="false" outlineLevel="0" collapsed="false">
      <c r="A31" s="0" t="n">
        <v>78</v>
      </c>
      <c r="B31" s="0" t="n">
        <v>23022653.5699181</v>
      </c>
      <c r="C31" s="0" t="n">
        <v>22284016.0685555</v>
      </c>
      <c r="D31" s="0" t="n">
        <v>74674640.9953455</v>
      </c>
      <c r="E31" s="0" t="n">
        <v>71224315.3804606</v>
      </c>
      <c r="F31" s="0" t="n">
        <v>11870719.2300768</v>
      </c>
      <c r="G31" s="0" t="n">
        <v>428718.152931874</v>
      </c>
      <c r="H31" s="0" t="n">
        <v>235090.317999703</v>
      </c>
      <c r="I31" s="0" t="n">
        <v>106898.614901409</v>
      </c>
    </row>
    <row r="32" customFormat="false" ht="12.8" hidden="false" customHeight="false" outlineLevel="0" collapsed="false">
      <c r="A32" s="0" t="n">
        <v>79</v>
      </c>
      <c r="B32" s="0" t="n">
        <v>20346599.8772213</v>
      </c>
      <c r="C32" s="0" t="n">
        <v>19581388.8422469</v>
      </c>
      <c r="D32" s="0" t="n">
        <v>66001329.8476206</v>
      </c>
      <c r="E32" s="0" t="n">
        <v>72370345.7241553</v>
      </c>
      <c r="F32" s="0" t="n">
        <v>0</v>
      </c>
      <c r="G32" s="0" t="n">
        <v>447934.922109183</v>
      </c>
      <c r="H32" s="0" t="n">
        <v>242222.810440105</v>
      </c>
      <c r="I32" s="0" t="n">
        <v>107219.003464383</v>
      </c>
    </row>
    <row r="33" customFormat="false" ht="12.8" hidden="false" customHeight="false" outlineLevel="0" collapsed="false">
      <c r="A33" s="0" t="n">
        <v>80</v>
      </c>
      <c r="B33" s="0" t="n">
        <v>23699274.7249786</v>
      </c>
      <c r="C33" s="0" t="n">
        <v>22935520.7001989</v>
      </c>
      <c r="D33" s="0" t="n">
        <v>77101811.1630687</v>
      </c>
      <c r="E33" s="0" t="n">
        <v>73004832.4509596</v>
      </c>
      <c r="F33" s="0" t="n">
        <v>12167472.0751599</v>
      </c>
      <c r="G33" s="0" t="n">
        <v>438343.079514641</v>
      </c>
      <c r="H33" s="0" t="n">
        <v>249488.949390716</v>
      </c>
      <c r="I33" s="0" t="n">
        <v>108459.994106253</v>
      </c>
    </row>
    <row r="34" customFormat="false" ht="12.8" hidden="false" customHeight="false" outlineLevel="0" collapsed="false">
      <c r="A34" s="0" t="n">
        <v>81</v>
      </c>
      <c r="B34" s="0" t="n">
        <v>20893988.0245251</v>
      </c>
      <c r="C34" s="0" t="n">
        <v>20100480.0172383</v>
      </c>
      <c r="D34" s="0" t="n">
        <v>67934193.1493448</v>
      </c>
      <c r="E34" s="0" t="n">
        <v>74029159.5306027</v>
      </c>
      <c r="F34" s="0" t="n">
        <v>0</v>
      </c>
      <c r="G34" s="0" t="n">
        <v>459506.66419777</v>
      </c>
      <c r="H34" s="0" t="n">
        <v>256746.446163995</v>
      </c>
      <c r="I34" s="0" t="n">
        <v>110364.138464332</v>
      </c>
    </row>
    <row r="35" customFormat="false" ht="12.8" hidden="false" customHeight="false" outlineLevel="0" collapsed="false">
      <c r="A35" s="0" t="n">
        <v>82</v>
      </c>
      <c r="B35" s="0" t="n">
        <v>24257350.6913087</v>
      </c>
      <c r="C35" s="0" t="n">
        <v>23434787.6523736</v>
      </c>
      <c r="D35" s="0" t="n">
        <v>78971576.8124131</v>
      </c>
      <c r="E35" s="0" t="n">
        <v>74402166.6005078</v>
      </c>
      <c r="F35" s="0" t="n">
        <v>12400361.1000846</v>
      </c>
      <c r="G35" s="0" t="n">
        <v>473391.35101425</v>
      </c>
      <c r="H35" s="0" t="n">
        <v>269115.191236057</v>
      </c>
      <c r="I35" s="0" t="n">
        <v>114366.423835313</v>
      </c>
    </row>
    <row r="36" customFormat="false" ht="12.8" hidden="false" customHeight="false" outlineLevel="0" collapsed="false">
      <c r="A36" s="0" t="n">
        <v>83</v>
      </c>
      <c r="B36" s="0" t="n">
        <v>21432707.0155338</v>
      </c>
      <c r="C36" s="0" t="n">
        <v>20586132.9898602</v>
      </c>
      <c r="D36" s="0" t="n">
        <v>69732911.8945899</v>
      </c>
      <c r="E36" s="0" t="n">
        <v>75574214.4364367</v>
      </c>
      <c r="F36" s="0" t="n">
        <v>0</v>
      </c>
      <c r="G36" s="0" t="n">
        <v>494752.275078423</v>
      </c>
      <c r="H36" s="0" t="n">
        <v>272226.333301326</v>
      </c>
      <c r="I36" s="0" t="n">
        <v>113707.7389912</v>
      </c>
    </row>
    <row r="37" customFormat="false" ht="12.8" hidden="false" customHeight="false" outlineLevel="0" collapsed="false">
      <c r="A37" s="0" t="n">
        <v>84</v>
      </c>
      <c r="B37" s="0" t="n">
        <v>25096676.6239858</v>
      </c>
      <c r="C37" s="0" t="n">
        <v>24261548.3012636</v>
      </c>
      <c r="D37" s="0" t="n">
        <v>81882999.0188583</v>
      </c>
      <c r="E37" s="0" t="n">
        <v>76813344.8490946</v>
      </c>
      <c r="F37" s="0" t="n">
        <v>12802224.1415158</v>
      </c>
      <c r="G37" s="0" t="n">
        <v>481500.649248641</v>
      </c>
      <c r="H37" s="0" t="n">
        <v>273459.151488126</v>
      </c>
      <c r="I37" s="0" t="n">
        <v>114526.459979173</v>
      </c>
    </row>
    <row r="38" customFormat="false" ht="12.8" hidden="false" customHeight="false" outlineLevel="0" collapsed="false">
      <c r="A38" s="0" t="n">
        <v>85</v>
      </c>
      <c r="B38" s="0" t="n">
        <v>22074489.3301393</v>
      </c>
      <c r="C38" s="0" t="n">
        <v>21265906.8004975</v>
      </c>
      <c r="D38" s="0" t="n">
        <v>72173816.1513401</v>
      </c>
      <c r="E38" s="0" t="n">
        <v>77864581.9246729</v>
      </c>
      <c r="F38" s="0" t="n">
        <v>0</v>
      </c>
      <c r="G38" s="0" t="n">
        <v>458682.224970979</v>
      </c>
      <c r="H38" s="0" t="n">
        <v>271533.585593191</v>
      </c>
      <c r="I38" s="0" t="n">
        <v>111952.45582506</v>
      </c>
    </row>
    <row r="39" customFormat="false" ht="12.8" hidden="false" customHeight="false" outlineLevel="0" collapsed="false">
      <c r="A39" s="0" t="n">
        <v>86</v>
      </c>
      <c r="B39" s="0" t="n">
        <v>25653919.4813047</v>
      </c>
      <c r="C39" s="0" t="n">
        <v>24839115.4988236</v>
      </c>
      <c r="D39" s="0" t="n">
        <v>83936328.4945146</v>
      </c>
      <c r="E39" s="0" t="n">
        <v>78435634.2276281</v>
      </c>
      <c r="F39" s="0" t="n">
        <v>13072605.7046047</v>
      </c>
      <c r="G39" s="0" t="n">
        <v>459423.339221489</v>
      </c>
      <c r="H39" s="0" t="n">
        <v>277113.461077987</v>
      </c>
      <c r="I39" s="0" t="n">
        <v>111810.260259477</v>
      </c>
    </row>
    <row r="40" customFormat="false" ht="12.8" hidden="false" customHeight="false" outlineLevel="0" collapsed="false">
      <c r="A40" s="0" t="n">
        <v>87</v>
      </c>
      <c r="B40" s="0" t="n">
        <v>22593919.4808065</v>
      </c>
      <c r="C40" s="0" t="n">
        <v>21769544.2643079</v>
      </c>
      <c r="D40" s="0" t="n">
        <v>73981737.9126049</v>
      </c>
      <c r="E40" s="0" t="n">
        <v>79457520.6968493</v>
      </c>
      <c r="F40" s="0" t="n">
        <v>0</v>
      </c>
      <c r="G40" s="0" t="n">
        <v>472024.361674815</v>
      </c>
      <c r="H40" s="0" t="n">
        <v>275101.699169403</v>
      </c>
      <c r="I40" s="0" t="n">
        <v>110355.936649095</v>
      </c>
    </row>
    <row r="41" customFormat="false" ht="12.8" hidden="false" customHeight="false" outlineLevel="0" collapsed="false">
      <c r="A41" s="0" t="n">
        <v>88</v>
      </c>
      <c r="B41" s="0" t="n">
        <v>26477303.3666597</v>
      </c>
      <c r="C41" s="0" t="n">
        <v>25653087.6999541</v>
      </c>
      <c r="D41" s="0" t="n">
        <v>86791700.758927</v>
      </c>
      <c r="E41" s="0" t="n">
        <v>80840331.3172709</v>
      </c>
      <c r="F41" s="0" t="n">
        <v>13473388.5528785</v>
      </c>
      <c r="G41" s="0" t="n">
        <v>468907.965941664</v>
      </c>
      <c r="H41" s="0" t="n">
        <v>277584.605412651</v>
      </c>
      <c r="I41" s="0" t="n">
        <v>111032.993358964</v>
      </c>
    </row>
    <row r="42" customFormat="false" ht="12.8" hidden="false" customHeight="false" outlineLevel="0" collapsed="false">
      <c r="A42" s="0" t="n">
        <v>89</v>
      </c>
      <c r="B42" s="0" t="n">
        <v>23273743.5859069</v>
      </c>
      <c r="C42" s="0" t="n">
        <v>22451798.07206</v>
      </c>
      <c r="D42" s="0" t="n">
        <v>76419192.8900541</v>
      </c>
      <c r="E42" s="0" t="n">
        <v>81796412.3839724</v>
      </c>
      <c r="F42" s="0" t="n">
        <v>0</v>
      </c>
      <c r="G42" s="0" t="n">
        <v>454460.876495898</v>
      </c>
      <c r="H42" s="0" t="n">
        <v>287068.564525225</v>
      </c>
      <c r="I42" s="0" t="n">
        <v>114880.104036889</v>
      </c>
    </row>
    <row r="43" customFormat="false" ht="12.8" hidden="false" customHeight="false" outlineLevel="0" collapsed="false">
      <c r="A43" s="0" t="n">
        <v>90</v>
      </c>
      <c r="B43" s="0" t="n">
        <v>26918687.1113362</v>
      </c>
      <c r="C43" s="0" t="n">
        <v>26028814.0394814</v>
      </c>
      <c r="D43" s="0" t="n">
        <v>88165947.2591252</v>
      </c>
      <c r="E43" s="0" t="n">
        <v>81898482.7815415</v>
      </c>
      <c r="F43" s="0" t="n">
        <v>13649747.1302569</v>
      </c>
      <c r="G43" s="0" t="n">
        <v>527641.904776032</v>
      </c>
      <c r="H43" s="0" t="n">
        <v>281501.813284324</v>
      </c>
      <c r="I43" s="0" t="n">
        <v>115327.648277718</v>
      </c>
    </row>
    <row r="44" customFormat="false" ht="12.8" hidden="false" customHeight="false" outlineLevel="0" collapsed="false">
      <c r="A44" s="0" t="n">
        <v>91</v>
      </c>
      <c r="B44" s="0" t="n">
        <v>23667269.5641891</v>
      </c>
      <c r="C44" s="0" t="n">
        <v>22779429.1083836</v>
      </c>
      <c r="D44" s="0" t="n">
        <v>77592950.0431641</v>
      </c>
      <c r="E44" s="0" t="n">
        <v>82741654.8864179</v>
      </c>
      <c r="F44" s="0" t="n">
        <v>0</v>
      </c>
      <c r="G44" s="0" t="n">
        <v>501156.990962883</v>
      </c>
      <c r="H44" s="0" t="n">
        <v>300528.909310638</v>
      </c>
      <c r="I44" s="0" t="n">
        <v>123077.936474266</v>
      </c>
    </row>
    <row r="45" customFormat="false" ht="12.8" hidden="false" customHeight="false" outlineLevel="0" collapsed="false">
      <c r="A45" s="0" t="n">
        <v>92</v>
      </c>
      <c r="B45" s="0" t="n">
        <v>27548378.4788406</v>
      </c>
      <c r="C45" s="0" t="n">
        <v>26628827.2947119</v>
      </c>
      <c r="D45" s="0" t="n">
        <v>90237429.3643594</v>
      </c>
      <c r="E45" s="0" t="n">
        <v>83576546.9574545</v>
      </c>
      <c r="F45" s="0" t="n">
        <v>13929424.4929091</v>
      </c>
      <c r="G45" s="0" t="n">
        <v>538071.117971635</v>
      </c>
      <c r="H45" s="0" t="n">
        <v>298203.510047574</v>
      </c>
      <c r="I45" s="0" t="n">
        <v>118966.508727814</v>
      </c>
    </row>
    <row r="46" customFormat="false" ht="12.8" hidden="false" customHeight="false" outlineLevel="0" collapsed="false">
      <c r="A46" s="0" t="n">
        <v>93</v>
      </c>
      <c r="B46" s="0" t="n">
        <v>24323782.8768967</v>
      </c>
      <c r="C46" s="0" t="n">
        <v>23421178.0513107</v>
      </c>
      <c r="D46" s="0" t="n">
        <v>79842862.2976016</v>
      </c>
      <c r="E46" s="0" t="n">
        <v>84889946.5585226</v>
      </c>
      <c r="F46" s="0" t="n">
        <v>0</v>
      </c>
      <c r="G46" s="0" t="n">
        <v>515430.383415503</v>
      </c>
      <c r="H46" s="0" t="n">
        <v>303501.159138047</v>
      </c>
      <c r="I46" s="0" t="n">
        <v>119533.261474821</v>
      </c>
    </row>
    <row r="47" customFormat="false" ht="12.8" hidden="false" customHeight="false" outlineLevel="0" collapsed="false">
      <c r="A47" s="0" t="n">
        <v>94</v>
      </c>
      <c r="B47" s="0" t="n">
        <v>28202140.046657</v>
      </c>
      <c r="C47" s="0" t="n">
        <v>27299848.0439597</v>
      </c>
      <c r="D47" s="0" t="n">
        <v>92592391.2280489</v>
      </c>
      <c r="E47" s="0" t="n">
        <v>85546008.9698659</v>
      </c>
      <c r="F47" s="0" t="n">
        <v>14257668.1616443</v>
      </c>
      <c r="G47" s="0" t="n">
        <v>515988.861684595</v>
      </c>
      <c r="H47" s="0" t="n">
        <v>304180.181006183</v>
      </c>
      <c r="I47" s="0" t="n">
        <v>117318.514294998</v>
      </c>
    </row>
    <row r="48" customFormat="false" ht="12.8" hidden="false" customHeight="false" outlineLevel="0" collapsed="false">
      <c r="A48" s="0" t="n">
        <v>95</v>
      </c>
      <c r="B48" s="0" t="n">
        <v>24912111.4008066</v>
      </c>
      <c r="C48" s="0" t="n">
        <v>23994701.5804329</v>
      </c>
      <c r="D48" s="0" t="n">
        <v>81907605.7488986</v>
      </c>
      <c r="E48" s="0" t="n">
        <v>86815233.661845</v>
      </c>
      <c r="F48" s="0" t="n">
        <v>0</v>
      </c>
      <c r="G48" s="0" t="n">
        <v>532487.439835929</v>
      </c>
      <c r="H48" s="0" t="n">
        <v>304110.787673446</v>
      </c>
      <c r="I48" s="0" t="n">
        <v>115445.132663341</v>
      </c>
    </row>
    <row r="49" customFormat="false" ht="12.8" hidden="false" customHeight="false" outlineLevel="0" collapsed="false">
      <c r="A49" s="0" t="n">
        <v>96</v>
      </c>
      <c r="B49" s="0" t="n">
        <v>28816766.3550173</v>
      </c>
      <c r="C49" s="0" t="n">
        <v>27916032.6645043</v>
      </c>
      <c r="D49" s="0" t="n">
        <v>94775972.4279477</v>
      </c>
      <c r="E49" s="0" t="n">
        <v>87352728.9663041</v>
      </c>
      <c r="F49" s="0" t="n">
        <v>14558788.1610507</v>
      </c>
      <c r="G49" s="0" t="n">
        <v>508704.826636125</v>
      </c>
      <c r="H49" s="0" t="n">
        <v>310036.500587537</v>
      </c>
      <c r="I49" s="0" t="n">
        <v>117131.947556217</v>
      </c>
    </row>
    <row r="50" customFormat="false" ht="12.8" hidden="false" customHeight="false" outlineLevel="0" collapsed="false">
      <c r="A50" s="0" t="n">
        <v>97</v>
      </c>
      <c r="B50" s="0" t="n">
        <v>25418238.0455642</v>
      </c>
      <c r="C50" s="0" t="n">
        <v>24530637.3275075</v>
      </c>
      <c r="D50" s="0" t="n">
        <v>83840274.347392</v>
      </c>
      <c r="E50" s="0" t="n">
        <v>88624090.3030033</v>
      </c>
      <c r="F50" s="0" t="n">
        <v>0</v>
      </c>
      <c r="G50" s="0" t="n">
        <v>498521.385368432</v>
      </c>
      <c r="H50" s="0" t="n">
        <v>308808.548662847</v>
      </c>
      <c r="I50" s="0" t="n">
        <v>114672.548607776</v>
      </c>
    </row>
    <row r="51" customFormat="false" ht="12.8" hidden="false" customHeight="false" outlineLevel="0" collapsed="false">
      <c r="A51" s="0" t="n">
        <v>98</v>
      </c>
      <c r="B51" s="0" t="n">
        <v>29816432.9492673</v>
      </c>
      <c r="C51" s="0" t="n">
        <v>28915093.9509164</v>
      </c>
      <c r="D51" s="0" t="n">
        <v>98228803.2050302</v>
      </c>
      <c r="E51" s="0" t="n">
        <v>90418515.3445451</v>
      </c>
      <c r="F51" s="0" t="n">
        <v>15069752.5574242</v>
      </c>
      <c r="G51" s="0" t="n">
        <v>502884.079119681</v>
      </c>
      <c r="H51" s="0" t="n">
        <v>316822.896759429</v>
      </c>
      <c r="I51" s="0" t="n">
        <v>116617.174959651</v>
      </c>
    </row>
    <row r="52" customFormat="false" ht="12.8" hidden="false" customHeight="false" outlineLevel="0" collapsed="false">
      <c r="A52" s="0" t="n">
        <v>99</v>
      </c>
      <c r="B52" s="0" t="n">
        <v>26059138.071547</v>
      </c>
      <c r="C52" s="0" t="n">
        <v>25138770.1780983</v>
      </c>
      <c r="D52" s="0" t="n">
        <v>85955298.5701288</v>
      </c>
      <c r="E52" s="0" t="n">
        <v>90767999.8653371</v>
      </c>
      <c r="F52" s="0" t="n">
        <v>0</v>
      </c>
      <c r="G52" s="0" t="n">
        <v>523384.574977728</v>
      </c>
      <c r="H52" s="0" t="n">
        <v>316001.402338793</v>
      </c>
      <c r="I52" s="0" t="n">
        <v>115688.45161738</v>
      </c>
    </row>
    <row r="53" customFormat="false" ht="12.8" hidden="false" customHeight="false" outlineLevel="0" collapsed="false">
      <c r="A53" s="0" t="n">
        <v>100</v>
      </c>
      <c r="B53" s="0" t="n">
        <v>30488643.6783282</v>
      </c>
      <c r="C53" s="0" t="n">
        <v>29524367.1752748</v>
      </c>
      <c r="D53" s="0" t="n">
        <v>100427678.199011</v>
      </c>
      <c r="E53" s="0" t="n">
        <v>92334270.7167524</v>
      </c>
      <c r="F53" s="0" t="n">
        <v>15389045.1194587</v>
      </c>
      <c r="G53" s="0" t="n">
        <v>569116.296399414</v>
      </c>
      <c r="H53" s="0" t="n">
        <v>316284.083937279</v>
      </c>
      <c r="I53" s="0" t="n">
        <v>112680.175309635</v>
      </c>
    </row>
    <row r="54" customFormat="false" ht="12.8" hidden="false" customHeight="false" outlineLevel="0" collapsed="false">
      <c r="A54" s="0" t="n">
        <v>101</v>
      </c>
      <c r="B54" s="0" t="n">
        <v>26657081.6171913</v>
      </c>
      <c r="C54" s="0" t="n">
        <v>25723861.7839212</v>
      </c>
      <c r="D54" s="0" t="n">
        <v>88079729.2584048</v>
      </c>
      <c r="E54" s="0" t="n">
        <v>92914275.1982018</v>
      </c>
      <c r="F54" s="0" t="n">
        <v>0</v>
      </c>
      <c r="G54" s="0" t="n">
        <v>527315.798641521</v>
      </c>
      <c r="H54" s="0" t="n">
        <v>324748.513849783</v>
      </c>
      <c r="I54" s="0" t="n">
        <v>115936.458255515</v>
      </c>
    </row>
    <row r="55" customFormat="false" ht="12.8" hidden="false" customHeight="false" outlineLevel="0" collapsed="false">
      <c r="A55" s="0" t="n">
        <v>102</v>
      </c>
      <c r="B55" s="0" t="n">
        <v>31079097.0069145</v>
      </c>
      <c r="C55" s="0" t="n">
        <v>30149061.215021</v>
      </c>
      <c r="D55" s="0" t="n">
        <v>102624889.298177</v>
      </c>
      <c r="E55" s="0" t="n">
        <v>94239964.5916604</v>
      </c>
      <c r="F55" s="0" t="n">
        <v>15706660.7652767</v>
      </c>
      <c r="G55" s="0" t="n">
        <v>527391.782976565</v>
      </c>
      <c r="H55" s="0" t="n">
        <v>321837.498795448</v>
      </c>
      <c r="I55" s="0" t="n">
        <v>115437.871602147</v>
      </c>
    </row>
    <row r="56" customFormat="false" ht="12.8" hidden="false" customHeight="false" outlineLevel="0" collapsed="false">
      <c r="A56" s="0" t="n">
        <v>103</v>
      </c>
      <c r="B56" s="0" t="n">
        <v>27501212.9066656</v>
      </c>
      <c r="C56" s="0" t="n">
        <v>26526335.4973984</v>
      </c>
      <c r="D56" s="0" t="n">
        <v>90830783.8245241</v>
      </c>
      <c r="E56" s="0" t="n">
        <v>95762088.0731183</v>
      </c>
      <c r="F56" s="0" t="n">
        <v>0</v>
      </c>
      <c r="G56" s="0" t="n">
        <v>557016.399905647</v>
      </c>
      <c r="H56" s="0" t="n">
        <v>333403.782125207</v>
      </c>
      <c r="I56" s="0" t="n">
        <v>120653.181766214</v>
      </c>
    </row>
    <row r="57" customFormat="false" ht="12.8" hidden="false" customHeight="false" outlineLevel="0" collapsed="false">
      <c r="A57" s="0" t="n">
        <v>104</v>
      </c>
      <c r="B57" s="0" t="n">
        <v>31862627.1793633</v>
      </c>
      <c r="C57" s="0" t="n">
        <v>30904685.0772882</v>
      </c>
      <c r="D57" s="0" t="n">
        <v>105209540.331507</v>
      </c>
      <c r="E57" s="0" t="n">
        <v>96599242.7319922</v>
      </c>
      <c r="F57" s="0" t="n">
        <v>16099873.7886654</v>
      </c>
      <c r="G57" s="0" t="n">
        <v>552816.806178934</v>
      </c>
      <c r="H57" s="0" t="n">
        <v>322834.467092484</v>
      </c>
      <c r="I57" s="0" t="n">
        <v>117558.326862436</v>
      </c>
    </row>
    <row r="58" customFormat="false" ht="12.8" hidden="false" customHeight="false" outlineLevel="0" collapsed="false">
      <c r="A58" s="0" t="n">
        <v>105</v>
      </c>
      <c r="B58" s="0" t="n">
        <v>27896621.3077832</v>
      </c>
      <c r="C58" s="0" t="n">
        <v>26934965.7195386</v>
      </c>
      <c r="D58" s="0" t="n">
        <v>92249838.8516046</v>
      </c>
      <c r="E58" s="0" t="n">
        <v>97227537.6536747</v>
      </c>
      <c r="F58" s="0" t="n">
        <v>0</v>
      </c>
      <c r="G58" s="0" t="n">
        <v>546165.18716147</v>
      </c>
      <c r="H58" s="0" t="n">
        <v>332492.887334392</v>
      </c>
      <c r="I58" s="0" t="n">
        <v>118567.876783821</v>
      </c>
    </row>
    <row r="59" customFormat="false" ht="12.8" hidden="false" customHeight="false" outlineLevel="0" collapsed="false">
      <c r="A59" s="0" t="n">
        <v>106</v>
      </c>
      <c r="B59" s="0" t="n">
        <v>32448018.4280251</v>
      </c>
      <c r="C59" s="0" t="n">
        <v>31467619.7219332</v>
      </c>
      <c r="D59" s="0" t="n">
        <v>107149327.290008</v>
      </c>
      <c r="E59" s="0" t="n">
        <v>98312376.8535055</v>
      </c>
      <c r="F59" s="0" t="n">
        <v>16385396.1422509</v>
      </c>
      <c r="G59" s="0" t="n">
        <v>560056.107490763</v>
      </c>
      <c r="H59" s="0" t="n">
        <v>338171.521140913</v>
      </c>
      <c r="I59" s="0" t="n">
        <v>117387.253514598</v>
      </c>
    </row>
    <row r="60" customFormat="false" ht="12.8" hidden="false" customHeight="false" outlineLevel="0" collapsed="false">
      <c r="A60" s="0" t="n">
        <v>107</v>
      </c>
      <c r="B60" s="0" t="n">
        <v>28416717.2776938</v>
      </c>
      <c r="C60" s="0" t="n">
        <v>27439954.0544362</v>
      </c>
      <c r="D60" s="0" t="n">
        <v>94028519.6646072</v>
      </c>
      <c r="E60" s="0" t="n">
        <v>98977602.6084942</v>
      </c>
      <c r="F60" s="0" t="n">
        <v>0</v>
      </c>
      <c r="G60" s="0" t="n">
        <v>567661.21959794</v>
      </c>
      <c r="H60" s="0" t="n">
        <v>329185.847628997</v>
      </c>
      <c r="I60" s="0" t="n">
        <v>114165.937186681</v>
      </c>
    </row>
    <row r="61" customFormat="false" ht="12.8" hidden="false" customHeight="false" outlineLevel="0" collapsed="false">
      <c r="A61" s="0" t="n">
        <v>108</v>
      </c>
      <c r="B61" s="0" t="n">
        <v>33015500.779382</v>
      </c>
      <c r="C61" s="0" t="n">
        <v>32029564.4205531</v>
      </c>
      <c r="D61" s="0" t="n">
        <v>109122484.857376</v>
      </c>
      <c r="E61" s="0" t="n">
        <v>99989794.6490513</v>
      </c>
      <c r="F61" s="0" t="n">
        <v>16664965.7748419</v>
      </c>
      <c r="G61" s="0" t="n">
        <v>570866.269845959</v>
      </c>
      <c r="H61" s="0" t="n">
        <v>333976.60563543</v>
      </c>
      <c r="I61" s="0" t="n">
        <v>115847.833353639</v>
      </c>
    </row>
    <row r="62" customFormat="false" ht="12.8" hidden="false" customHeight="false" outlineLevel="0" collapsed="false">
      <c r="A62" s="0" t="n">
        <v>109</v>
      </c>
      <c r="B62" s="0" t="n">
        <v>29240391.9818538</v>
      </c>
      <c r="C62" s="0" t="n">
        <v>28206984.033157</v>
      </c>
      <c r="D62" s="0" t="n">
        <v>96712014.9481551</v>
      </c>
      <c r="E62" s="0" t="n">
        <v>101692167.885598</v>
      </c>
      <c r="F62" s="0" t="n">
        <v>0</v>
      </c>
      <c r="G62" s="0" t="n">
        <v>611745.365253622</v>
      </c>
      <c r="H62" s="0" t="n">
        <v>339115.794004917</v>
      </c>
      <c r="I62" s="0" t="n">
        <v>117923.984911747</v>
      </c>
    </row>
    <row r="63" customFormat="false" ht="12.8" hidden="false" customHeight="false" outlineLevel="0" collapsed="false">
      <c r="A63" s="0" t="n">
        <v>110</v>
      </c>
      <c r="B63" s="0" t="n">
        <v>33808923.8341156</v>
      </c>
      <c r="C63" s="0" t="n">
        <v>32828074.8690716</v>
      </c>
      <c r="D63" s="0" t="n">
        <v>111916275.967355</v>
      </c>
      <c r="E63" s="0" t="n">
        <v>102502378.133924</v>
      </c>
      <c r="F63" s="0" t="n">
        <v>17083729.6889873</v>
      </c>
      <c r="G63" s="0" t="n">
        <v>571269.262258225</v>
      </c>
      <c r="H63" s="0" t="n">
        <v>328688.589798014</v>
      </c>
      <c r="I63" s="0" t="n">
        <v>115558.732839664</v>
      </c>
    </row>
    <row r="64" customFormat="false" ht="12.8" hidden="false" customHeight="false" outlineLevel="0" collapsed="false">
      <c r="A64" s="0" t="n">
        <v>111</v>
      </c>
      <c r="B64" s="0" t="n">
        <v>29525151.8196271</v>
      </c>
      <c r="C64" s="0" t="n">
        <v>28546999.0298114</v>
      </c>
      <c r="D64" s="0" t="n">
        <v>97921635.9800903</v>
      </c>
      <c r="E64" s="0" t="n">
        <v>102834866.150963</v>
      </c>
      <c r="F64" s="0" t="n">
        <v>0</v>
      </c>
      <c r="G64" s="0" t="n">
        <v>553866.194113832</v>
      </c>
      <c r="H64" s="0" t="n">
        <v>341647.614942399</v>
      </c>
      <c r="I64" s="0" t="n">
        <v>118055.686799144</v>
      </c>
    </row>
    <row r="65" customFormat="false" ht="12.8" hidden="false" customHeight="false" outlineLevel="0" collapsed="false">
      <c r="A65" s="0" t="n">
        <v>112</v>
      </c>
      <c r="B65" s="0" t="n">
        <v>33991604.5102997</v>
      </c>
      <c r="C65" s="0" t="n">
        <v>32996178.3062302</v>
      </c>
      <c r="D65" s="0" t="n">
        <v>112480128.882878</v>
      </c>
      <c r="E65" s="0" t="n">
        <v>102912145.531754</v>
      </c>
      <c r="F65" s="0" t="n">
        <v>17152024.2552924</v>
      </c>
      <c r="G65" s="0" t="n">
        <v>552296.675538994</v>
      </c>
      <c r="H65" s="0" t="n">
        <v>356289.79096504</v>
      </c>
      <c r="I65" s="0" t="n">
        <v>124056.767950622</v>
      </c>
    </row>
    <row r="66" customFormat="false" ht="12.8" hidden="false" customHeight="false" outlineLevel="0" collapsed="false">
      <c r="A66" s="0" t="n">
        <v>113</v>
      </c>
      <c r="B66" s="0" t="n">
        <v>29830338.615346</v>
      </c>
      <c r="C66" s="0" t="n">
        <v>28824170.7528736</v>
      </c>
      <c r="D66" s="0" t="n">
        <v>98926833.0306899</v>
      </c>
      <c r="E66" s="0" t="n">
        <v>103774137.727701</v>
      </c>
      <c r="F66" s="0" t="n">
        <v>0</v>
      </c>
      <c r="G66" s="0" t="n">
        <v>567053.989848098</v>
      </c>
      <c r="H66" s="0" t="n">
        <v>353178.244150491</v>
      </c>
      <c r="I66" s="0" t="n">
        <v>122765.183534031</v>
      </c>
    </row>
    <row r="67" customFormat="false" ht="12.8" hidden="false" customHeight="false" outlineLevel="0" collapsed="false">
      <c r="A67" s="0" t="n">
        <v>114</v>
      </c>
      <c r="B67" s="0" t="n">
        <v>34548880.0406072</v>
      </c>
      <c r="C67" s="0" t="n">
        <v>33497550.7600061</v>
      </c>
      <c r="D67" s="0" t="n">
        <v>114284575.542869</v>
      </c>
      <c r="E67" s="0" t="n">
        <v>104494423.528175</v>
      </c>
      <c r="F67" s="0" t="n">
        <v>17415737.2546958</v>
      </c>
      <c r="G67" s="0" t="n">
        <v>601907.032514259</v>
      </c>
      <c r="H67" s="0" t="n">
        <v>361790.747302922</v>
      </c>
      <c r="I67" s="0" t="n">
        <v>125187.858262694</v>
      </c>
    </row>
    <row r="68" customFormat="false" ht="12.8" hidden="false" customHeight="false" outlineLevel="0" collapsed="false">
      <c r="A68" s="0" t="n">
        <v>115</v>
      </c>
      <c r="B68" s="0" t="n">
        <v>30208968.6606835</v>
      </c>
      <c r="C68" s="0" t="n">
        <v>29126136.0020411</v>
      </c>
      <c r="D68" s="0" t="n">
        <v>99969964.8440954</v>
      </c>
      <c r="E68" s="0" t="n">
        <v>104759962.544046</v>
      </c>
      <c r="F68" s="0" t="n">
        <v>0</v>
      </c>
      <c r="G68" s="0" t="n">
        <v>638357.63091276</v>
      </c>
      <c r="H68" s="0" t="n">
        <v>358522.709082594</v>
      </c>
      <c r="I68" s="0" t="n">
        <v>122789.026638697</v>
      </c>
    </row>
    <row r="69" customFormat="false" ht="12.8" hidden="false" customHeight="false" outlineLevel="0" collapsed="false">
      <c r="A69" s="0" t="n">
        <v>116</v>
      </c>
      <c r="B69" s="0" t="n">
        <v>35233758.8771254</v>
      </c>
      <c r="C69" s="0" t="n">
        <v>34165150.2610628</v>
      </c>
      <c r="D69" s="0" t="n">
        <v>116543582.24094</v>
      </c>
      <c r="E69" s="0" t="n">
        <v>106422347.237531</v>
      </c>
      <c r="F69" s="0" t="n">
        <v>17737057.8729218</v>
      </c>
      <c r="G69" s="0" t="n">
        <v>629359.724926837</v>
      </c>
      <c r="H69" s="0" t="n">
        <v>354322.35273752</v>
      </c>
      <c r="I69" s="0" t="n">
        <v>121323.626283159</v>
      </c>
    </row>
    <row r="70" customFormat="false" ht="12.8" hidden="false" customHeight="false" outlineLevel="0" collapsed="false">
      <c r="A70" s="0" t="n">
        <v>117</v>
      </c>
      <c r="B70" s="0" t="n">
        <v>30911044.3839648</v>
      </c>
      <c r="C70" s="0" t="n">
        <v>29812637.254672</v>
      </c>
      <c r="D70" s="0" t="n">
        <v>102400990.15701</v>
      </c>
      <c r="E70" s="0" t="n">
        <v>107117790.539838</v>
      </c>
      <c r="F70" s="0" t="n">
        <v>0</v>
      </c>
      <c r="G70" s="0" t="n">
        <v>644302.081491743</v>
      </c>
      <c r="H70" s="0" t="n">
        <v>367264.40187993</v>
      </c>
      <c r="I70" s="0" t="n">
        <v>124058.06560159</v>
      </c>
    </row>
    <row r="71" customFormat="false" ht="12.8" hidden="false" customHeight="false" outlineLevel="0" collapsed="false">
      <c r="A71" s="0" t="n">
        <v>118</v>
      </c>
      <c r="B71" s="0" t="n">
        <v>35823345.5439922</v>
      </c>
      <c r="C71" s="0" t="n">
        <v>34757617.1729482</v>
      </c>
      <c r="D71" s="0" t="n">
        <v>118677004.450004</v>
      </c>
      <c r="E71" s="0" t="n">
        <v>108228328.710546</v>
      </c>
      <c r="F71" s="0" t="n">
        <v>18038054.7850911</v>
      </c>
      <c r="G71" s="0" t="n">
        <v>620613.747428262</v>
      </c>
      <c r="H71" s="0" t="n">
        <v>361970.703587155</v>
      </c>
      <c r="I71" s="0" t="n">
        <v>118777.028612276</v>
      </c>
    </row>
    <row r="72" customFormat="false" ht="12.8" hidden="false" customHeight="false" outlineLevel="0" collapsed="false">
      <c r="A72" s="0" t="n">
        <v>119</v>
      </c>
      <c r="B72" s="0" t="n">
        <v>31335464.2452529</v>
      </c>
      <c r="C72" s="0" t="n">
        <v>30274426.3351485</v>
      </c>
      <c r="D72" s="0" t="n">
        <v>104066776.629097</v>
      </c>
      <c r="E72" s="0" t="n">
        <v>108772407.643337</v>
      </c>
      <c r="F72" s="0" t="n">
        <v>0</v>
      </c>
      <c r="G72" s="0" t="n">
        <v>619860.772164065</v>
      </c>
      <c r="H72" s="0" t="n">
        <v>357615.933947808</v>
      </c>
      <c r="I72" s="0" t="n">
        <v>119373.148560709</v>
      </c>
    </row>
    <row r="73" customFormat="false" ht="12.8" hidden="false" customHeight="false" outlineLevel="0" collapsed="false">
      <c r="A73" s="0" t="n">
        <v>120</v>
      </c>
      <c r="B73" s="0" t="n">
        <v>36335154.9332086</v>
      </c>
      <c r="C73" s="0" t="n">
        <v>35244909.8186688</v>
      </c>
      <c r="D73" s="0" t="n">
        <v>120366201.445047</v>
      </c>
      <c r="E73" s="0" t="n">
        <v>109708589.151011</v>
      </c>
      <c r="F73" s="0" t="n">
        <v>18284764.8585018</v>
      </c>
      <c r="G73" s="0" t="n">
        <v>639724.338843352</v>
      </c>
      <c r="H73" s="0" t="n">
        <v>364075.665348303</v>
      </c>
      <c r="I73" s="0" t="n">
        <v>123493.014782997</v>
      </c>
    </row>
    <row r="74" customFormat="false" ht="12.8" hidden="false" customHeight="false" outlineLevel="0" collapsed="false">
      <c r="A74" s="0" t="n">
        <v>121</v>
      </c>
      <c r="B74" s="0" t="n">
        <v>31894887.5349927</v>
      </c>
      <c r="C74" s="0" t="n">
        <v>30796948.5668786</v>
      </c>
      <c r="D74" s="0" t="n">
        <v>105898140.381585</v>
      </c>
      <c r="E74" s="0" t="n">
        <v>110537855.575732</v>
      </c>
      <c r="F74" s="0" t="n">
        <v>0</v>
      </c>
      <c r="G74" s="0" t="n">
        <v>640295.287659002</v>
      </c>
      <c r="H74" s="0" t="n">
        <v>368498.184559449</v>
      </c>
      <c r="I74" s="0" t="n">
        <v>127350.708422424</v>
      </c>
    </row>
    <row r="75" customFormat="false" ht="12.8" hidden="false" customHeight="false" outlineLevel="0" collapsed="false">
      <c r="A75" s="0" t="n">
        <v>122</v>
      </c>
      <c r="B75" s="0" t="n">
        <v>37171837.0603527</v>
      </c>
      <c r="C75" s="0" t="n">
        <v>36011437.3838543</v>
      </c>
      <c r="D75" s="0" t="n">
        <v>123033956.593496</v>
      </c>
      <c r="E75" s="0" t="n">
        <v>112001896.76547</v>
      </c>
      <c r="F75" s="0" t="n">
        <v>18666982.7942451</v>
      </c>
      <c r="G75" s="0" t="n">
        <v>692515.476191055</v>
      </c>
      <c r="H75" s="0" t="n">
        <v>379196.749559107</v>
      </c>
      <c r="I75" s="0" t="n">
        <v>126696.358211673</v>
      </c>
    </row>
    <row r="76" customFormat="false" ht="12.8" hidden="false" customHeight="false" outlineLevel="0" collapsed="false">
      <c r="A76" s="0" t="n">
        <v>123</v>
      </c>
      <c r="B76" s="0" t="n">
        <v>32691899.8418062</v>
      </c>
      <c r="C76" s="0" t="n">
        <v>31572785.5553745</v>
      </c>
      <c r="D76" s="0" t="n">
        <v>108641012.026136</v>
      </c>
      <c r="E76" s="0" t="n">
        <v>113257517.937567</v>
      </c>
      <c r="F76" s="0" t="n">
        <v>0</v>
      </c>
      <c r="G76" s="0" t="n">
        <v>653388.199822024</v>
      </c>
      <c r="H76" s="0" t="n">
        <v>378058.168954559</v>
      </c>
      <c r="I76" s="0" t="n">
        <v>125239.882364373</v>
      </c>
    </row>
    <row r="77" customFormat="false" ht="12.8" hidden="false" customHeight="false" outlineLevel="0" collapsed="false">
      <c r="A77" s="0" t="n">
        <v>124</v>
      </c>
      <c r="B77" s="0" t="n">
        <v>38072113.8589146</v>
      </c>
      <c r="C77" s="0" t="n">
        <v>36938192.9182213</v>
      </c>
      <c r="D77" s="0" t="n">
        <v>126289216.336097</v>
      </c>
      <c r="E77" s="0" t="n">
        <v>114861475.776742</v>
      </c>
      <c r="F77" s="0" t="n">
        <v>19143579.2961237</v>
      </c>
      <c r="G77" s="0" t="n">
        <v>690949.602152084</v>
      </c>
      <c r="H77" s="0" t="n">
        <v>360738.830747327</v>
      </c>
      <c r="I77" s="0" t="n">
        <v>117475.011134067</v>
      </c>
    </row>
    <row r="78" customFormat="false" ht="12.8" hidden="false" customHeight="false" outlineLevel="0" collapsed="false">
      <c r="A78" s="0" t="n">
        <v>125</v>
      </c>
      <c r="B78" s="0" t="n">
        <v>33136416.1514014</v>
      </c>
      <c r="C78" s="0" t="n">
        <v>32009616.9498642</v>
      </c>
      <c r="D78" s="0" t="n">
        <v>110203414.007778</v>
      </c>
      <c r="E78" s="0" t="n">
        <v>114857448.214332</v>
      </c>
      <c r="F78" s="0" t="n">
        <v>0</v>
      </c>
      <c r="G78" s="0" t="n">
        <v>673914.643283171</v>
      </c>
      <c r="H78" s="0" t="n">
        <v>367216.390406151</v>
      </c>
      <c r="I78" s="0" t="n">
        <v>122383.096925593</v>
      </c>
    </row>
    <row r="79" customFormat="false" ht="12.8" hidden="false" customHeight="false" outlineLevel="0" collapsed="false">
      <c r="A79" s="0" t="n">
        <v>126</v>
      </c>
      <c r="B79" s="0" t="n">
        <v>38450185.8164803</v>
      </c>
      <c r="C79" s="0" t="n">
        <v>37367743.6696168</v>
      </c>
      <c r="D79" s="0" t="n">
        <v>127803326.104649</v>
      </c>
      <c r="E79" s="0" t="n">
        <v>116237732.795327</v>
      </c>
      <c r="F79" s="0" t="n">
        <v>19372955.4658879</v>
      </c>
      <c r="G79" s="0" t="n">
        <v>622674.036411414</v>
      </c>
      <c r="H79" s="0" t="n">
        <v>372905.237495067</v>
      </c>
      <c r="I79" s="0" t="n">
        <v>124089.818510104</v>
      </c>
    </row>
    <row r="80" customFormat="false" ht="12.8" hidden="false" customHeight="false" outlineLevel="0" collapsed="false">
      <c r="A80" s="0" t="n">
        <v>127</v>
      </c>
      <c r="B80" s="0" t="n">
        <v>33851533.732078</v>
      </c>
      <c r="C80" s="0" t="n">
        <v>32736429.6803607</v>
      </c>
      <c r="D80" s="0" t="n">
        <v>112703471.461084</v>
      </c>
      <c r="E80" s="0" t="n">
        <v>117454231.950915</v>
      </c>
      <c r="F80" s="0" t="n">
        <v>0</v>
      </c>
      <c r="G80" s="0" t="n">
        <v>660578.643384389</v>
      </c>
      <c r="H80" s="0" t="n">
        <v>368703.893263132</v>
      </c>
      <c r="I80" s="0" t="n">
        <v>122602.164385457</v>
      </c>
    </row>
    <row r="81" customFormat="false" ht="12.8" hidden="false" customHeight="false" outlineLevel="0" collapsed="false">
      <c r="A81" s="0" t="n">
        <v>128</v>
      </c>
      <c r="B81" s="0" t="n">
        <v>39055673.8094082</v>
      </c>
      <c r="C81" s="0" t="n">
        <v>37932444.1154734</v>
      </c>
      <c r="D81" s="0" t="n">
        <v>129705508.658661</v>
      </c>
      <c r="E81" s="0" t="n">
        <v>117882110.745988</v>
      </c>
      <c r="F81" s="0" t="n">
        <v>19647018.4576647</v>
      </c>
      <c r="G81" s="0" t="n">
        <v>654465.175869928</v>
      </c>
      <c r="H81" s="0" t="n">
        <v>380055.693929586</v>
      </c>
      <c r="I81" s="0" t="n">
        <v>126726.891621828</v>
      </c>
    </row>
    <row r="82" customFormat="false" ht="12.8" hidden="false" customHeight="false" outlineLevel="0" collapsed="false">
      <c r="A82" s="0" t="n">
        <v>129</v>
      </c>
      <c r="B82" s="0" t="n">
        <v>34129487.6785878</v>
      </c>
      <c r="C82" s="0" t="n">
        <v>32948963.9500486</v>
      </c>
      <c r="D82" s="0" t="n">
        <v>113426994.308413</v>
      </c>
      <c r="E82" s="0" t="n">
        <v>118059880.131977</v>
      </c>
      <c r="F82" s="0" t="n">
        <v>0</v>
      </c>
      <c r="G82" s="0" t="n">
        <v>699100.553161169</v>
      </c>
      <c r="H82" s="0" t="n">
        <v>389879.515694988</v>
      </c>
      <c r="I82" s="0" t="n">
        <v>130776.656690046</v>
      </c>
    </row>
    <row r="83" customFormat="false" ht="12.8" hidden="false" customHeight="false" outlineLevel="0" collapsed="false">
      <c r="A83" s="0" t="n">
        <v>130</v>
      </c>
      <c r="B83" s="0" t="n">
        <v>39532672.9556721</v>
      </c>
      <c r="C83" s="0" t="n">
        <v>38357743.2422808</v>
      </c>
      <c r="D83" s="0" t="n">
        <v>131207223.436723</v>
      </c>
      <c r="E83" s="0" t="n">
        <v>119166808.421619</v>
      </c>
      <c r="F83" s="0" t="n">
        <v>19861134.7369365</v>
      </c>
      <c r="G83" s="0" t="n">
        <v>690140.86269053</v>
      </c>
      <c r="H83" s="0" t="n">
        <v>393250.0808901</v>
      </c>
      <c r="I83" s="0" t="n">
        <v>130769.671158189</v>
      </c>
    </row>
    <row r="84" customFormat="false" ht="12.8" hidden="false" customHeight="false" outlineLevel="0" collapsed="false">
      <c r="A84" s="0" t="n">
        <v>131</v>
      </c>
      <c r="B84" s="0" t="n">
        <v>34905944.393238</v>
      </c>
      <c r="C84" s="0" t="n">
        <v>33729477.3764557</v>
      </c>
      <c r="D84" s="0" t="n">
        <v>116184812.568012</v>
      </c>
      <c r="E84" s="0" t="n">
        <v>120787060.628426</v>
      </c>
      <c r="F84" s="0" t="n">
        <v>0</v>
      </c>
      <c r="G84" s="0" t="n">
        <v>704248.169639932</v>
      </c>
      <c r="H84" s="0" t="n">
        <v>384144.569448457</v>
      </c>
      <c r="I84" s="0" t="n">
        <v>125820.396705714</v>
      </c>
    </row>
    <row r="85" customFormat="false" ht="12.8" hidden="false" customHeight="false" outlineLevel="0" collapsed="false">
      <c r="A85" s="0" t="n">
        <v>132</v>
      </c>
      <c r="B85" s="0" t="n">
        <v>40368923.2381171</v>
      </c>
      <c r="C85" s="0" t="n">
        <v>39227019.5713394</v>
      </c>
      <c r="D85" s="0" t="n">
        <v>134197079.864966</v>
      </c>
      <c r="E85" s="0" t="n">
        <v>121797135.866235</v>
      </c>
      <c r="F85" s="0" t="n">
        <v>20299522.6443725</v>
      </c>
      <c r="G85" s="0" t="n">
        <v>659752.903263813</v>
      </c>
      <c r="H85" s="0" t="n">
        <v>391981.262681225</v>
      </c>
      <c r="I85" s="0" t="n">
        <v>128813.572618065</v>
      </c>
    </row>
    <row r="86" customFormat="false" ht="12.8" hidden="false" customHeight="false" outlineLevel="0" collapsed="false">
      <c r="A86" s="0" t="n">
        <v>133</v>
      </c>
      <c r="B86" s="0" t="n">
        <v>35346832.1041555</v>
      </c>
      <c r="C86" s="0" t="n">
        <v>34134187.620672</v>
      </c>
      <c r="D86" s="0" t="n">
        <v>117623046.49691</v>
      </c>
      <c r="E86" s="0" t="n">
        <v>122174424.928147</v>
      </c>
      <c r="F86" s="0" t="n">
        <v>0</v>
      </c>
      <c r="G86" s="0" t="n">
        <v>732555.861701721</v>
      </c>
      <c r="H86" s="0" t="n">
        <v>390459.487618232</v>
      </c>
      <c r="I86" s="0" t="n">
        <v>128041.620233591</v>
      </c>
    </row>
    <row r="87" customFormat="false" ht="12.8" hidden="false" customHeight="false" outlineLevel="0" collapsed="false">
      <c r="A87" s="0" t="n">
        <v>134</v>
      </c>
      <c r="B87" s="0" t="n">
        <v>40986668.7205125</v>
      </c>
      <c r="C87" s="0" t="n">
        <v>39792161.115172</v>
      </c>
      <c r="D87" s="0" t="n">
        <v>136149596.231299</v>
      </c>
      <c r="E87" s="0" t="n">
        <v>123465049.51728</v>
      </c>
      <c r="F87" s="0" t="n">
        <v>20577508.25288</v>
      </c>
      <c r="G87" s="0" t="n">
        <v>717330.716064157</v>
      </c>
      <c r="H87" s="0" t="n">
        <v>388824.336362676</v>
      </c>
      <c r="I87" s="0" t="n">
        <v>126217.932733743</v>
      </c>
    </row>
    <row r="88" customFormat="false" ht="12.8" hidden="false" customHeight="false" outlineLevel="0" collapsed="false">
      <c r="A88" s="0" t="n">
        <v>135</v>
      </c>
      <c r="B88" s="0" t="n">
        <v>35923978.125274</v>
      </c>
      <c r="C88" s="0" t="n">
        <v>34723675.4500928</v>
      </c>
      <c r="D88" s="0" t="n">
        <v>119672880.747209</v>
      </c>
      <c r="E88" s="0" t="n">
        <v>124228406.404519</v>
      </c>
      <c r="F88" s="0" t="n">
        <v>0</v>
      </c>
      <c r="G88" s="0" t="n">
        <v>717968.287156685</v>
      </c>
      <c r="H88" s="0" t="n">
        <v>393012.647606537</v>
      </c>
      <c r="I88" s="0" t="n">
        <v>127602.486311355</v>
      </c>
    </row>
    <row r="89" customFormat="false" ht="12.8" hidden="false" customHeight="false" outlineLevel="0" collapsed="false">
      <c r="A89" s="0" t="n">
        <v>136</v>
      </c>
      <c r="B89" s="0" t="n">
        <v>41389198.9263392</v>
      </c>
      <c r="C89" s="0" t="n">
        <v>40187575.8860261</v>
      </c>
      <c r="D89" s="0" t="n">
        <v>137627572.088215</v>
      </c>
      <c r="E89" s="0" t="n">
        <v>124715321.466897</v>
      </c>
      <c r="F89" s="0" t="n">
        <v>20785886.9111495</v>
      </c>
      <c r="G89" s="0" t="n">
        <v>705627.679809087</v>
      </c>
      <c r="H89" s="0" t="n">
        <v>403998.106276845</v>
      </c>
      <c r="I89" s="0" t="n">
        <v>131424.64889598</v>
      </c>
    </row>
    <row r="90" customFormat="false" ht="12.8" hidden="false" customHeight="false" outlineLevel="0" collapsed="false">
      <c r="A90" s="0" t="n">
        <v>137</v>
      </c>
      <c r="B90" s="0" t="n">
        <v>36402138.4532633</v>
      </c>
      <c r="C90" s="0" t="n">
        <v>35263281.1298254</v>
      </c>
      <c r="D90" s="0" t="n">
        <v>121626262.728783</v>
      </c>
      <c r="E90" s="0" t="n">
        <v>126183712.640463</v>
      </c>
      <c r="F90" s="0" t="n">
        <v>0</v>
      </c>
      <c r="G90" s="0" t="n">
        <v>654370.886324327</v>
      </c>
      <c r="H90" s="0" t="n">
        <v>394311.222225605</v>
      </c>
      <c r="I90" s="0" t="n">
        <v>128821.735554286</v>
      </c>
    </row>
    <row r="91" customFormat="false" ht="12.8" hidden="false" customHeight="false" outlineLevel="0" collapsed="false">
      <c r="A91" s="0" t="n">
        <v>138</v>
      </c>
      <c r="B91" s="0" t="n">
        <v>42208129.0457371</v>
      </c>
      <c r="C91" s="0" t="n">
        <v>41022884.2655192</v>
      </c>
      <c r="D91" s="0" t="n">
        <v>140505653.63089</v>
      </c>
      <c r="E91" s="0" t="n">
        <v>127229394.878871</v>
      </c>
      <c r="F91" s="0" t="n">
        <v>21204899.1464785</v>
      </c>
      <c r="G91" s="0" t="n">
        <v>707531.199690301</v>
      </c>
      <c r="H91" s="0" t="n">
        <v>389237.633219891</v>
      </c>
      <c r="I91" s="0" t="n">
        <v>126394.210439583</v>
      </c>
    </row>
    <row r="92" customFormat="false" ht="12.8" hidden="false" customHeight="false" outlineLevel="0" collapsed="false">
      <c r="A92" s="0" t="n">
        <v>139</v>
      </c>
      <c r="B92" s="0" t="n">
        <v>37236811.941827</v>
      </c>
      <c r="C92" s="0" t="n">
        <v>36046112.7423359</v>
      </c>
      <c r="D92" s="0" t="n">
        <v>124321922.897469</v>
      </c>
      <c r="E92" s="0" t="n">
        <v>128931180.66172</v>
      </c>
      <c r="F92" s="0" t="n">
        <v>0</v>
      </c>
      <c r="G92" s="0" t="n">
        <v>709931.046167949</v>
      </c>
      <c r="H92" s="0" t="n">
        <v>393165.65380233</v>
      </c>
      <c r="I92" s="0" t="n">
        <v>125146.427886827</v>
      </c>
    </row>
    <row r="93" customFormat="false" ht="12.8" hidden="false" customHeight="false" outlineLevel="0" collapsed="false">
      <c r="A93" s="0" t="n">
        <v>140</v>
      </c>
      <c r="B93" s="0" t="n">
        <v>43036548.7207118</v>
      </c>
      <c r="C93" s="0" t="n">
        <v>41817380.3435338</v>
      </c>
      <c r="D93" s="0" t="n">
        <v>143269412.271333</v>
      </c>
      <c r="E93" s="0" t="n">
        <v>129695346.200462</v>
      </c>
      <c r="F93" s="0" t="n">
        <v>21615891.0334103</v>
      </c>
      <c r="G93" s="0" t="n">
        <v>727551.729333921</v>
      </c>
      <c r="H93" s="0" t="n">
        <v>401857.716919333</v>
      </c>
      <c r="I93" s="0" t="n">
        <v>128227.044178168</v>
      </c>
    </row>
    <row r="94" customFormat="false" ht="12.8" hidden="false" customHeight="false" outlineLevel="0" collapsed="false">
      <c r="A94" s="0" t="n">
        <v>141</v>
      </c>
      <c r="B94" s="0" t="n">
        <v>37769348.9164312</v>
      </c>
      <c r="C94" s="0" t="n">
        <v>36503639.7997976</v>
      </c>
      <c r="D94" s="0" t="n">
        <v>125932541.735077</v>
      </c>
      <c r="E94" s="0" t="n">
        <v>130546738.992364</v>
      </c>
      <c r="F94" s="0" t="n">
        <v>0</v>
      </c>
      <c r="G94" s="0" t="n">
        <v>768200.521957206</v>
      </c>
      <c r="H94" s="0" t="n">
        <v>406500.554823827</v>
      </c>
      <c r="I94" s="0" t="n">
        <v>130011.485503663</v>
      </c>
    </row>
    <row r="95" customFormat="false" ht="12.8" hidden="false" customHeight="false" outlineLevel="0" collapsed="false">
      <c r="A95" s="0" t="n">
        <v>142</v>
      </c>
      <c r="B95" s="0" t="n">
        <v>43599696.3447551</v>
      </c>
      <c r="C95" s="0" t="n">
        <v>42354675.2527164</v>
      </c>
      <c r="D95" s="0" t="n">
        <v>145085490.704572</v>
      </c>
      <c r="E95" s="0" t="n">
        <v>131363396.782761</v>
      </c>
      <c r="F95" s="0" t="n">
        <v>21893899.4637935</v>
      </c>
      <c r="G95" s="0" t="n">
        <v>755304.179562266</v>
      </c>
      <c r="H95" s="0" t="n">
        <v>400343.266508181</v>
      </c>
      <c r="I95" s="0" t="n">
        <v>127676.637097518</v>
      </c>
    </row>
    <row r="96" customFormat="false" ht="12.8" hidden="false" customHeight="false" outlineLevel="0" collapsed="false">
      <c r="A96" s="0" t="n">
        <v>143</v>
      </c>
      <c r="B96" s="0" t="n">
        <v>38249827.1564319</v>
      </c>
      <c r="C96" s="0" t="n">
        <v>37053981.6491357</v>
      </c>
      <c r="D96" s="0" t="n">
        <v>127848567.611292</v>
      </c>
      <c r="E96" s="0" t="n">
        <v>132520370.098803</v>
      </c>
      <c r="F96" s="0" t="n">
        <v>0</v>
      </c>
      <c r="G96" s="0" t="n">
        <v>709363.811970793</v>
      </c>
      <c r="H96" s="0" t="n">
        <v>397296.482965462</v>
      </c>
      <c r="I96" s="0" t="n">
        <v>127407.446228571</v>
      </c>
    </row>
    <row r="97" customFormat="false" ht="12.8" hidden="false" customHeight="false" outlineLevel="0" collapsed="false">
      <c r="A97" s="0" t="n">
        <v>144</v>
      </c>
      <c r="B97" s="0" t="n">
        <v>44143492.1687994</v>
      </c>
      <c r="C97" s="0" t="n">
        <v>42901193.9158533</v>
      </c>
      <c r="D97" s="0" t="n">
        <v>146958618.83037</v>
      </c>
      <c r="E97" s="0" t="n">
        <v>132988706.315701</v>
      </c>
      <c r="F97" s="0" t="n">
        <v>22164784.3859502</v>
      </c>
      <c r="G97" s="0" t="n">
        <v>747749.35694609</v>
      </c>
      <c r="H97" s="0" t="n">
        <v>404680.727669197</v>
      </c>
      <c r="I97" s="0" t="n">
        <v>128383.097615433</v>
      </c>
    </row>
    <row r="98" customFormat="false" ht="12.8" hidden="false" customHeight="false" outlineLevel="0" collapsed="false">
      <c r="A98" s="0" t="n">
        <v>145</v>
      </c>
      <c r="B98" s="0" t="n">
        <v>38683271.8818639</v>
      </c>
      <c r="C98" s="0" t="n">
        <v>37406123.8563949</v>
      </c>
      <c r="D98" s="0" t="n">
        <v>129084452.94176</v>
      </c>
      <c r="E98" s="0" t="n">
        <v>133675997.126568</v>
      </c>
      <c r="F98" s="0" t="n">
        <v>0</v>
      </c>
      <c r="G98" s="0" t="n">
        <v>789575.490527621</v>
      </c>
      <c r="H98" s="0" t="n">
        <v>399310.743270556</v>
      </c>
      <c r="I98" s="0" t="n">
        <v>126088.273815425</v>
      </c>
    </row>
    <row r="99" customFormat="false" ht="12.8" hidden="false" customHeight="false" outlineLevel="0" collapsed="false">
      <c r="A99" s="0" t="n">
        <v>146</v>
      </c>
      <c r="B99" s="0" t="n">
        <v>44922510.0435723</v>
      </c>
      <c r="C99" s="0" t="n">
        <v>43650609.4223651</v>
      </c>
      <c r="D99" s="0" t="n">
        <v>149568476.418124</v>
      </c>
      <c r="E99" s="0" t="n">
        <v>135316233.343233</v>
      </c>
      <c r="F99" s="0" t="n">
        <v>22552705.5572056</v>
      </c>
      <c r="G99" s="0" t="n">
        <v>770174.648337109</v>
      </c>
      <c r="H99" s="0" t="n">
        <v>411235.033678031</v>
      </c>
      <c r="I99" s="0" t="n">
        <v>129272.770274458</v>
      </c>
    </row>
    <row r="100" customFormat="false" ht="12.8" hidden="false" customHeight="false" outlineLevel="0" collapsed="false">
      <c r="A100" s="0" t="n">
        <v>147</v>
      </c>
      <c r="B100" s="0" t="n">
        <v>39119496.3504274</v>
      </c>
      <c r="C100" s="0" t="n">
        <v>37865050.5017228</v>
      </c>
      <c r="D100" s="0" t="n">
        <v>130664353.339962</v>
      </c>
      <c r="E100" s="0" t="n">
        <v>135246030.593603</v>
      </c>
      <c r="F100" s="0" t="n">
        <v>0</v>
      </c>
      <c r="G100" s="0" t="n">
        <v>736522.732797916</v>
      </c>
      <c r="H100" s="0" t="n">
        <v>423998.837156322</v>
      </c>
      <c r="I100" s="0" t="n">
        <v>134177.541072006</v>
      </c>
    </row>
    <row r="101" customFormat="false" ht="12.8" hidden="false" customHeight="false" outlineLevel="0" collapsed="false">
      <c r="A101" s="0" t="n">
        <v>148</v>
      </c>
      <c r="B101" s="0" t="n">
        <v>45252275.325504</v>
      </c>
      <c r="C101" s="0" t="n">
        <v>44007481.9128287</v>
      </c>
      <c r="D101" s="0" t="n">
        <v>150823185.743964</v>
      </c>
      <c r="E101" s="0" t="n">
        <v>136375069.591563</v>
      </c>
      <c r="F101" s="0" t="n">
        <v>22729178.2652604</v>
      </c>
      <c r="G101" s="0" t="n">
        <v>733323.692778262</v>
      </c>
      <c r="H101" s="0" t="n">
        <v>418600.347757578</v>
      </c>
      <c r="I101" s="0" t="n">
        <v>132670.531627773</v>
      </c>
    </row>
    <row r="102" customFormat="false" ht="12.8" hidden="false" customHeight="false" outlineLevel="0" collapsed="false">
      <c r="A102" s="0" t="n">
        <v>149</v>
      </c>
      <c r="B102" s="0" t="n">
        <v>39673802.3856762</v>
      </c>
      <c r="C102" s="0" t="n">
        <v>38396002.3316699</v>
      </c>
      <c r="D102" s="0" t="n">
        <v>132578115.83102</v>
      </c>
      <c r="E102" s="0" t="n">
        <v>137144956.193819</v>
      </c>
      <c r="F102" s="0" t="n">
        <v>0</v>
      </c>
      <c r="G102" s="0" t="n">
        <v>765415.371863319</v>
      </c>
      <c r="H102" s="0" t="n">
        <v>420349.029343981</v>
      </c>
      <c r="I102" s="0" t="n">
        <v>131479.503998616</v>
      </c>
    </row>
    <row r="103" customFormat="false" ht="12.8" hidden="false" customHeight="false" outlineLevel="0" collapsed="false">
      <c r="A103" s="0" t="n">
        <v>150</v>
      </c>
      <c r="B103" s="0" t="n">
        <v>45946648.1808223</v>
      </c>
      <c r="C103" s="0" t="n">
        <v>44734137.2034904</v>
      </c>
      <c r="D103" s="0" t="n">
        <v>153358692.015211</v>
      </c>
      <c r="E103" s="0" t="n">
        <v>138595522.994661</v>
      </c>
      <c r="F103" s="0" t="n">
        <v>23099253.8324435</v>
      </c>
      <c r="G103" s="0" t="n">
        <v>689193.01580514</v>
      </c>
      <c r="H103" s="0" t="n">
        <v>428405.133291644</v>
      </c>
      <c r="I103" s="0" t="n">
        <v>135589.75462166</v>
      </c>
    </row>
    <row r="104" customFormat="false" ht="12.8" hidden="false" customHeight="false" outlineLevel="0" collapsed="false">
      <c r="A104" s="0" t="n">
        <v>151</v>
      </c>
      <c r="B104" s="0" t="n">
        <v>40315666.6810368</v>
      </c>
      <c r="C104" s="0" t="n">
        <v>39104167.6399221</v>
      </c>
      <c r="D104" s="0" t="n">
        <v>135014384.283491</v>
      </c>
      <c r="E104" s="0" t="n">
        <v>139568781.722191</v>
      </c>
      <c r="F104" s="0" t="n">
        <v>0</v>
      </c>
      <c r="G104" s="0" t="n">
        <v>695619.619814457</v>
      </c>
      <c r="H104" s="0" t="n">
        <v>422500.50128812</v>
      </c>
      <c r="I104" s="0" t="n">
        <v>133398.457160269</v>
      </c>
    </row>
    <row r="105" customFormat="false" ht="12.8" hidden="false" customHeight="false" outlineLevel="0" collapsed="false">
      <c r="A105" s="0" t="n">
        <v>152</v>
      </c>
      <c r="B105" s="0" t="n">
        <v>46469272.1913433</v>
      </c>
      <c r="C105" s="0" t="n">
        <v>45218138.7908496</v>
      </c>
      <c r="D105" s="0" t="n">
        <v>155055178.759692</v>
      </c>
      <c r="E105" s="0" t="n">
        <v>140041300.051416</v>
      </c>
      <c r="F105" s="0" t="n">
        <v>23340216.6752359</v>
      </c>
      <c r="G105" s="0" t="n">
        <v>727583.913809556</v>
      </c>
      <c r="H105" s="0" t="n">
        <v>428729.505240438</v>
      </c>
      <c r="I105" s="0" t="n">
        <v>135457.116348053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ColWidth="11.8945312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270</v>
      </c>
      <c r="C1" s="0" t="s">
        <v>271</v>
      </c>
      <c r="D1" s="0" t="s">
        <v>272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301506.418803333</v>
      </c>
      <c r="C15" s="0" t="n">
        <v>54277.6869533333</v>
      </c>
      <c r="D15" s="0" t="n">
        <v>247804.60865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2066133.00393637</v>
      </c>
      <c r="C22" s="0" t="n">
        <v>725711.605333333</v>
      </c>
      <c r="D22" s="0" t="n">
        <v>1340631.53084304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false" showOutlineSymbols="true" defaultGridColor="true" view="normal" topLeftCell="AZ1" colorId="64" zoomScale="65" zoomScaleNormal="65" zoomScalePageLayoutView="100" workbookViewId="0">
      <selection pane="topLeft" activeCell="BO15" activeCellId="0" sqref="BO15"/>
    </sheetView>
  </sheetViews>
  <sheetFormatPr defaultColWidth="9.25390625" defaultRowHeight="12.8" zeroHeight="false" outlineLevelRow="0" outlineLevelCol="0"/>
  <cols>
    <col collapsed="false" customWidth="true" hidden="false" outlineLevel="0" max="3" min="3" style="0" width="16.48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3.33"/>
    <col collapsed="false" customWidth="true" hidden="false" outlineLevel="0" max="33" min="33" style="0" width="16.07"/>
    <col collapsed="false" customWidth="true" hidden="false" outlineLevel="0" max="39" min="39" style="0" width="27.04"/>
    <col collapsed="false" customWidth="true" hidden="false" outlineLevel="0" max="41" min="41" style="0" width="17.83"/>
    <col collapsed="false" customWidth="true" hidden="false" outlineLevel="0" max="42" min="42" style="0" width="19.16"/>
    <col collapsed="false" customWidth="true" hidden="false" outlineLevel="0" max="44" min="43" style="0" width="10.99"/>
    <col collapsed="false" customWidth="true" hidden="false" outlineLevel="0" max="49" min="49" style="2" width="8.83"/>
    <col collapsed="false" customWidth="true" hidden="false" outlineLevel="0" max="60" min="60" style="0" width="11.16"/>
    <col collapsed="false" customWidth="true" hidden="false" outlineLevel="0" max="65" min="65" style="0" width="29.83"/>
    <col collapsed="false" customWidth="true" hidden="false" outlineLevel="0" max="68" min="66" style="2" width="8.86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60</v>
      </c>
      <c r="D1" s="41"/>
      <c r="E1" s="41" t="s">
        <v>61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 t="s">
        <v>74</v>
      </c>
      <c r="AF1" s="3" t="s">
        <v>75</v>
      </c>
      <c r="AG1" s="3" t="s">
        <v>5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 t="s">
        <v>83</v>
      </c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">
        <v>87</v>
      </c>
      <c r="BC1" s="3" t="s">
        <v>88</v>
      </c>
      <c r="BD1" s="3" t="s">
        <v>89</v>
      </c>
      <c r="BE1" s="3"/>
      <c r="BF1" s="3" t="s">
        <v>90</v>
      </c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96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" t="s">
        <v>103</v>
      </c>
      <c r="AR3" s="52" t="s">
        <v>104</v>
      </c>
      <c r="AS3" s="52" t="s">
        <v>103</v>
      </c>
      <c r="AT3" s="52" t="s">
        <v>104</v>
      </c>
      <c r="AU3" s="32"/>
      <c r="AV3" s="1" t="n">
        <v>10923418</v>
      </c>
      <c r="AW3" s="0"/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0"/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-0.0331565128262777</v>
      </c>
      <c r="AM4" s="52"/>
      <c r="AN4" s="52"/>
      <c r="AO4" s="52"/>
      <c r="AP4" s="52"/>
      <c r="AQ4" s="4" t="n">
        <v>545118865</v>
      </c>
      <c r="AR4" s="4" t="n">
        <f aca="false">AQ4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W4" s="0"/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0.0607395187891978</v>
      </c>
      <c r="BL4" s="51" t="n">
        <f aca="false">SUM(P14:P17)/AVERAGE(AG14:AG17)</f>
        <v>0.0140881848578508</v>
      </c>
      <c r="BM4" s="51" t="n">
        <f aca="false">SUM(D14:D17)/AVERAGE(AG14:AG17)</f>
        <v>0.0798078467576248</v>
      </c>
      <c r="BN4" s="51" t="n">
        <f aca="false">(SUM(H14:H17)+SUM(J14:J17))/AVERAGE(AG14:AG17)</f>
        <v>0</v>
      </c>
      <c r="BO4" s="52" t="n">
        <f aca="false">AL4-BN4</f>
        <v>-0.0331565128262777</v>
      </c>
      <c r="BP4" s="0"/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-0.0329868285603578</v>
      </c>
      <c r="AM5" s="52"/>
      <c r="AN5" s="52"/>
      <c r="AO5" s="52"/>
      <c r="AP5" s="52"/>
      <c r="AQ5" s="4" t="n">
        <v>527406836</v>
      </c>
      <c r="AR5" s="4" t="n">
        <f aca="false">AQ5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W5" s="0"/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0.0611320051364955</v>
      </c>
      <c r="BL5" s="51" t="n">
        <f aca="false">SUM(P18:P21)/AVERAGE(AG18:AG21)</f>
        <v>0.0152426006618067</v>
      </c>
      <c r="BM5" s="51" t="n">
        <f aca="false">SUM(D18:D21)/AVERAGE(AG18:AG21)</f>
        <v>0.0788762330350467</v>
      </c>
      <c r="BN5" s="51" t="n">
        <f aca="false">(SUM(H18:H21)+SUM(J18:J21))/AVERAGE(AG18:AG21)</f>
        <v>2.88521656710338E-005</v>
      </c>
      <c r="BO5" s="52" t="n">
        <f aca="false">AL5-BN5</f>
        <v>-0.0330156807260289</v>
      </c>
      <c r="BP5" s="0"/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-0.0370007665353377</v>
      </c>
      <c r="AM6" s="4" t="n">
        <f aca="false">41598953.80094*100/AVERAGE(AF22:AF25)</f>
        <v>22247411.6609202</v>
      </c>
      <c r="AN6" s="52"/>
      <c r="AO6" s="52"/>
      <c r="AP6" s="4" t="n">
        <v>46349018</v>
      </c>
      <c r="AQ6" s="4" t="n">
        <v>580675520</v>
      </c>
      <c r="AR6" s="4" t="n">
        <f aca="false">AQ6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W6" s="0"/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0.0628649338766236</v>
      </c>
      <c r="BL6" s="51" t="n">
        <f aca="false">SUM(P22:P25)/AVERAGE(AG22:AG25)</f>
        <v>0.0187841782319647</v>
      </c>
      <c r="BM6" s="51" t="n">
        <f aca="false">SUM(D22:D25)/AVERAGE(AG22:AG25)</f>
        <v>0.0810815221799967</v>
      </c>
      <c r="BN6" s="51" t="n">
        <f aca="false">(SUM(H22:H25)+SUM(J22:J25))/AVERAGE(AG22:AG25)</f>
        <v>0.000491092714512904</v>
      </c>
      <c r="BO6" s="52" t="n">
        <f aca="false">AL6-BN6</f>
        <v>-0.0374918592498506</v>
      </c>
      <c r="BP6" s="32" t="n">
        <f aca="false">BM6+BN6</f>
        <v>0.0815726148945096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-0.0367947322869077</v>
      </c>
      <c r="AM7" s="4" t="n">
        <v>20644316.2443057</v>
      </c>
      <c r="AN7" s="52" t="n">
        <f aca="false">AM7/AVERAGE(AG26:AG29)</f>
        <v>0.00399759325199405</v>
      </c>
      <c r="AO7" s="52" t="n">
        <f aca="false">AVERAGE(AG26:AG29)/AVERAGE(AG22:AG25)-1</f>
        <v>-0.0256535187698732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24759558.36128</v>
      </c>
      <c r="AQ7" s="4" t="n">
        <f aca="false">1648154*100/AF29*1000</f>
        <v>552887150.952771</v>
      </c>
      <c r="AR7" s="4" t="n">
        <f aca="false">AQ7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W7" s="0"/>
      <c r="AX7" s="1" t="n">
        <f aca="false">(AV7-AV6)/AV6</f>
        <v>-0.0135477210481409</v>
      </c>
      <c r="BI7" s="51" t="n">
        <f aca="false">T14/AG14</f>
        <v>0.0132187981915489</v>
      </c>
      <c r="BJ7" s="1" t="n">
        <f aca="false">BJ6+1</f>
        <v>2018</v>
      </c>
      <c r="BK7" s="51" t="n">
        <f aca="false">SUM(T26:T29)/AVERAGE(AG26:AG29)</f>
        <v>0.0587398562806465</v>
      </c>
      <c r="BL7" s="51" t="n">
        <f aca="false">SUM(P26:P29)/AVERAGE(AG26:AG29)</f>
        <v>0.0174435294023944</v>
      </c>
      <c r="BM7" s="51" t="n">
        <f aca="false">SUM(D26:D29)/AVERAGE(AG26:AG29)</f>
        <v>0.0780910591651598</v>
      </c>
      <c r="BN7" s="51" t="n">
        <f aca="false">(SUM(H26:H29)+SUM(J26:J29))/AVERAGE(AG26:AG29)</f>
        <v>0.000922411235235612</v>
      </c>
      <c r="BO7" s="52" t="n">
        <f aca="false">AL7-BN7</f>
        <v>-0.0377171435221433</v>
      </c>
      <c r="BP7" s="0"/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54"/>
      <c r="AI8" s="4"/>
      <c r="AJ8" s="51"/>
      <c r="AK8" s="48" t="n">
        <f aca="false">AK7+1</f>
        <v>2019</v>
      </c>
      <c r="AL8" s="52" t="n">
        <f aca="false">SUM(AB30:AB33)/AVERAGE(AG30:AG33)</f>
        <v>-0.0378732696610133</v>
      </c>
      <c r="AM8" s="4" t="n"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U8" s="32"/>
      <c r="AV8" s="1" t="n">
        <v>11082939</v>
      </c>
      <c r="AW8" s="0"/>
      <c r="AX8" s="1" t="n">
        <f aca="false">(AV8-AV7)/AV7</f>
        <v>0.00641144738254397</v>
      </c>
      <c r="BI8" s="51" t="n">
        <f aca="false">T15/AG15</f>
        <v>0.0159707005370973</v>
      </c>
      <c r="BJ8" s="1" t="n">
        <f aca="false">BJ7+1</f>
        <v>2019</v>
      </c>
      <c r="BK8" s="51" t="n">
        <f aca="false">SUM(T30:T33)/AVERAGE(AG30:AG33)</f>
        <v>0.0515592193109002</v>
      </c>
      <c r="BL8" s="51" t="n">
        <f aca="false">SUM(P30:P33)/AVERAGE(AG30:AG33)</f>
        <v>0.0165671281372107</v>
      </c>
      <c r="BM8" s="51" t="n">
        <f aca="false">SUM(D30:D33)/AVERAGE(AG30:AG33)</f>
        <v>0.0728653608347028</v>
      </c>
      <c r="BN8" s="51" t="n">
        <f aca="false">(SUM(H30:H33)+SUM(J30:J33))/AVERAGE(AG30:AG33)</f>
        <v>0.000845456563710703</v>
      </c>
      <c r="BO8" s="52" t="n">
        <f aca="false">AL8-BN8</f>
        <v>-0.038718726224724</v>
      </c>
      <c r="BP8" s="0"/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-0.046948452024631</v>
      </c>
      <c r="AM9" s="4" t="n">
        <v>18862810.403066</v>
      </c>
      <c r="AN9" s="52" t="n">
        <f aca="false">AM9/AVERAGE(AG34:AG37)</f>
        <v>0.00418574537785292</v>
      </c>
      <c r="AO9" s="52" t="n">
        <f aca="false">AVERAGE(AG34:AG37)/AVERAGE(AG30:AG33)-1</f>
        <v>-0.108757605416629</v>
      </c>
      <c r="AP9" s="55" t="n">
        <f aca="false">((((((AP8*((1+AO9)^(1/12))-AM9/12)*((1+AO9)^(1/12))-AM9/12)*((1+AO9)^(1/12))-AM9/12)*((1+AO9)^(1/12))-AM9/12)*((1+AO9)^(1/12))-AM9/12)*((1+AO9)^(1/12))-AM9/12)*((1+AO9)^(1/12))-AM9/12</f>
        <v>-1015545.98742409</v>
      </c>
      <c r="AQ9" s="4" t="n">
        <f aca="false">AQ8*(1+AO9)</f>
        <v>371861392.613936</v>
      </c>
      <c r="AR9" s="4" t="n">
        <f aca="false">((((((AQ8*((1+AO9)^(6/12)))*((1+AO9)^(1/12))+AP9)*((1+AO9)^(1/12))-AM9/12)*((1+AO9)^(1/12))-AM9/12)*((1+AO9)^(1/12))-AM9/12)*((1+AO9)^(1/12))-AM9/12)*((1+AO9)^(1/12))-AM9/12</f>
        <v>363182587.046843</v>
      </c>
      <c r="AS9" s="53" t="n">
        <f aca="false">AQ9/AG37</f>
        <v>0.0791224786989148</v>
      </c>
      <c r="AT9" s="53" t="n">
        <f aca="false">AR9/AG37</f>
        <v>0.0772758535255206</v>
      </c>
      <c r="AV9" s="1" t="n">
        <v>11339977</v>
      </c>
      <c r="AW9" s="0"/>
      <c r="AX9" s="1" t="n">
        <f aca="false">(AV9-AV8)/AV8</f>
        <v>0.0231922236511452</v>
      </c>
      <c r="BI9" s="51" t="n">
        <f aca="false">T16/AG16</f>
        <v>0.0144615407948684</v>
      </c>
      <c r="BJ9" s="1" t="n">
        <f aca="false">BJ8+1</f>
        <v>2020</v>
      </c>
      <c r="BK9" s="51" t="n">
        <f aca="false">SUM(T34:T37)/AVERAGE(AG34:AG37)</f>
        <v>0.0586018837441637</v>
      </c>
      <c r="BL9" s="51" t="n">
        <f aca="false">SUM(P34:P37)/AVERAGE(AG34:AG37)</f>
        <v>0.0179799111366128</v>
      </c>
      <c r="BM9" s="51" t="n">
        <f aca="false">SUM(D34:D37)/AVERAGE(AG34:AG37)</f>
        <v>0.0875704246321819</v>
      </c>
      <c r="BN9" s="51" t="n">
        <f aca="false">(SUM(H34:H37)+SUM(J34:J37))/AVERAGE(AG34:AG37)</f>
        <v>0.00140980500116996</v>
      </c>
      <c r="BO9" s="52" t="n">
        <f aca="false">AL9-BN9</f>
        <v>-0.048358257025801</v>
      </c>
      <c r="BP9" s="0"/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-0.0381748905225078</v>
      </c>
      <c r="AM10" s="4" t="n">
        <v>17835539.214349</v>
      </c>
      <c r="AN10" s="52" t="n">
        <f aca="false">AM10/AVERAGE(AG38:AG41)</f>
        <v>0.00365784576916064</v>
      </c>
      <c r="AO10" s="52" t="n">
        <f aca="false">AVERAGE(AG38:AG41)/AVERAGE(AG34:AG37)-1</f>
        <v>0.0820000000000023</v>
      </c>
      <c r="AP10" s="52"/>
      <c r="AQ10" s="4" t="n">
        <f aca="false">AQ9*(1+AO10)</f>
        <v>402354026.80828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374467238.463885</v>
      </c>
      <c r="AS10" s="53" t="n">
        <f aca="false">AQ10/AG41</f>
        <v>0.0809918222344829</v>
      </c>
      <c r="AT10" s="53" t="n">
        <f aca="false">AR10/AG41</f>
        <v>0.0753783533643029</v>
      </c>
      <c r="AV10" s="1" t="n">
        <v>11479064</v>
      </c>
      <c r="AW10" s="0"/>
      <c r="AX10" s="1" t="n">
        <f aca="false">(AV10-AV9)/AV9</f>
        <v>0.0122651924249935</v>
      </c>
      <c r="BI10" s="51" t="n">
        <f aca="false">T17/AG17</f>
        <v>0.0170660074210736</v>
      </c>
      <c r="BJ10" s="1" t="n">
        <f aca="false">BJ9+1</f>
        <v>2021</v>
      </c>
      <c r="BK10" s="51" t="n">
        <f aca="false">SUM(T38:T41)/AVERAGE(AG38:AG41)</f>
        <v>0.0579629202611978</v>
      </c>
      <c r="BL10" s="51" t="n">
        <f aca="false">SUM(P38:P41)/AVERAGE(AG38:AG41)</f>
        <v>0.01680699022119</v>
      </c>
      <c r="BM10" s="51" t="n">
        <f aca="false">SUM(D38:D41)/AVERAGE(AG38:AG41)</f>
        <v>0.0793308205625156</v>
      </c>
      <c r="BN10" s="51" t="n">
        <f aca="false">(SUM(H38:H41)+SUM(J38:J41))/AVERAGE(AG38:AG41)</f>
        <v>0.00169981141471496</v>
      </c>
      <c r="BO10" s="52" t="n">
        <f aca="false">AL10-BN10</f>
        <v>-0.0398747019372227</v>
      </c>
      <c r="BP10" s="0"/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-0.044872289274194</v>
      </c>
      <c r="AM11" s="4" t="n">
        <v>16827143.6015023</v>
      </c>
      <c r="AN11" s="52" t="n">
        <f aca="false">AM11/AVERAGE(AG42:AG45)</f>
        <v>0.00326802694636855</v>
      </c>
      <c r="AO11" s="52" t="n">
        <f aca="false">AVERAGE(AG42:AG45)/AVERAGE(AG38:AG41)-1</f>
        <v>0.0559999999999969</v>
      </c>
      <c r="AP11" s="52"/>
      <c r="AQ11" s="4" t="n">
        <f aca="false">AQ10*(1+AO11)</f>
        <v>424885852.309542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378182612.380919</v>
      </c>
      <c r="AS11" s="53" t="n">
        <f aca="false">AQ11/AG45</f>
        <v>0.0803945094792291</v>
      </c>
      <c r="AT11" s="53" t="n">
        <f aca="false">AR11/AG45</f>
        <v>0.0715575852918428</v>
      </c>
      <c r="AV11" s="1" t="n">
        <v>11462881</v>
      </c>
      <c r="AW11" s="0"/>
      <c r="AX11" s="1" t="n">
        <f aca="false">(AV11-AV10)/AV10</f>
        <v>-0.00140978393360295</v>
      </c>
      <c r="BI11" s="51" t="n">
        <f aca="false">T18/AG18</f>
        <v>0.0139980043565481</v>
      </c>
      <c r="BJ11" s="1" t="n">
        <f aca="false">BJ10+1</f>
        <v>2022</v>
      </c>
      <c r="BK11" s="51" t="n">
        <f aca="false">SUM(T42:T45)/AVERAGE(AG42:AG45)</f>
        <v>0.0582978489517037</v>
      </c>
      <c r="BL11" s="51" t="n">
        <f aca="false">SUM(P42:P45)/AVERAGE(AG42:AG45)</f>
        <v>0.01842009534403</v>
      </c>
      <c r="BM11" s="51" t="n">
        <f aca="false">SUM(D42:D45)/AVERAGE(AG42:AG45)</f>
        <v>0.0847500428818677</v>
      </c>
      <c r="BN11" s="51" t="n">
        <f aca="false">(SUM(H42:H45)+SUM(J42:J45))/AVERAGE(AG42:AG45)</f>
        <v>0.00222185217763247</v>
      </c>
      <c r="BO11" s="52" t="n">
        <f aca="false">AL11-BN11</f>
        <v>-0.0470941414518265</v>
      </c>
      <c r="BP11" s="32" t="n">
        <f aca="false">BM11+BN11</f>
        <v>0.0869718950595002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-0.0475604939169885</v>
      </c>
      <c r="AM12" s="4" t="n">
        <v>15842663.6881786</v>
      </c>
      <c r="AN12" s="52" t="n">
        <f aca="false">AM12/AVERAGE(AG46:AG49)</f>
        <v>0.00295848990392522</v>
      </c>
      <c r="AO12" s="52" t="n">
        <f aca="false">AVERAGE(AG46:AG49)/AVERAGE(AG42:AG45)-1</f>
        <v>0.040000000000002</v>
      </c>
      <c r="AP12" s="52"/>
      <c r="AQ12" s="4" t="n">
        <f aca="false">AQ11*(1+AO12)</f>
        <v>441881286.401925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377178861.119146</v>
      </c>
      <c r="AS12" s="53" t="n">
        <f aca="false">AQ12/AG49</f>
        <v>0.0811375318160498</v>
      </c>
      <c r="AT12" s="53" t="n">
        <f aca="false">AR12/AG49</f>
        <v>0.0692569764462939</v>
      </c>
      <c r="AV12" s="1" t="n">
        <v>11332510</v>
      </c>
      <c r="AW12" s="0"/>
      <c r="AX12" s="1" t="n">
        <f aca="false">(AV12-AV11)/AV11</f>
        <v>-0.0113733188017916</v>
      </c>
      <c r="BI12" s="51" t="n">
        <f aca="false">T19/AG19</f>
        <v>0.0162704773718776</v>
      </c>
      <c r="BJ12" s="1" t="n">
        <f aca="false">BJ11+1</f>
        <v>2023</v>
      </c>
      <c r="BK12" s="51" t="n">
        <f aca="false">SUM(T46:T49)/AVERAGE(AG46:AG49)</f>
        <v>0.0587788253578276</v>
      </c>
      <c r="BL12" s="51" t="n">
        <f aca="false">SUM(P46:P49)/AVERAGE(AG46:AG49)</f>
        <v>0.0189972932066851</v>
      </c>
      <c r="BM12" s="51" t="n">
        <f aca="false">SUM(D46:D49)/AVERAGE(AG46:AG49)</f>
        <v>0.087342026068131</v>
      </c>
      <c r="BN12" s="51" t="n">
        <f aca="false">(SUM(H46:H49)+SUM(J46:J49))/AVERAGE(AG46:AG49)</f>
        <v>0.00253671094210067</v>
      </c>
      <c r="BO12" s="52" t="n">
        <f aca="false">AL12-BN12</f>
        <v>-0.0500972048590892</v>
      </c>
      <c r="BP12" s="32" t="n">
        <f aca="false">BM12+BN12</f>
        <v>0.0898787370102317</v>
      </c>
    </row>
    <row r="13" customFormat="false" ht="12.8" hidden="false" customHeight="false" outlineLevel="0" collapsed="false">
      <c r="C13" s="5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-0.0480936167193902</v>
      </c>
      <c r="AM13" s="13" t="n">
        <v>14900507.1403892</v>
      </c>
      <c r="AN13" s="59" t="n">
        <f aca="false">AM13/AVERAGE(AG50:AG53)</f>
        <v>0.00268845386798679</v>
      </c>
      <c r="AO13" s="59" t="n">
        <f aca="false">'GDP evolution by scenario'!G49</f>
        <v>0.0350000000000004</v>
      </c>
      <c r="AP13" s="59"/>
      <c r="AQ13" s="13" t="n">
        <f aca="false">AQ12*(1+AO13)</f>
        <v>457347131.425992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375242069.816787</v>
      </c>
      <c r="AS13" s="60" t="n">
        <f aca="false">AQ13/AG53</f>
        <v>0.081907900349123</v>
      </c>
      <c r="AT13" s="60" t="n">
        <f aca="false">AR13/AG53</f>
        <v>0.0672034171626277</v>
      </c>
      <c r="AW13" s="0"/>
      <c r="BI13" s="32" t="n">
        <f aca="false">T20/AG20</f>
        <v>0.0142396418545472</v>
      </c>
      <c r="BJ13" s="0" t="n">
        <f aca="false">BJ12+1</f>
        <v>2024</v>
      </c>
      <c r="BK13" s="32" t="n">
        <f aca="false">SUM(T50:T53)/AVERAGE(AG50:AG53)</f>
        <v>0.0600841517282316</v>
      </c>
      <c r="BL13" s="32" t="n">
        <f aca="false">SUM(P50:P53)/AVERAGE(AG50:AG53)</f>
        <v>0.0192278799017357</v>
      </c>
      <c r="BM13" s="32" t="n">
        <f aca="false">SUM(D50:D53)/AVERAGE(AG50:AG53)</f>
        <v>0.0889498885458862</v>
      </c>
      <c r="BN13" s="32" t="n">
        <f aca="false">(SUM(H50:H53)+SUM(J50:J53))/AVERAGE(AG50:AG53)</f>
        <v>0.00299904144229045</v>
      </c>
      <c r="BO13" s="59" t="n">
        <f aca="false">AL13-BN13</f>
        <v>-0.0510926581616807</v>
      </c>
      <c r="BP13" s="32" t="n">
        <f aca="false">BM13+BN13</f>
        <v>0.0919489299881766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93848237.2817482</v>
      </c>
      <c r="E14" s="6"/>
      <c r="F14" s="8" t="n">
        <f aca="false">'Central pensions'!I14</f>
        <v>17058028.0286595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2791830.5901303</v>
      </c>
      <c r="M14" s="8"/>
      <c r="N14" s="8" t="n">
        <f aca="false">'Central pensions'!L14</f>
        <v>694000.572874077</v>
      </c>
      <c r="O14" s="6"/>
      <c r="P14" s="6" t="n">
        <f aca="false">'Central pensions'!X14</f>
        <v>18305008.5926708</v>
      </c>
      <c r="Q14" s="8"/>
      <c r="R14" s="8" t="n">
        <f aca="false">'Central SIPA income'!G9</f>
        <v>17950012.5262273</v>
      </c>
      <c r="S14" s="8"/>
      <c r="T14" s="6" t="n">
        <f aca="false">'Central SIPA income'!J9</f>
        <v>68633428.6521307</v>
      </c>
      <c r="U14" s="6"/>
      <c r="V14" s="8" t="n">
        <f aca="false">'Central SIPA income'!F9</f>
        <v>133045.091777586</v>
      </c>
      <c r="W14" s="8"/>
      <c r="X14" s="8" t="n">
        <f aca="false">'Central SIPA income'!M9</f>
        <v>334170.912580975</v>
      </c>
      <c r="Y14" s="6"/>
      <c r="Z14" s="6" t="n">
        <f aca="false">R14+V14-N14-L14-F14</f>
        <v>-2460801.57365901</v>
      </c>
      <c r="AA14" s="6"/>
      <c r="AB14" s="6" t="n">
        <f aca="false">T14-P14-D14</f>
        <v>-43519817.2222882</v>
      </c>
      <c r="AC14" s="50"/>
      <c r="AD14" s="6" t="n">
        <v>5092693740.32864</v>
      </c>
      <c r="AE14" s="6" t="n">
        <v>711582.189404825</v>
      </c>
      <c r="AF14" s="6" t="n"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-0.00838191669121372</v>
      </c>
      <c r="AK14" s="62" t="n">
        <f aca="false">AK13+1</f>
        <v>2025</v>
      </c>
      <c r="AL14" s="63" t="n">
        <f aca="false">SUM(AB54:AB57)/AVERAGE(AG54:AG57)</f>
        <v>-0.0481986594252887</v>
      </c>
      <c r="AM14" s="6" t="n">
        <v>13946867.9480024</v>
      </c>
      <c r="AN14" s="63" t="n">
        <f aca="false">AM14/AVERAGE(AG54:AG57)</f>
        <v>0.00244309864581287</v>
      </c>
      <c r="AO14" s="63" t="n">
        <f aca="false">'GDP evolution by scenario'!G53</f>
        <v>0.0299999999999976</v>
      </c>
      <c r="AP14" s="63"/>
      <c r="AQ14" s="6" t="n">
        <f aca="false">AQ13*(1+AO14)</f>
        <v>471067545.368771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372361717.98861</v>
      </c>
      <c r="AS14" s="64" t="n">
        <f aca="false">AQ14/AG57</f>
        <v>0.0819079003491229</v>
      </c>
      <c r="AT14" s="64" t="n">
        <f aca="false">AR14/AG57</f>
        <v>0.0647452086026497</v>
      </c>
      <c r="AU14" s="5"/>
      <c r="AV14" s="5"/>
      <c r="AW14" s="65" t="n">
        <f aca="false">workers_and_wage_central!C2</f>
        <v>10892025</v>
      </c>
      <c r="AX14" s="5"/>
      <c r="AY14" s="61" t="n">
        <f aca="false">(AW14-AV6)/AV6</f>
        <v>-0.0243246451069662</v>
      </c>
      <c r="AZ14" s="66" t="n">
        <f aca="false">workers_and_wage_central!B2</f>
        <v>6432.95581308484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0.0166363691066031</v>
      </c>
      <c r="BJ14" s="5" t="n">
        <f aca="false">BJ13+1</f>
        <v>2025</v>
      </c>
      <c r="BK14" s="61" t="n">
        <f aca="false">SUM(T54:T57)/AVERAGE(AG54:AG57)</f>
        <v>0.0615199058332108</v>
      </c>
      <c r="BL14" s="61" t="n">
        <f aca="false">SUM(P54:P57)/AVERAGE(AG54:AG57)</f>
        <v>0.0194059737050403</v>
      </c>
      <c r="BM14" s="61" t="n">
        <f aca="false">SUM(D54:D57)/AVERAGE(AG54:AG57)</f>
        <v>0.0903125915534592</v>
      </c>
      <c r="BN14" s="61" t="n">
        <f aca="false">(SUM(H54:H57)+SUM(J54:J57))/AVERAGE(AG54:AG57)</f>
        <v>0.00414801322843246</v>
      </c>
      <c r="BO14" s="63" t="n">
        <f aca="false">AL14-BN14</f>
        <v>-0.0523466726537212</v>
      </c>
      <c r="BP14" s="32" t="n">
        <f aca="false">BM14+BN14</f>
        <v>0.0944606047818916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108177560.580541</v>
      </c>
      <c r="E15" s="9"/>
      <c r="F15" s="67" t="n">
        <f aca="false">'Central pensions'!I15</f>
        <v>19662552.1576393</v>
      </c>
      <c r="G15" s="9" t="n">
        <f aca="false">'Central pensions'!K15</f>
        <v>0</v>
      </c>
      <c r="H15" s="9" t="n">
        <f aca="false">'Central pensions'!V15</f>
        <v>0</v>
      </c>
      <c r="I15" s="67" t="n">
        <f aca="false">'Central pensions'!M15</f>
        <v>0</v>
      </c>
      <c r="J15" s="9" t="n">
        <f aca="false">'Central pensions'!W15</f>
        <v>0</v>
      </c>
      <c r="K15" s="9"/>
      <c r="L15" s="67" t="n">
        <f aca="false">'Central pensions'!N15</f>
        <v>2473830.00986629</v>
      </c>
      <c r="M15" s="67"/>
      <c r="N15" s="67" t="n">
        <f aca="false">'Central pensions'!L15</f>
        <v>801749.377980366</v>
      </c>
      <c r="O15" s="9"/>
      <c r="P15" s="9" t="n">
        <f aca="false">'Central pensions'!X15</f>
        <v>17247704.2046273</v>
      </c>
      <c r="Q15" s="67"/>
      <c r="R15" s="67" t="n">
        <f aca="false">'Central SIPA income'!G10</f>
        <v>22179947.4597869</v>
      </c>
      <c r="S15" s="67"/>
      <c r="T15" s="9" t="n">
        <f aca="false">'Central SIPA income'!J10</f>
        <v>84806951.4862474</v>
      </c>
      <c r="U15" s="9"/>
      <c r="V15" s="67" t="n">
        <f aca="false">'Central SIPA income'!F10</f>
        <v>139417.771119178</v>
      </c>
      <c r="W15" s="67"/>
      <c r="X15" s="67" t="n">
        <f aca="false">'Central SIPA income'!M10</f>
        <v>350177.245792619</v>
      </c>
      <c r="Y15" s="9"/>
      <c r="Z15" s="9" t="n">
        <f aca="false">R15+V15-N15-L15-F15</f>
        <v>-618766.314579871</v>
      </c>
      <c r="AA15" s="9"/>
      <c r="AB15" s="9" t="n">
        <f aca="false">T15-P15-D15</f>
        <v>-40618313.298921</v>
      </c>
      <c r="AC15" s="50"/>
      <c r="AD15" s="9" t="n">
        <v>5951478855.3666</v>
      </c>
      <c r="AE15" s="9" t="n">
        <v>727761.090339656</v>
      </c>
      <c r="AF15" s="9" t="n"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-0.00764917152014664</v>
      </c>
      <c r="AK15" s="68" t="n">
        <f aca="false">AK14+1</f>
        <v>2026</v>
      </c>
      <c r="AL15" s="69" t="n">
        <f aca="false">SUM(AB58:AB61)/AVERAGE(AG58:AG61)</f>
        <v>-0.0482581532541795</v>
      </c>
      <c r="AM15" s="9" t="n">
        <v>13032040.9288315</v>
      </c>
      <c r="AN15" s="69" t="n">
        <f aca="false">AM15/AVERAGE(AG58:AG61)</f>
        <v>0.00222149511381701</v>
      </c>
      <c r="AO15" s="69" t="n">
        <f aca="false">'GDP evolution by scenario'!G57</f>
        <v>0.0276172525327747</v>
      </c>
      <c r="AP15" s="69"/>
      <c r="AQ15" s="9" t="n">
        <f aca="false">AQ14*(1+AO15)</f>
        <v>484077136.729215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369449137.684346</v>
      </c>
      <c r="AS15" s="70" t="n">
        <f aca="false">AQ15/AG61</f>
        <v>0.0814711436367858</v>
      </c>
      <c r="AT15" s="70" t="n">
        <f aca="false">AR15/AG61</f>
        <v>0.0621790237112668</v>
      </c>
      <c r="AU15" s="7"/>
      <c r="AV15" s="7"/>
      <c r="AW15" s="71" t="n">
        <f aca="false">workers_and_wage_central!C3</f>
        <v>11018522</v>
      </c>
      <c r="AX15" s="7"/>
      <c r="AY15" s="40" t="n">
        <f aca="false">(AW15-AW14)/AW14</f>
        <v>0.0116137265568157</v>
      </c>
      <c r="AZ15" s="39" t="n">
        <f aca="false">workers_and_wage_central!B3</f>
        <v>6756.43357892291</v>
      </c>
      <c r="BA15" s="40" t="n">
        <f aca="false">(AZ15-AZ14)/AZ14</f>
        <v>0.0502844687942839</v>
      </c>
      <c r="BB15" s="7"/>
      <c r="BC15" s="7"/>
      <c r="BD15" s="7"/>
      <c r="BE15" s="7"/>
      <c r="BF15" s="7"/>
      <c r="BG15" s="7"/>
      <c r="BH15" s="7"/>
      <c r="BI15" s="40" t="n">
        <f aca="false">T22/AG22</f>
        <v>0.0142416950985211</v>
      </c>
      <c r="BJ15" s="7" t="n">
        <f aca="false">BJ14+1</f>
        <v>2026</v>
      </c>
      <c r="BK15" s="40" t="n">
        <f aca="false">SUM(T58:T61)/AVERAGE(AG58:AG61)</f>
        <v>0.0625112038993719</v>
      </c>
      <c r="BL15" s="40" t="n">
        <f aca="false">SUM(P58:P61)/AVERAGE(AG58:AG61)</f>
        <v>0.0194000352200538</v>
      </c>
      <c r="BM15" s="40" t="n">
        <f aca="false">SUM(D58:D61)/AVERAGE(AG58:AG61)</f>
        <v>0.0913693219334976</v>
      </c>
      <c r="BN15" s="40" t="n">
        <f aca="false">(SUM(H58:H61)+SUM(J58:J61))/AVERAGE(AG58:AG61)</f>
        <v>0.0055999550574059</v>
      </c>
      <c r="BO15" s="69" t="n">
        <f aca="false">AL15-BN15</f>
        <v>-0.0538581083115854</v>
      </c>
      <c r="BP15" s="32" t="n">
        <f aca="false">BM15+BN15</f>
        <v>0.0969692769909035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104862163.835878</v>
      </c>
      <c r="E16" s="9"/>
      <c r="F16" s="67" t="n">
        <f aca="false">'Central pensions'!I16</f>
        <v>19059939.5541995</v>
      </c>
      <c r="G16" s="9" t="n">
        <f aca="false">'Central pensions'!K16</f>
        <v>0</v>
      </c>
      <c r="H16" s="9" t="n">
        <f aca="false">'Central pensions'!V16</f>
        <v>0</v>
      </c>
      <c r="I16" s="67" t="n">
        <f aca="false">'Central pensions'!M16</f>
        <v>0</v>
      </c>
      <c r="J16" s="9" t="n">
        <f aca="false">'Central pensions'!W16</f>
        <v>0</v>
      </c>
      <c r="K16" s="9"/>
      <c r="L16" s="67" t="n">
        <f aca="false">'Central pensions'!N16</f>
        <v>2940705.35015561</v>
      </c>
      <c r="M16" s="67"/>
      <c r="N16" s="67" t="n">
        <f aca="false">'Central pensions'!L16</f>
        <v>778721.224501777</v>
      </c>
      <c r="O16" s="9"/>
      <c r="P16" s="9" t="n">
        <f aca="false">'Central pensions'!X16</f>
        <v>19543628.4587851</v>
      </c>
      <c r="Q16" s="67"/>
      <c r="R16" s="67" t="n">
        <f aca="false">'Central SIPA income'!G11</f>
        <v>20070066.8181692</v>
      </c>
      <c r="S16" s="67"/>
      <c r="T16" s="9" t="n">
        <f aca="false">'Central SIPA income'!J11</f>
        <v>76739639.9860803</v>
      </c>
      <c r="U16" s="9"/>
      <c r="V16" s="67" t="n">
        <f aca="false">'Central SIPA income'!F11</f>
        <v>144779.140644521</v>
      </c>
      <c r="W16" s="67"/>
      <c r="X16" s="67" t="n">
        <f aca="false">'Central SIPA income'!M11</f>
        <v>363643.460314557</v>
      </c>
      <c r="Y16" s="9"/>
      <c r="Z16" s="9" t="n">
        <f aca="false">R16+V16-N16-L16-F16</f>
        <v>-2564520.17004317</v>
      </c>
      <c r="AA16" s="9"/>
      <c r="AB16" s="9" t="n">
        <f aca="false">T16-P16-D16</f>
        <v>-47666152.308583</v>
      </c>
      <c r="AC16" s="50"/>
      <c r="AD16" s="9" t="n">
        <v>6221730755.7716</v>
      </c>
      <c r="AE16" s="9" t="n">
        <v>727254.700716601</v>
      </c>
      <c r="AF16" s="9" t="n"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-0.00898265884841291</v>
      </c>
      <c r="AK16" s="68" t="n">
        <f aca="false">AK15+1</f>
        <v>2027</v>
      </c>
      <c r="AL16" s="69" t="n">
        <f aca="false">SUM(AB62:AB65)/AVERAGE(AG62:AG65)</f>
        <v>-0.0482360187566635</v>
      </c>
      <c r="AM16" s="9" t="n">
        <v>12139889.4651339</v>
      </c>
      <c r="AN16" s="69" t="n">
        <f aca="false">AM16/AVERAGE(AG62:AG65)</f>
        <v>0.00200394029979165</v>
      </c>
      <c r="AO16" s="69" t="n">
        <f aca="false">'GDP evolution by scenario'!G61</f>
        <v>0.0326731383598677</v>
      </c>
      <c r="AP16" s="69"/>
      <c r="AQ16" s="9" t="n">
        <f aca="false">AQ15*(1+AO16)</f>
        <v>499893455.994417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369199569.192067</v>
      </c>
      <c r="AS16" s="70" t="n">
        <f aca="false">AQ16/AG65</f>
        <v>0.0813756937770206</v>
      </c>
      <c r="AT16" s="70" t="n">
        <f aca="false">AR16/AG65</f>
        <v>0.0601005488767934</v>
      </c>
      <c r="AU16" s="7"/>
      <c r="AV16" s="7"/>
      <c r="AW16" s="71" t="n">
        <f aca="false">workers_and_wage_central!C4</f>
        <v>10968377</v>
      </c>
      <c r="AX16" s="7"/>
      <c r="AY16" s="40" t="n">
        <f aca="false">(AW16-AW15)/AW15</f>
        <v>-0.00455097335196136</v>
      </c>
      <c r="AZ16" s="39" t="n">
        <f aca="false">workers_and_wage_central!B4</f>
        <v>7078.05085021381</v>
      </c>
      <c r="BA16" s="40" t="n">
        <f aca="false">(AZ16-AZ15)/AZ15</f>
        <v>0.0476016329523619</v>
      </c>
      <c r="BB16" s="7"/>
      <c r="BC16" s="7"/>
      <c r="BD16" s="7"/>
      <c r="BE16" s="7"/>
      <c r="BF16" s="7"/>
      <c r="BG16" s="7"/>
      <c r="BH16" s="7"/>
      <c r="BI16" s="40" t="n">
        <f aca="false">T23/AG23</f>
        <v>0.0167891361394577</v>
      </c>
      <c r="BJ16" s="7" t="n">
        <f aca="false">BJ15+1</f>
        <v>2027</v>
      </c>
      <c r="BK16" s="40" t="n">
        <f aca="false">SUM(T62:T65)/AVERAGE(AG62:AG65)</f>
        <v>0.0625451732909861</v>
      </c>
      <c r="BL16" s="40" t="n">
        <f aca="false">SUM(P62:P65)/AVERAGE(AG62:AG65)</f>
        <v>0.0193445702634696</v>
      </c>
      <c r="BM16" s="40" t="n">
        <f aca="false">SUM(D62:D65)/AVERAGE(AG62:AG65)</f>
        <v>0.09143662178418</v>
      </c>
      <c r="BN16" s="40" t="n">
        <f aca="false">(SUM(H62:H65)+SUM(J62:J65))/AVERAGE(AG62:AG65)</f>
        <v>0.00695389214079948</v>
      </c>
      <c r="BO16" s="69" t="n">
        <f aca="false">AL16-BN16</f>
        <v>-0.055189910897463</v>
      </c>
      <c r="BP16" s="32" t="n">
        <f aca="false">BM16+BN16</f>
        <v>0.0983905139249795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113250891.25059</v>
      </c>
      <c r="E17" s="9"/>
      <c r="F17" s="67" t="n">
        <f aca="false">'Central pensions'!I17</f>
        <v>20584690.0610774</v>
      </c>
      <c r="G17" s="9" t="n">
        <f aca="false">'Central pensions'!K17</f>
        <v>0</v>
      </c>
      <c r="H17" s="9" t="n">
        <f aca="false">'Central pensions'!V17</f>
        <v>0</v>
      </c>
      <c r="I17" s="67" t="n">
        <f aca="false">'Central pensions'!M17</f>
        <v>0</v>
      </c>
      <c r="J17" s="9" t="n">
        <f aca="false">'Central pensions'!W17</f>
        <v>0</v>
      </c>
      <c r="K17" s="9"/>
      <c r="L17" s="67" t="n">
        <f aca="false">'Central pensions'!N17</f>
        <v>2780472.86787377</v>
      </c>
      <c r="M17" s="67"/>
      <c r="N17" s="67" t="n">
        <f aca="false">'Central pensions'!L17</f>
        <v>843617.405788835</v>
      </c>
      <c r="O17" s="9"/>
      <c r="P17" s="9" t="n">
        <f aca="false">'Central pensions'!X17</f>
        <v>19069220.9884838</v>
      </c>
      <c r="Q17" s="67"/>
      <c r="R17" s="67" t="n">
        <f aca="false">'Central SIPA income'!G12</f>
        <v>23427193.1552167</v>
      </c>
      <c r="S17" s="67"/>
      <c r="T17" s="9" t="n">
        <f aca="false">'Central SIPA income'!J12</f>
        <v>89575903.5036279</v>
      </c>
      <c r="U17" s="9"/>
      <c r="V17" s="67" t="n">
        <f aca="false">'Central SIPA income'!F12</f>
        <v>144644.835798782</v>
      </c>
      <c r="W17" s="67"/>
      <c r="X17" s="67" t="n">
        <f aca="false">'Central SIPA income'!M12</f>
        <v>363306.12526322</v>
      </c>
      <c r="Y17" s="9"/>
      <c r="Z17" s="9" t="n">
        <f aca="false">R17+V17-N17-L17-F17</f>
        <v>-636942.343724567</v>
      </c>
      <c r="AA17" s="9"/>
      <c r="AB17" s="9" t="n">
        <f aca="false">T17-P17-D17</f>
        <v>-42744208.7354461</v>
      </c>
      <c r="AC17" s="50"/>
      <c r="AD17" s="9" t="n">
        <v>6552140231.30253</v>
      </c>
      <c r="AE17" s="9" t="n">
        <v>719350.606091079</v>
      </c>
      <c r="AF17" s="9" t="n"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-0.00814362964764845</v>
      </c>
      <c r="AK17" s="68" t="n">
        <f aca="false">AK16+1</f>
        <v>2028</v>
      </c>
      <c r="AL17" s="69" t="n">
        <f aca="false">SUM(AB66:AB69)/AVERAGE(AG66:AG69)</f>
        <v>-0.047802169905226</v>
      </c>
      <c r="AM17" s="9" t="n">
        <v>11273018.6820578</v>
      </c>
      <c r="AN17" s="69" t="n">
        <f aca="false">AM17/AVERAGE(AG66:AG69)</f>
        <v>0.00180077672231222</v>
      </c>
      <c r="AO17" s="69" t="n">
        <f aca="false">'GDP evolution by scenario'!G65</f>
        <v>0.0333570464702222</v>
      </c>
      <c r="AP17" s="69"/>
      <c r="AQ17" s="9" t="n">
        <f aca="false">AQ16*(1+AO17)</f>
        <v>516568425.236183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370070629.570178</v>
      </c>
      <c r="AS17" s="70" t="n">
        <f aca="false">AQ17/AG69</f>
        <v>0.0815825022996879</v>
      </c>
      <c r="AT17" s="70" t="n">
        <f aca="false">AR17/AG69</f>
        <v>0.0584458641159728</v>
      </c>
      <c r="AU17" s="7"/>
      <c r="AV17" s="7"/>
      <c r="AW17" s="71" t="n">
        <f aca="false">workers_and_wage_central!C5</f>
        <v>11042140</v>
      </c>
      <c r="AX17" s="7"/>
      <c r="AY17" s="40" t="n">
        <f aca="false">(AW17-AW16)/AW16</f>
        <v>0.00672506059921172</v>
      </c>
      <c r="AZ17" s="39" t="n">
        <f aca="false">workers_and_wage_central!B5</f>
        <v>7058.01967748783</v>
      </c>
      <c r="BA17" s="40" t="n">
        <f aca="false">(AZ17-AZ16)/AZ16</f>
        <v>-0.00283004080500148</v>
      </c>
      <c r="BB17" s="7"/>
      <c r="BC17" s="7"/>
      <c r="BD17" s="7"/>
      <c r="BE17" s="7"/>
      <c r="BF17" s="7"/>
      <c r="BG17" s="7"/>
      <c r="BH17" s="7"/>
      <c r="BI17" s="40" t="n">
        <f aca="false">T24/AG24</f>
        <v>0.0146695958132533</v>
      </c>
      <c r="BJ17" s="7" t="n">
        <f aca="false">BJ16+1</f>
        <v>2028</v>
      </c>
      <c r="BK17" s="40" t="n">
        <f aca="false">SUM(T66:T69)/AVERAGE(AG66:AG69)</f>
        <v>0.0628970966138616</v>
      </c>
      <c r="BL17" s="40" t="n">
        <f aca="false">SUM(P66:P69)/AVERAGE(AG66:AG69)</f>
        <v>0.0191663925526315</v>
      </c>
      <c r="BM17" s="40" t="n">
        <f aca="false">SUM(D66:D69)/AVERAGE(AG66:AG69)</f>
        <v>0.0915328739664562</v>
      </c>
      <c r="BN17" s="40" t="n">
        <f aca="false">(SUM(H66:H69)+SUM(J66:J69))/AVERAGE(AG66:AG69)</f>
        <v>0.0081905453292466</v>
      </c>
      <c r="BO17" s="69" t="n">
        <f aca="false">AL17-BN17</f>
        <v>-0.0559927152344726</v>
      </c>
      <c r="BP17" s="32" t="n">
        <f aca="false">BM17+BN17</f>
        <v>0.0997234192957028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99241409.5622087</v>
      </c>
      <c r="E18" s="6"/>
      <c r="F18" s="8" t="n">
        <f aca="false">'Central pensions'!I18</f>
        <v>18038300.930827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2805850.32186679</v>
      </c>
      <c r="M18" s="8"/>
      <c r="N18" s="8" t="n">
        <f aca="false">'Central pensions'!L18</f>
        <v>737109.912471727</v>
      </c>
      <c r="O18" s="6"/>
      <c r="P18" s="6" t="n">
        <f aca="false">'Central pensions'!X18</f>
        <v>18614931.9144532</v>
      </c>
      <c r="Q18" s="8"/>
      <c r="R18" s="8" t="n">
        <f aca="false">'Central SIPA income'!G13</f>
        <v>19055760.1198978</v>
      </c>
      <c r="S18" s="8"/>
      <c r="T18" s="6" t="n">
        <f aca="false">'Central SIPA income'!J13</f>
        <v>72861350.4135536</v>
      </c>
      <c r="U18" s="6"/>
      <c r="V18" s="8" t="n">
        <f aca="false">'Central SIPA income'!F13</f>
        <v>139315.632882832</v>
      </c>
      <c r="W18" s="8"/>
      <c r="X18" s="8" t="n">
        <f aca="false">'Central SIPA income'!M13</f>
        <v>349920.70399019</v>
      </c>
      <c r="Y18" s="6"/>
      <c r="Z18" s="6" t="n">
        <f aca="false">R18+V18-N18-L18-F18</f>
        <v>-2386185.41238493</v>
      </c>
      <c r="AA18" s="6"/>
      <c r="AB18" s="6" t="n">
        <f aca="false">T18-P18-D18</f>
        <v>-44994991.0631084</v>
      </c>
      <c r="AC18" s="50"/>
      <c r="AD18" s="6" t="n">
        <v>7006645045.10604</v>
      </c>
      <c r="AE18" s="6" t="n">
        <v>713366.052703658</v>
      </c>
      <c r="AF18" s="6" t="n"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-0.00864436463707199</v>
      </c>
      <c r="AK18" s="62" t="n">
        <f aca="false">AK17+1</f>
        <v>2029</v>
      </c>
      <c r="AL18" s="63" t="n">
        <f aca="false">SUM(AB70:AB73)/AVERAGE(AG70:AG73)</f>
        <v>-0.0462172038729181</v>
      </c>
      <c r="AM18" s="6" t="n">
        <v>10452476.7322336</v>
      </c>
      <c r="AN18" s="63" t="n">
        <f aca="false">AM18/AVERAGE(AG70:AG73)</f>
        <v>0.00163052022067254</v>
      </c>
      <c r="AO18" s="63" t="n">
        <f aca="false">'GDP evolution by scenario'!G69</f>
        <v>0.0240299573707035</v>
      </c>
      <c r="AP18" s="63"/>
      <c r="AQ18" s="6" t="n">
        <f aca="false">AQ17*(1+AO18)</f>
        <v>528981542.47366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368396307.097133</v>
      </c>
      <c r="AS18" s="64" t="n">
        <f aca="false">AQ18/AG73</f>
        <v>0.0816231838651992</v>
      </c>
      <c r="AT18" s="64" t="n">
        <f aca="false">AR18/AG73</f>
        <v>0.0568444777275892</v>
      </c>
      <c r="AU18" s="5"/>
      <c r="AV18" s="5"/>
      <c r="AW18" s="65" t="n">
        <f aca="false">workers_and_wage_central!C6</f>
        <v>11050536</v>
      </c>
      <c r="AX18" s="5"/>
      <c r="AY18" s="61" t="n">
        <f aca="false">(AW18-AW17)/AW17</f>
        <v>0.000760359857781191</v>
      </c>
      <c r="AZ18" s="66" t="n">
        <f aca="false">workers_and_wage_central!B6</f>
        <v>6667.33976723902</v>
      </c>
      <c r="BA18" s="61" t="n">
        <f aca="false">(AZ18-AZ17)/AZ17</f>
        <v>-0.0553526241213121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61"/>
      <c r="BF18" s="5"/>
      <c r="BG18" s="5"/>
      <c r="BH18" s="5"/>
      <c r="BI18" s="61" t="n">
        <f aca="false">T25/AG25</f>
        <v>0.0171323856008362</v>
      </c>
      <c r="BJ18" s="5" t="n">
        <f aca="false">BJ17+1</f>
        <v>2029</v>
      </c>
      <c r="BK18" s="61" t="n">
        <f aca="false">SUM(T70:T73)/AVERAGE(AG70:AG73)</f>
        <v>0.0634174518370946</v>
      </c>
      <c r="BL18" s="61" t="n">
        <f aca="false">SUM(P70:P73)/AVERAGE(AG70:AG73)</f>
        <v>0.0186609096875246</v>
      </c>
      <c r="BM18" s="61" t="n">
        <f aca="false">SUM(D70:D73)/AVERAGE(AG70:AG73)</f>
        <v>0.090973746022488</v>
      </c>
      <c r="BN18" s="61" t="n">
        <f aca="false">(SUM(H70:H73)+SUM(J70:J73))/AVERAGE(AG70:AG73)</f>
        <v>0.00928687049857709</v>
      </c>
      <c r="BO18" s="63" t="n">
        <f aca="false">AL18-BN18</f>
        <v>-0.0555040743714952</v>
      </c>
      <c r="BP18" s="32" t="n">
        <f aca="false">BM18+BN18</f>
        <v>0.100260616521065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102480083.371224</v>
      </c>
      <c r="E19" s="9"/>
      <c r="F19" s="67" t="n">
        <f aca="false">'Central pensions'!I19</f>
        <v>18626968.2325262</v>
      </c>
      <c r="G19" s="9" t="n">
        <f aca="false">'Central pensions'!K19</f>
        <v>0</v>
      </c>
      <c r="H19" s="9" t="n">
        <f aca="false">'Central pensions'!V19</f>
        <v>0</v>
      </c>
      <c r="I19" s="67" t="n">
        <f aca="false">'Central pensions'!M19</f>
        <v>0</v>
      </c>
      <c r="J19" s="9" t="n">
        <f aca="false">'Central pensions'!W19</f>
        <v>0</v>
      </c>
      <c r="K19" s="9"/>
      <c r="L19" s="67" t="n">
        <f aca="false">'Central pensions'!N19</f>
        <v>2806275.73960396</v>
      </c>
      <c r="M19" s="67"/>
      <c r="N19" s="67" t="n">
        <f aca="false">'Central pensions'!L19</f>
        <v>762861.373951677</v>
      </c>
      <c r="O19" s="9"/>
      <c r="P19" s="9" t="n">
        <f aca="false">'Central pensions'!X19</f>
        <v>18758816.3522669</v>
      </c>
      <c r="Q19" s="67"/>
      <c r="R19" s="67" t="n">
        <f aca="false">'Central SIPA income'!G14</f>
        <v>21762421.3442765</v>
      </c>
      <c r="S19" s="67"/>
      <c r="T19" s="9" t="n">
        <f aca="false">'Central SIPA income'!J14</f>
        <v>83210504.1958952</v>
      </c>
      <c r="U19" s="9"/>
      <c r="V19" s="67" t="n">
        <f aca="false">'Central SIPA income'!F14</f>
        <v>135417.02832844</v>
      </c>
      <c r="W19" s="67"/>
      <c r="X19" s="67" t="n">
        <f aca="false">'Central SIPA income'!M14</f>
        <v>340128.533348437</v>
      </c>
      <c r="Y19" s="9"/>
      <c r="Z19" s="9" t="n">
        <f aca="false">R19+V19-N19-L19-F19</f>
        <v>-298266.973476898</v>
      </c>
      <c r="AA19" s="9"/>
      <c r="AB19" s="9" t="n">
        <f aca="false">T19-P19-D19</f>
        <v>-38028395.5275958</v>
      </c>
      <c r="AC19" s="50"/>
      <c r="AD19" s="9" t="n">
        <v>8414556482.17921</v>
      </c>
      <c r="AE19" s="9" t="n">
        <v>700905.075643413</v>
      </c>
      <c r="AF19" s="9" t="n"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-0.0074358418435239</v>
      </c>
      <c r="AK19" s="68" t="n">
        <f aca="false">AK18+1</f>
        <v>2030</v>
      </c>
      <c r="AL19" s="69" t="n">
        <f aca="false">SUM(AB74:AB77)/AVERAGE(AG74:AG77)</f>
        <v>-0.0440692909177102</v>
      </c>
      <c r="AM19" s="9" t="n">
        <v>9649081.86791266</v>
      </c>
      <c r="AN19" s="69" t="n">
        <f aca="false">AM19/AVERAGE(AG74:AG77)</f>
        <v>0.00146769330842359</v>
      </c>
      <c r="AO19" s="69" t="n">
        <f aca="false">'GDP evolution by scenario'!G73</f>
        <v>0.0255519307509831</v>
      </c>
      <c r="AP19" s="69"/>
      <c r="AQ19" s="9" t="n">
        <f aca="false">AQ18*(1+AO19)</f>
        <v>542498042.215495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368047973.639986</v>
      </c>
      <c r="AS19" s="70" t="n">
        <f aca="false">AQ19/AG77</f>
        <v>0.0818702962210233</v>
      </c>
      <c r="AT19" s="70" t="n">
        <f aca="false">AR19/AG77</f>
        <v>0.0555434200322583</v>
      </c>
      <c r="AU19" s="7"/>
      <c r="AV19" s="7"/>
      <c r="AW19" s="71" t="n">
        <f aca="false">workers_and_wage_central!C7</f>
        <v>11069250</v>
      </c>
      <c r="AX19" s="7"/>
      <c r="AY19" s="40" t="n">
        <f aca="false">(AW19-AW18)/AW18</f>
        <v>0.00169349251475223</v>
      </c>
      <c r="AZ19" s="39" t="n">
        <f aca="false">workers_and_wage_central!B7</f>
        <v>6491.33335148956</v>
      </c>
      <c r="BA19" s="40" t="n">
        <f aca="false">(AZ19-AZ18)/AZ18</f>
        <v>-0.026398297056091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0.0136890012766455</v>
      </c>
      <c r="BJ19" s="7" t="n">
        <f aca="false">BJ18+1</f>
        <v>2030</v>
      </c>
      <c r="BK19" s="40" t="n">
        <f aca="false">SUM(T74:T77)/AVERAGE(AG74:AG77)</f>
        <v>0.0639102979245745</v>
      </c>
      <c r="BL19" s="40" t="n">
        <f aca="false">SUM(P74:P77)/AVERAGE(AG74:AG77)</f>
        <v>0.0181075545531247</v>
      </c>
      <c r="BM19" s="40" t="n">
        <f aca="false">SUM(D74:D77)/AVERAGE(AG74:AG77)</f>
        <v>0.08987203428916</v>
      </c>
      <c r="BN19" s="40" t="n">
        <f aca="false">(SUM(H74:H77)+SUM(J74:J77))/AVERAGE(AG74:AG77)</f>
        <v>0.00986494250017425</v>
      </c>
      <c r="BO19" s="69" t="n">
        <f aca="false">AL19-BN19</f>
        <v>-0.0539342334178844</v>
      </c>
      <c r="BP19" s="32" t="n">
        <f aca="false">BM19+BN19</f>
        <v>0.0997369767893342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98021013.4156225</v>
      </c>
      <c r="E20" s="9"/>
      <c r="F20" s="67" t="n">
        <f aca="false">'Central pensions'!I20</f>
        <v>17816479.4850812</v>
      </c>
      <c r="G20" s="9" t="n">
        <f aca="false">'Central pensions'!K20</f>
        <v>0</v>
      </c>
      <c r="H20" s="9" t="n">
        <f aca="false">'Central pensions'!V20</f>
        <v>0</v>
      </c>
      <c r="I20" s="67" t="n">
        <f aca="false">'Central pensions'!M20</f>
        <v>0</v>
      </c>
      <c r="J20" s="9" t="n">
        <f aca="false">'Central pensions'!W20</f>
        <v>0</v>
      </c>
      <c r="K20" s="9"/>
      <c r="L20" s="67" t="n">
        <f aca="false">'Central pensions'!N20</f>
        <v>2465377.23771734</v>
      </c>
      <c r="M20" s="67"/>
      <c r="N20" s="67" t="n">
        <f aca="false">'Central pensions'!L20</f>
        <v>732017.552874163</v>
      </c>
      <c r="O20" s="9"/>
      <c r="P20" s="9" t="n">
        <f aca="false">'Central pensions'!X20</f>
        <v>16820198.8022439</v>
      </c>
      <c r="Q20" s="67"/>
      <c r="R20" s="67" t="n">
        <f aca="false">'Central SIPA income'!G15</f>
        <v>19114622.6675472</v>
      </c>
      <c r="S20" s="67"/>
      <c r="T20" s="9" t="n">
        <f aca="false">'Central SIPA income'!J15</f>
        <v>73086416.466208</v>
      </c>
      <c r="U20" s="9"/>
      <c r="V20" s="67" t="n">
        <f aca="false">'Central SIPA income'!F15</f>
        <v>143638.968946757</v>
      </c>
      <c r="W20" s="67"/>
      <c r="X20" s="67" t="n">
        <f aca="false">'Central SIPA income'!M15</f>
        <v>360779.677730395</v>
      </c>
      <c r="Y20" s="9"/>
      <c r="Z20" s="9" t="n">
        <f aca="false">R20+V20-N20-L20-F20</f>
        <v>-1755612.63917877</v>
      </c>
      <c r="AA20" s="9"/>
      <c r="AB20" s="9" t="n">
        <f aca="false">T20-P20-D20</f>
        <v>-41754795.7516584</v>
      </c>
      <c r="AC20" s="50"/>
      <c r="AD20" s="9" t="n">
        <v>8527628825.27803</v>
      </c>
      <c r="AE20" s="9" t="n">
        <v>703426.861590182</v>
      </c>
      <c r="AF20" s="9" t="n"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-0.00813520987840864</v>
      </c>
      <c r="AK20" s="68" t="n">
        <f aca="false">AK19+1</f>
        <v>2031</v>
      </c>
      <c r="AL20" s="69" t="n">
        <f aca="false">SUM(AB78:AB81)/AVERAGE(AG78:AG81)</f>
        <v>-0.0432003388701275</v>
      </c>
      <c r="AM20" s="9" t="n">
        <v>8873587.4679367</v>
      </c>
      <c r="AN20" s="69" t="n">
        <f aca="false">AM20/AVERAGE(AG78:AG81)</f>
        <v>0.00132514658741347</v>
      </c>
      <c r="AO20" s="69" t="n">
        <f aca="false">'GDP evolution by scenario'!G77</f>
        <v>0.0185553518189086</v>
      </c>
      <c r="AP20" s="69"/>
      <c r="AQ20" s="9" t="n">
        <f aca="false">AQ19*(1+AO20)</f>
        <v>552564284.249872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365928430.575166</v>
      </c>
      <c r="AS20" s="70" t="n">
        <f aca="false">AQ20/AG81</f>
        <v>0.0818868401215781</v>
      </c>
      <c r="AT20" s="70" t="n">
        <f aca="false">AR20/AG81</f>
        <v>0.0542284829920321</v>
      </c>
      <c r="AU20" s="7"/>
      <c r="AV20" s="7"/>
      <c r="AW20" s="71" t="n">
        <f aca="false">workers_and_wage_central!C8</f>
        <v>11180372</v>
      </c>
      <c r="AX20" s="7"/>
      <c r="AY20" s="40" t="n">
        <f aca="false">(AW20-AW19)/AW19</f>
        <v>0.0100388011834587</v>
      </c>
      <c r="AZ20" s="39" t="n">
        <f aca="false">workers_and_wage_central!B8</f>
        <v>6555.04048268191</v>
      </c>
      <c r="BA20" s="40" t="n">
        <f aca="false">(AZ20-AZ19)/AZ19</f>
        <v>0.00981418265597698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0.0163860397012612</v>
      </c>
      <c r="BJ20" s="7" t="n">
        <f aca="false">BJ19+1</f>
        <v>2031</v>
      </c>
      <c r="BK20" s="40" t="n">
        <f aca="false">SUM(T78:T81)/AVERAGE(AG78:AG81)</f>
        <v>0.0643851889746454</v>
      </c>
      <c r="BL20" s="40" t="n">
        <f aca="false">SUM(P78:P81)/AVERAGE(AG78:AG81)</f>
        <v>0.0177836204394738</v>
      </c>
      <c r="BM20" s="40" t="n">
        <f aca="false">SUM(D78:D81)/AVERAGE(AG78:AG81)</f>
        <v>0.089801907405299</v>
      </c>
      <c r="BN20" s="40" t="n">
        <f aca="false">(SUM(H78:H81)+SUM(J78:J81))/AVERAGE(AG78:AG81)</f>
        <v>0.0108238776581542</v>
      </c>
      <c r="BO20" s="69" t="n">
        <f aca="false">AL20-BN20</f>
        <v>-0.0540242165282816</v>
      </c>
      <c r="BP20" s="32" t="n">
        <f aca="false">BM20+BN20</f>
        <v>0.100625785063453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106853739.098329</v>
      </c>
      <c r="E21" s="9"/>
      <c r="F21" s="67" t="n">
        <f aca="false">'Central pensions'!I21</f>
        <v>19421931.9328745</v>
      </c>
      <c r="G21" s="9" t="n">
        <f aca="false">'Central pensions'!K21</f>
        <v>26222.2563016816</v>
      </c>
      <c r="H21" s="9" t="n">
        <f aca="false">'Central pensions'!V21</f>
        <v>144267.117355442</v>
      </c>
      <c r="I21" s="67" t="n">
        <f aca="false">'Central pensions'!M21</f>
        <v>810.997617577777</v>
      </c>
      <c r="J21" s="9" t="n">
        <f aca="false">'Central pensions'!W21</f>
        <v>4461.86960893116</v>
      </c>
      <c r="K21" s="9"/>
      <c r="L21" s="67" t="n">
        <f aca="false">'Central pensions'!N21</f>
        <v>3850141.96622837</v>
      </c>
      <c r="M21" s="67"/>
      <c r="N21" s="67" t="n">
        <f aca="false">'Central pensions'!L21</f>
        <v>799966.509301379</v>
      </c>
      <c r="O21" s="9"/>
      <c r="P21" s="9" t="n">
        <f aca="false">'Central pensions'!X21</f>
        <v>24379584.6714615</v>
      </c>
      <c r="Q21" s="67"/>
      <c r="R21" s="67" t="n">
        <f aca="false">'Central SIPA income'!G16</f>
        <v>22483835.7552593</v>
      </c>
      <c r="S21" s="67"/>
      <c r="T21" s="9" t="n">
        <f aca="false">'Central SIPA income'!J16</f>
        <v>85968894.7225016</v>
      </c>
      <c r="U21" s="9"/>
      <c r="V21" s="67" t="n">
        <f aca="false">'Central SIPA income'!F16</f>
        <v>144531.021624542</v>
      </c>
      <c r="W21" s="67"/>
      <c r="X21" s="67" t="n">
        <f aca="false">'Central SIPA income'!M16</f>
        <v>363020.256871067</v>
      </c>
      <c r="Y21" s="9"/>
      <c r="Z21" s="9" t="n">
        <f aca="false">R21+V21-N21-L21-F21</f>
        <v>-1443673.63152039</v>
      </c>
      <c r="AA21" s="9"/>
      <c r="AB21" s="9" t="n">
        <f aca="false">T21-P21-D21</f>
        <v>-45264429.0472892</v>
      </c>
      <c r="AC21" s="50"/>
      <c r="AD21" s="9" t="n">
        <v>8963807873.58243</v>
      </c>
      <c r="AE21" s="9" t="n">
        <v>708213.404453394</v>
      </c>
      <c r="AF21" s="9" t="n"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-0.00875939782011935</v>
      </c>
      <c r="AK21" s="68" t="n">
        <f aca="false">AK20+1</f>
        <v>2032</v>
      </c>
      <c r="AL21" s="69" t="n">
        <f aca="false">SUM(AB82:AB85)/AVERAGE(AG82:AG85)</f>
        <v>-0.0419875809637458</v>
      </c>
      <c r="AM21" s="9" t="n">
        <v>8126011.66426731</v>
      </c>
      <c r="AN21" s="69" t="n">
        <f aca="false">AM21/AVERAGE(AG82:AG85)</f>
        <v>0.00118851763973333</v>
      </c>
      <c r="AO21" s="69" t="n">
        <f aca="false">'GDP evolution by scenario'!G81</f>
        <v>0.0210252856463558</v>
      </c>
      <c r="AP21" s="69"/>
      <c r="AQ21" s="9" t="n">
        <f aca="false">AQ20*(1+AO21)</f>
        <v>564182106.1642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365418155.840742</v>
      </c>
      <c r="AS21" s="70" t="n">
        <f aca="false">AQ21/AG85</f>
        <v>0.0817126533526687</v>
      </c>
      <c r="AT21" s="70" t="n">
        <f aca="false">AR21/AG85</f>
        <v>0.0529249098309683</v>
      </c>
      <c r="AU21" s="7"/>
      <c r="AV21" s="7"/>
      <c r="AW21" s="71" t="n">
        <f aca="false">workers_and_wage_central!C9</f>
        <v>11199265</v>
      </c>
      <c r="AX21" s="7"/>
      <c r="AY21" s="40" t="n">
        <f aca="false">(AW21-AW20)/AW20</f>
        <v>0.00168983643835822</v>
      </c>
      <c r="AZ21" s="39" t="n">
        <f aca="false">workers_and_wage_central!B9</f>
        <v>6632.17373407298</v>
      </c>
      <c r="BA21" s="40" t="n">
        <f aca="false">(AZ21-AZ20)/AZ20</f>
        <v>0.0117670137346752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F21" s="7"/>
      <c r="BG21" s="7"/>
      <c r="BH21" s="7"/>
      <c r="BI21" s="40" t="n">
        <f aca="false">T28/AG28</f>
        <v>0.0135922822544307</v>
      </c>
      <c r="BJ21" s="7" t="n">
        <f aca="false">BJ20+1</f>
        <v>2032</v>
      </c>
      <c r="BK21" s="40" t="n">
        <f aca="false">SUM(T82:T85)/AVERAGE(AG82:AG85)</f>
        <v>0.0644524077945962</v>
      </c>
      <c r="BL21" s="40" t="n">
        <f aca="false">SUM(P82:P85)/AVERAGE(AG82:AG85)</f>
        <v>0.017384078081353</v>
      </c>
      <c r="BM21" s="40" t="n">
        <f aca="false">SUM(D82:D85)/AVERAGE(AG82:AG85)</f>
        <v>0.089055910676989</v>
      </c>
      <c r="BN21" s="40" t="n">
        <f aca="false">(SUM(H82:H85)+SUM(J82:J85))/AVERAGE(AG82:AG85)</f>
        <v>0.0117008652249595</v>
      </c>
      <c r="BO21" s="69" t="n">
        <f aca="false">AL21-BN21</f>
        <v>-0.0536884461887053</v>
      </c>
      <c r="BP21" s="32" t="n">
        <f aca="false">BM21+BN21</f>
        <v>0.100756775901949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101933805.465942</v>
      </c>
      <c r="E22" s="6"/>
      <c r="F22" s="8" t="n">
        <f aca="false">'Central pensions'!I22</f>
        <v>18527675.7568267</v>
      </c>
      <c r="G22" s="6" t="n">
        <f aca="false">'Central pensions'!K22</f>
        <v>58062.5172962223</v>
      </c>
      <c r="H22" s="6" t="n">
        <f aca="false">'Central pensions'!V22</f>
        <v>319442.838951631</v>
      </c>
      <c r="I22" s="8" t="n">
        <f aca="false">'Central pensions'!M22</f>
        <v>1795.74795761512</v>
      </c>
      <c r="J22" s="6" t="n">
        <f aca="false">'Central pensions'!W22</f>
        <v>9879.67543149374</v>
      </c>
      <c r="K22" s="6"/>
      <c r="L22" s="8" t="n">
        <f aca="false">'Central pensions'!N22</f>
        <v>4283437.70764497</v>
      </c>
      <c r="M22" s="8"/>
      <c r="N22" s="8" t="n">
        <f aca="false">'Central pensions'!L22</f>
        <v>762753.790596038</v>
      </c>
      <c r="O22" s="6"/>
      <c r="P22" s="6" t="n">
        <f aca="false">'Central pensions'!X22</f>
        <v>26423224.9346837</v>
      </c>
      <c r="Q22" s="8"/>
      <c r="R22" s="8" t="n">
        <f aca="false">'Central SIPA income'!G17</f>
        <v>19448141.128856</v>
      </c>
      <c r="S22" s="8"/>
      <c r="T22" s="6" t="n">
        <f aca="false">'Central SIPA income'!J17</f>
        <v>74361653.2096345</v>
      </c>
      <c r="U22" s="6"/>
      <c r="V22" s="8" t="n">
        <f aca="false">'Central SIPA income'!F17</f>
        <v>122346.756582245</v>
      </c>
      <c r="W22" s="8"/>
      <c r="X22" s="8" t="n">
        <f aca="false">'Central SIPA income'!M17</f>
        <v>307299.778985902</v>
      </c>
      <c r="Y22" s="6"/>
      <c r="Z22" s="6" t="n">
        <f aca="false">R22+V22-N22-L22-F22</f>
        <v>-4003379.36962948</v>
      </c>
      <c r="AA22" s="6"/>
      <c r="AB22" s="6" t="n">
        <f aca="false">T22-P22-D22</f>
        <v>-53995377.1909916</v>
      </c>
      <c r="AC22" s="50"/>
      <c r="AD22" s="6" t="n">
        <v>9240877730.99836</v>
      </c>
      <c r="AE22" s="6" t="n">
        <v>715597.310109884</v>
      </c>
      <c r="AF22" s="6" t="n"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-0.010341159260081</v>
      </c>
      <c r="AK22" s="62" t="n">
        <f aca="false">AK21+1</f>
        <v>2033</v>
      </c>
      <c r="AL22" s="63" t="n">
        <f aca="false">SUM(AB86:AB89)/AVERAGE(AG86:AG89)</f>
        <v>-0.0410013518896781</v>
      </c>
      <c r="AM22" s="6" t="n">
        <v>7406781.38079157</v>
      </c>
      <c r="AN22" s="63" t="n">
        <f aca="false">AM22/AVERAGE(AG86:AG89)</f>
        <v>0.00106444892227756</v>
      </c>
      <c r="AO22" s="63" t="n">
        <f aca="false">'GDP evolution by scenario'!G85</f>
        <v>0.0177307345204889</v>
      </c>
      <c r="AP22" s="63"/>
      <c r="AQ22" s="6" t="n">
        <f aca="false">AQ21*(1+AO22)</f>
        <v>574185469.309808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364430505.927155</v>
      </c>
      <c r="AS22" s="64" t="n">
        <f aca="false">AQ22/AG89</f>
        <v>0.0821022650514064</v>
      </c>
      <c r="AT22" s="64" t="n">
        <f aca="false">AR22/AG89</f>
        <v>0.0521095910462782</v>
      </c>
      <c r="AU22" s="5"/>
      <c r="AV22" s="5"/>
      <c r="AW22" s="65" t="n">
        <f aca="false">workers_and_wage_central!C10</f>
        <v>11094069</v>
      </c>
      <c r="AX22" s="5"/>
      <c r="AY22" s="61" t="n">
        <f aca="false">(AW22-AW21)/AW21</f>
        <v>-0.00939311642326528</v>
      </c>
      <c r="AZ22" s="66" t="n">
        <f aca="false">workers_and_wage_central!B10</f>
        <v>6734.70062742595</v>
      </c>
      <c r="BA22" s="61" t="n">
        <f aca="false">(AZ22-AZ21)/AZ21</f>
        <v>0.0154590180329919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0.0151300498410518</v>
      </c>
      <c r="BJ22" s="5" t="n">
        <f aca="false">BJ21+1</f>
        <v>2033</v>
      </c>
      <c r="BK22" s="61" t="n">
        <f aca="false">SUM(T86:T89)/AVERAGE(AG86:AG89)</f>
        <v>0.0646439461185863</v>
      </c>
      <c r="BL22" s="61" t="n">
        <f aca="false">SUM(P86:P89)/AVERAGE(AG86:AG89)</f>
        <v>0.0170566359664249</v>
      </c>
      <c r="BM22" s="61" t="n">
        <f aca="false">SUM(D86:D89)/AVERAGE(AG86:AG89)</f>
        <v>0.0885886620418395</v>
      </c>
      <c r="BN22" s="61" t="n">
        <f aca="false">(SUM(H86:H89)+SUM(J86:J89))/AVERAGE(AG86:AG89)</f>
        <v>0.0125704940317987</v>
      </c>
      <c r="BO22" s="63" t="n">
        <f aca="false">AL22-BN22</f>
        <v>-0.0535718459214768</v>
      </c>
      <c r="BP22" s="32" t="n">
        <f aca="false">BM22+BN22</f>
        <v>0.101159156073638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109074500.619169</v>
      </c>
      <c r="E23" s="9"/>
      <c r="F23" s="67" t="n">
        <f aca="false">'Central pensions'!I23</f>
        <v>19825581.626941</v>
      </c>
      <c r="G23" s="9" t="n">
        <f aca="false">'Central pensions'!K23</f>
        <v>104343.699773103</v>
      </c>
      <c r="H23" s="9" t="n">
        <f aca="false">'Central pensions'!V23</f>
        <v>574068.249782984</v>
      </c>
      <c r="I23" s="67" t="n">
        <f aca="false">'Central pensions'!M23</f>
        <v>3227.1247352506</v>
      </c>
      <c r="J23" s="9" t="n">
        <f aca="false">'Central pensions'!W23</f>
        <v>17754.6881376181</v>
      </c>
      <c r="K23" s="9"/>
      <c r="L23" s="67" t="n">
        <f aca="false">'Central pensions'!N23</f>
        <v>3935455.5931213</v>
      </c>
      <c r="M23" s="67"/>
      <c r="N23" s="67" t="n">
        <f aca="false">'Central pensions'!L23</f>
        <v>819071.376297761</v>
      </c>
      <c r="O23" s="9"/>
      <c r="P23" s="9" t="n">
        <f aca="false">'Central pensions'!X23</f>
        <v>24927386.8283398</v>
      </c>
      <c r="Q23" s="67"/>
      <c r="R23" s="67" t="n">
        <f aca="false">'Central SIPA income'!G18</f>
        <v>23093446.9389812</v>
      </c>
      <c r="S23" s="67"/>
      <c r="T23" s="9" t="n">
        <f aca="false">'Central SIPA income'!J18</f>
        <v>88299795.9194998</v>
      </c>
      <c r="U23" s="9"/>
      <c r="V23" s="67" t="n">
        <f aca="false">'Central SIPA income'!F18</f>
        <v>129644.505564317</v>
      </c>
      <c r="W23" s="67"/>
      <c r="X23" s="67" t="n">
        <f aca="false">'Central SIPA income'!M18</f>
        <v>325629.620429455</v>
      </c>
      <c r="Y23" s="9"/>
      <c r="Z23" s="9" t="n">
        <f aca="false">R23+V23-N23-L23-F23</f>
        <v>-1357017.1518145</v>
      </c>
      <c r="AA23" s="9"/>
      <c r="AB23" s="9" t="n">
        <f aca="false">T23-P23-D23</f>
        <v>-45702091.5280091</v>
      </c>
      <c r="AC23" s="50"/>
      <c r="AD23" s="9" t="n">
        <v>10558208304.6431</v>
      </c>
      <c r="AE23" s="9" t="n">
        <v>720796.544148365</v>
      </c>
      <c r="AF23" s="9" t="n"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-0.00868969886658882</v>
      </c>
      <c r="AK23" s="68" t="n">
        <f aca="false">AK22+1</f>
        <v>2034</v>
      </c>
      <c r="AL23" s="69" t="n">
        <f aca="false">SUM(AB90:AB93)/AVERAGE(AG90:AG93)</f>
        <v>-0.0391685954313888</v>
      </c>
      <c r="AM23" s="9" t="n">
        <v>6738583.40306814</v>
      </c>
      <c r="AN23" s="69" t="n">
        <f aca="false">AM23/AVERAGE(AG90:AG93)</f>
        <v>0.000945032052422808</v>
      </c>
      <c r="AO23" s="69" t="n">
        <f aca="false">'GDP evolution by scenario'!G89</f>
        <v>0.024748685238609</v>
      </c>
      <c r="AP23" s="69"/>
      <c r="AQ23" s="9" t="n">
        <f aca="false">AQ22*(1+AO23)</f>
        <v>588395804.758339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366634999.058886</v>
      </c>
      <c r="AS23" s="70" t="n">
        <f aca="false">AQ23/AG93</f>
        <v>0.0821828365391398</v>
      </c>
      <c r="AT23" s="70" t="n">
        <f aca="false">AR23/AG93</f>
        <v>0.0512089038594681</v>
      </c>
      <c r="AU23" s="7"/>
      <c r="AV23" s="7"/>
      <c r="AW23" s="71" t="n">
        <f aca="false">workers_and_wage_central!C11</f>
        <v>11267029</v>
      </c>
      <c r="AX23" s="7"/>
      <c r="AY23" s="40" t="n">
        <f aca="false">(AW23-AW22)/AW22</f>
        <v>0.015590312265049</v>
      </c>
      <c r="AZ23" s="39" t="n">
        <f aca="false">workers_and_wage_central!B11</f>
        <v>6701.96580105074</v>
      </c>
      <c r="BA23" s="40" t="n">
        <f aca="false">(AZ23-AZ22)/AZ22</f>
        <v>-0.00486062086292303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0.0119829365316619</v>
      </c>
      <c r="BJ23" s="7" t="n">
        <f aca="false">BJ22+1</f>
        <v>2034</v>
      </c>
      <c r="BK23" s="40" t="n">
        <f aca="false">SUM(T90:T93)/AVERAGE(AG90:AG93)</f>
        <v>0.0648152271216775</v>
      </c>
      <c r="BL23" s="40" t="n">
        <f aca="false">SUM(P90:P93)/AVERAGE(AG90:AG93)</f>
        <v>0.0166631353985749</v>
      </c>
      <c r="BM23" s="40" t="n">
        <f aca="false">SUM(D90:D93)/AVERAGE(AG90:AG93)</f>
        <v>0.0873206871544913</v>
      </c>
      <c r="BN23" s="40" t="n">
        <f aca="false">(SUM(H90:H93)+SUM(J90:J93))/AVERAGE(AG90:AG93)</f>
        <v>0.0131138696620002</v>
      </c>
      <c r="BO23" s="69" t="n">
        <f aca="false">AL23-BN23</f>
        <v>-0.052282465093389</v>
      </c>
      <c r="BP23" s="32" t="n">
        <f aca="false">BM23+BN23</f>
        <v>0.100434556816492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104729156.737732</v>
      </c>
      <c r="E24" s="9"/>
      <c r="F24" s="67" t="n">
        <f aca="false">'Central pensions'!I24</f>
        <v>19035763.9396765</v>
      </c>
      <c r="G24" s="9" t="n">
        <f aca="false">'Central pensions'!K24</f>
        <v>126373.771711172</v>
      </c>
      <c r="H24" s="9" t="n">
        <f aca="false">'Central pensions'!V24</f>
        <v>695271.205664184</v>
      </c>
      <c r="I24" s="67" t="n">
        <f aca="false">'Central pensions'!M24</f>
        <v>3908.46716632492</v>
      </c>
      <c r="J24" s="9" t="n">
        <f aca="false">'Central pensions'!W24</f>
        <v>21503.2331648717</v>
      </c>
      <c r="K24" s="9"/>
      <c r="L24" s="67" t="n">
        <f aca="false">'Central pensions'!N24</f>
        <v>3541186.58305837</v>
      </c>
      <c r="M24" s="67"/>
      <c r="N24" s="67" t="n">
        <f aca="false">'Central pensions'!L24</f>
        <v>787472.373751808</v>
      </c>
      <c r="O24" s="9"/>
      <c r="P24" s="9" t="n">
        <f aca="false">'Central pensions'!X24</f>
        <v>22707674.6720524</v>
      </c>
      <c r="Q24" s="67"/>
      <c r="R24" s="67" t="n">
        <f aca="false">'Central SIPA income'!G19</f>
        <v>20445833.258289</v>
      </c>
      <c r="S24" s="67"/>
      <c r="T24" s="9" t="n">
        <f aca="false">'Central SIPA income'!J19</f>
        <v>78176415.5381942</v>
      </c>
      <c r="U24" s="9"/>
      <c r="V24" s="67" t="n">
        <f aca="false">'Central SIPA income'!F19</f>
        <v>138597.576903819</v>
      </c>
      <c r="W24" s="67"/>
      <c r="X24" s="67" t="n">
        <f aca="false">'Central SIPA income'!M19</f>
        <v>348117.15439219</v>
      </c>
      <c r="Y24" s="9"/>
      <c r="Z24" s="9" t="n">
        <f aca="false">R24+V24-N24-L24-F24</f>
        <v>-2779992.06129392</v>
      </c>
      <c r="AA24" s="9"/>
      <c r="AB24" s="9" t="n">
        <f aca="false">T24-P24-D24</f>
        <v>-49260415.8715902</v>
      </c>
      <c r="AC24" s="50"/>
      <c r="AD24" s="9" t="n">
        <v>11116422317.8693</v>
      </c>
      <c r="AE24" s="9" t="n">
        <v>730363.317052706</v>
      </c>
      <c r="AF24" s="9" t="n"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-0.00924358561919413</v>
      </c>
      <c r="AK24" s="68" t="n">
        <f aca="false">AK23+1</f>
        <v>2035</v>
      </c>
      <c r="AL24" s="69" t="n">
        <f aca="false">SUM(AB94:AB97)/AVERAGE(AG94:AG97)</f>
        <v>-0.0378935461382623</v>
      </c>
      <c r="AM24" s="9" t="n">
        <v>6098422.29766839</v>
      </c>
      <c r="AN24" s="69" t="n">
        <f aca="false">AM24/AVERAGE(AG94:AG97)</f>
        <v>0.000839914142197687</v>
      </c>
      <c r="AO24" s="69" t="n">
        <f aca="false">'GDP evolution by scenario'!G93</f>
        <v>0.0182643320594109</v>
      </c>
      <c r="AP24" s="69"/>
      <c r="AQ24" s="9" t="n">
        <f aca="false">AQ23*(1+AO24)</f>
        <v>599142461.11881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367182036.139222</v>
      </c>
      <c r="AS24" s="70" t="n">
        <f aca="false">AQ24/AG97</f>
        <v>0.0819507964378612</v>
      </c>
      <c r="AT24" s="70" t="n">
        <f aca="false">AR24/AG97</f>
        <v>0.0502232144306624</v>
      </c>
      <c r="AU24" s="7"/>
      <c r="AV24" s="7"/>
      <c r="AW24" s="71" t="n">
        <f aca="false">workers_and_wage_central!C12</f>
        <v>11480136</v>
      </c>
      <c r="AX24" s="7"/>
      <c r="AY24" s="40" t="n">
        <f aca="false">(AW24-AW23)/AW23</f>
        <v>0.0189142142085549</v>
      </c>
      <c r="AZ24" s="39" t="n">
        <f aca="false">workers_and_wage_central!B12</f>
        <v>6834.5291797154</v>
      </c>
      <c r="BA24" s="40" t="n">
        <f aca="false">(AZ24-AZ23)/AZ23</f>
        <v>0.0197797754569079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0.0142311722421286</v>
      </c>
      <c r="BJ24" s="7" t="n">
        <f aca="false">BJ23+1</f>
        <v>2035</v>
      </c>
      <c r="BK24" s="40" t="n">
        <f aca="false">SUM(T94:T97)/AVERAGE(AG94:AG97)</f>
        <v>0.0650132070510817</v>
      </c>
      <c r="BL24" s="40" t="n">
        <f aca="false">SUM(P94:P97)/AVERAGE(AG94:AG97)</f>
        <v>0.0163327398291524</v>
      </c>
      <c r="BM24" s="40" t="n">
        <f aca="false">SUM(D94:D97)/AVERAGE(AG94:AG97)</f>
        <v>0.0865740133601917</v>
      </c>
      <c r="BN24" s="40" t="n">
        <f aca="false">(SUM(H94:H97)+SUM(J94:J97))/AVERAGE(AG94:AG97)</f>
        <v>0.0140065879445491</v>
      </c>
      <c r="BO24" s="69" t="n">
        <f aca="false">AL24-BN24</f>
        <v>-0.0519001340828115</v>
      </c>
      <c r="BP24" s="32" t="n">
        <f aca="false">BM24+BN24</f>
        <v>0.100580601304741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114007081.712307</v>
      </c>
      <c r="E25" s="9"/>
      <c r="F25" s="67" t="n">
        <f aca="false">'Central pensions'!I25</f>
        <v>20722136.6286911</v>
      </c>
      <c r="G25" s="9" t="n">
        <f aca="false">'Central pensions'!K25</f>
        <v>170128.835009028</v>
      </c>
      <c r="H25" s="9" t="n">
        <f aca="false">'Central pensions'!V25</f>
        <v>935998.654098198</v>
      </c>
      <c r="I25" s="67" t="n">
        <f aca="false">'Central pensions'!M25</f>
        <v>5261.71654667103</v>
      </c>
      <c r="J25" s="9" t="n">
        <f aca="false">'Central pensions'!W25</f>
        <v>28948.4119824189</v>
      </c>
      <c r="K25" s="9"/>
      <c r="L25" s="67" t="n">
        <f aca="false">'Central pensions'!N25</f>
        <v>4002808.92783046</v>
      </c>
      <c r="M25" s="67"/>
      <c r="N25" s="67" t="n">
        <f aca="false">'Central pensions'!L25</f>
        <v>859761.515001815</v>
      </c>
      <c r="O25" s="9"/>
      <c r="P25" s="9" t="n">
        <f aca="false">'Central pensions'!X25</f>
        <v>25500748.7399477</v>
      </c>
      <c r="Q25" s="67"/>
      <c r="R25" s="67" t="n">
        <f aca="false">'Central SIPA income'!G20</f>
        <v>24154273.6142832</v>
      </c>
      <c r="S25" s="67"/>
      <c r="T25" s="9" t="n">
        <f aca="false">'Central SIPA income'!J20</f>
        <v>92355958.6561681</v>
      </c>
      <c r="U25" s="9"/>
      <c r="V25" s="67" t="n">
        <f aca="false">'Central SIPA income'!F20</f>
        <v>140143.065168911</v>
      </c>
      <c r="W25" s="67"/>
      <c r="X25" s="67" t="n">
        <f aca="false">'Central SIPA income'!M20</f>
        <v>351998.975337471</v>
      </c>
      <c r="Y25" s="9"/>
      <c r="Z25" s="9" t="n">
        <f aca="false">R25+V25-N25-L25-F25</f>
        <v>-1290290.39207135</v>
      </c>
      <c r="AA25" s="9"/>
      <c r="AB25" s="9" t="n">
        <f aca="false">T25-P25-D25</f>
        <v>-47151871.796087</v>
      </c>
      <c r="AC25" s="50"/>
      <c r="AD25" s="9" t="n">
        <v>11725405625.723</v>
      </c>
      <c r="AE25" s="9" t="n">
        <v>738802.619740341</v>
      </c>
      <c r="AF25" s="9" t="n"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-0.00874685359955172</v>
      </c>
      <c r="AK25" s="68" t="n">
        <f aca="false">AK24+1</f>
        <v>2036</v>
      </c>
      <c r="AL25" s="69" t="n">
        <f aca="false">SUM(AB98:AB101)/AVERAGE(AG98:AG101)</f>
        <v>-0.0362877913048238</v>
      </c>
      <c r="AM25" s="9" t="n">
        <v>5493111.4769607</v>
      </c>
      <c r="AN25" s="69" t="n">
        <f aca="false">AM25/AVERAGE(AG98:AG101)</f>
        <v>0.000742260983168599</v>
      </c>
      <c r="AO25" s="69" t="n">
        <f aca="false">'GDP evolution by scenario'!G97</f>
        <v>0.0192463837952763</v>
      </c>
      <c r="AP25" s="69"/>
      <c r="AQ25" s="9" t="n">
        <f aca="false">AQ24*(1+AO25)</f>
        <v>610673786.873549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368707561.678384</v>
      </c>
      <c r="AS25" s="70" t="n">
        <f aca="false">AQ25/AG101</f>
        <v>0.0822732922794763</v>
      </c>
      <c r="AT25" s="70" t="n">
        <f aca="false">AR25/AG101</f>
        <v>0.0496742870574534</v>
      </c>
      <c r="AU25" s="7"/>
      <c r="AV25" s="7"/>
      <c r="AW25" s="71" t="n">
        <f aca="false">workers_and_wage_central!C13</f>
        <v>11579909</v>
      </c>
      <c r="AX25" s="7"/>
      <c r="AY25" s="40" t="n">
        <f aca="false">(AW25-AW24)/AW24</f>
        <v>0.00869092491587208</v>
      </c>
      <c r="AZ25" s="39" t="n">
        <f aca="false">workers_and_wage_central!B13</f>
        <v>6831.76913075884</v>
      </c>
      <c r="BA25" s="40" t="n">
        <f aca="false">(AZ25-AZ24)/AZ24</f>
        <v>-0.00040383893081554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0.0118155366890227</v>
      </c>
      <c r="BJ25" s="7" t="n">
        <f aca="false">BJ24+1</f>
        <v>2036</v>
      </c>
      <c r="BK25" s="40" t="n">
        <f aca="false">SUM(T98:T101)/AVERAGE(AG98:AG101)</f>
        <v>0.0652688041594687</v>
      </c>
      <c r="BL25" s="40" t="n">
        <f aca="false">SUM(P98:P101)/AVERAGE(AG98:AG101)</f>
        <v>0.0162033927920837</v>
      </c>
      <c r="BM25" s="40" t="n">
        <f aca="false">SUM(D98:D101)/AVERAGE(AG98:AG101)</f>
        <v>0.0853532026722088</v>
      </c>
      <c r="BN25" s="40" t="n">
        <f aca="false">(SUM(H98:H101)+SUM(J98:J101))/AVERAGE(AG98:AG101)</f>
        <v>0.0149827924107157</v>
      </c>
      <c r="BO25" s="69" t="n">
        <f aca="false">AL25-BN25</f>
        <v>-0.0512705837155395</v>
      </c>
      <c r="BP25" s="32" t="n">
        <f aca="false">BM25+BN25</f>
        <v>0.100335995082924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8595121.6250364</v>
      </c>
      <c r="D26" s="6" t="n">
        <f aca="false">'Central pensions'!Q26</f>
        <v>106112612.65477</v>
      </c>
      <c r="E26" s="6"/>
      <c r="F26" s="8" t="n">
        <f aca="false">'Central pensions'!I26</f>
        <v>19287223.4288772</v>
      </c>
      <c r="G26" s="6" t="n">
        <f aca="false">'Central pensions'!K26</f>
        <v>183049.23783698</v>
      </c>
      <c r="H26" s="6" t="n">
        <f aca="false">'Central pensions'!V26</f>
        <v>1007082.89832246</v>
      </c>
      <c r="I26" s="8" t="n">
        <f aca="false">'Central pensions'!M26</f>
        <v>5661.31663413343</v>
      </c>
      <c r="J26" s="6" t="n">
        <f aca="false">'Central pensions'!W26</f>
        <v>31146.8937625503</v>
      </c>
      <c r="K26" s="6"/>
      <c r="L26" s="8" t="n">
        <f aca="false">'Central pensions'!N26</f>
        <v>4245386.95990992</v>
      </c>
      <c r="M26" s="8"/>
      <c r="N26" s="8" t="n">
        <f aca="false">'Central pensions'!L26</f>
        <v>799994.692332089</v>
      </c>
      <c r="O26" s="6"/>
      <c r="P26" s="6" t="n">
        <f aca="false">'Central pensions'!X26</f>
        <v>26430667.8773103</v>
      </c>
      <c r="Q26" s="8"/>
      <c r="R26" s="8" t="n">
        <f aca="false">'Central SIPA income'!G21</f>
        <v>19277046.1045286</v>
      </c>
      <c r="S26" s="8"/>
      <c r="T26" s="6" t="n">
        <f aca="false">'Central SIPA income'!J21</f>
        <v>73707456.5550218</v>
      </c>
      <c r="U26" s="6"/>
      <c r="V26" s="8" t="n">
        <f aca="false">'Central SIPA income'!F21</f>
        <v>123938.240955641</v>
      </c>
      <c r="W26" s="8"/>
      <c r="X26" s="8" t="n">
        <f aca="false">'Central SIPA income'!M21</f>
        <v>311297.128894197</v>
      </c>
      <c r="Y26" s="6"/>
      <c r="Z26" s="6" t="n">
        <f aca="false">R26+V26-N26-L26-F26</f>
        <v>-4931620.73563504</v>
      </c>
      <c r="AA26" s="6"/>
      <c r="AB26" s="6" t="n">
        <f aca="false">T26-P26-D26</f>
        <v>-58835823.9770589</v>
      </c>
      <c r="AC26" s="50"/>
      <c r="AD26" s="6" t="n">
        <v>12239176485.8186</v>
      </c>
      <c r="AE26" s="6" t="n">
        <v>737939.925055325</v>
      </c>
      <c r="AF26" s="6" t="n"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-0.0109270310926171</v>
      </c>
      <c r="AK26" s="62" t="n">
        <f aca="false">AK25+1</f>
        <v>2037</v>
      </c>
      <c r="AL26" s="63" t="n">
        <f aca="false">SUM(AB102:AB105)/AVERAGE(AG102:AG105)</f>
        <v>-0.0349934130661185</v>
      </c>
      <c r="AM26" s="6" t="n">
        <v>4920541.96276278</v>
      </c>
      <c r="AN26" s="63" t="n">
        <f aca="false">AM26/AVERAGE(AG102:AG105)</f>
        <v>0.000655701846736466</v>
      </c>
      <c r="AO26" s="63" t="n">
        <f aca="false">'GDP evolution by scenario'!G101</f>
        <v>0.0140158720044254</v>
      </c>
      <c r="AP26" s="63"/>
      <c r="AQ26" s="6" t="n">
        <f aca="false">AQ25*(1+AO26)</f>
        <v>619232912.506826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368923247.870413</v>
      </c>
      <c r="AS26" s="64" t="n">
        <f aca="false">AQ26/AG105</f>
        <v>0.0818800056507727</v>
      </c>
      <c r="AT26" s="64" t="n">
        <f aca="false">AR26/AG105</f>
        <v>0.0487820285553667</v>
      </c>
      <c r="AU26" s="61" t="n">
        <f aca="false">AVERAGE(AH26:AH29)</f>
        <v>-0.0157471676160662</v>
      </c>
      <c r="AV26" s="5"/>
      <c r="AW26" s="65" t="n">
        <f aca="false">workers_and_wage_central!C14</f>
        <v>11497914</v>
      </c>
      <c r="AX26" s="5"/>
      <c r="AY26" s="61" t="n">
        <f aca="false">(AW26-AW25)/AW25</f>
        <v>-0.00708079830333727</v>
      </c>
      <c r="AZ26" s="66" t="n">
        <f aca="false">workers_and_wage_central!B14</f>
        <v>6789.76485539962</v>
      </c>
      <c r="BA26" s="61" t="n">
        <f aca="false">(AZ26-AZ25)/AZ25</f>
        <v>-0.00614837453597543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0.013542387054971</v>
      </c>
      <c r="BJ26" s="5" t="n">
        <f aca="false">BJ25+1</f>
        <v>2037</v>
      </c>
      <c r="BK26" s="61" t="n">
        <f aca="false">SUM(T102:T105)/AVERAGE(AG102:AG105)</f>
        <v>0.0655644133787453</v>
      </c>
      <c r="BL26" s="61" t="n">
        <f aca="false">SUM(P102:P105)/AVERAGE(AG102:AG105)</f>
        <v>0.0160609466423746</v>
      </c>
      <c r="BM26" s="61" t="n">
        <f aca="false">SUM(D102:D105)/AVERAGE(AG102:AG105)</f>
        <v>0.0844968798024893</v>
      </c>
      <c r="BN26" s="61" t="n">
        <f aca="false">(SUM(H102:H105)+SUM(J102:J105))/AVERAGE(AG102:AG105)</f>
        <v>0.0160628391662169</v>
      </c>
      <c r="BO26" s="63" t="n">
        <f aca="false">AL26-BN26</f>
        <v>-0.0510562522323354</v>
      </c>
      <c r="BP26" s="32" t="n">
        <f aca="false">BM26+BN26</f>
        <v>0.100559718968706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8629369.4200833</v>
      </c>
      <c r="D27" s="9" t="n">
        <f aca="false">'Central pensions'!Q27</f>
        <v>106535424.9393</v>
      </c>
      <c r="E27" s="9"/>
      <c r="F27" s="67" t="n">
        <f aca="false">'Central pensions'!I27</f>
        <v>19364074.5665146</v>
      </c>
      <c r="G27" s="9" t="n">
        <f aca="false">'Central pensions'!K27</f>
        <v>207795.382800816</v>
      </c>
      <c r="H27" s="9" t="n">
        <f aca="false">'Central pensions'!V27</f>
        <v>1143228.88662032</v>
      </c>
      <c r="I27" s="67" t="n">
        <f aca="false">'Central pensions'!M27</f>
        <v>6426.6613237366</v>
      </c>
      <c r="J27" s="9" t="n">
        <f aca="false">'Central pensions'!W27</f>
        <v>35357.5944315565</v>
      </c>
      <c r="K27" s="9"/>
      <c r="L27" s="67" t="n">
        <f aca="false">'Central pensions'!N27</f>
        <v>3638783.13527951</v>
      </c>
      <c r="M27" s="67"/>
      <c r="N27" s="67" t="n">
        <f aca="false">'Central pensions'!L27</f>
        <v>791925.673946198</v>
      </c>
      <c r="O27" s="9"/>
      <c r="P27" s="9" t="n">
        <f aca="false">'Central pensions'!X27</f>
        <v>23238604.389216</v>
      </c>
      <c r="Q27" s="67"/>
      <c r="R27" s="67" t="n">
        <f aca="false">'Central SIPA income'!G22</f>
        <v>21901408.3867087</v>
      </c>
      <c r="S27" s="67"/>
      <c r="T27" s="9" t="n">
        <f aca="false">'Central SIPA income'!J22</f>
        <v>83741933.1988778</v>
      </c>
      <c r="U27" s="9"/>
      <c r="V27" s="67" t="n">
        <f aca="false">'Central SIPA income'!F22</f>
        <v>128194.98488325</v>
      </c>
      <c r="W27" s="67"/>
      <c r="X27" s="67" t="n">
        <f aca="false">'Central SIPA income'!M22</f>
        <v>321988.842387022</v>
      </c>
      <c r="Y27" s="9"/>
      <c r="Z27" s="9" t="n">
        <f aca="false">R27+V27-N27-L27-F27</f>
        <v>-1765180.00414843</v>
      </c>
      <c r="AA27" s="9"/>
      <c r="AB27" s="9" t="n">
        <f aca="false">T27-P27-D27</f>
        <v>-46032096.1296381</v>
      </c>
      <c r="AC27" s="50"/>
      <c r="AD27" s="9" t="n">
        <v>14034054600.9996</v>
      </c>
      <c r="AE27" s="9" t="n">
        <v>700406.755631087</v>
      </c>
      <c r="AF27" s="9" t="n"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-0.00900724076814874</v>
      </c>
      <c r="AK27" s="68" t="n">
        <f aca="false">AK26+1</f>
        <v>2038</v>
      </c>
      <c r="AL27" s="69" t="n">
        <f aca="false">SUM(AB106:AB109)/AVERAGE(AG106:AG109)</f>
        <v>-0.0328595187288696</v>
      </c>
      <c r="AM27" s="9" t="n">
        <v>4379286.21321994</v>
      </c>
      <c r="AN27" s="69" t="n">
        <f aca="false">AM27/AVERAGE(AG106:AG109)</f>
        <v>0.000571963005586904</v>
      </c>
      <c r="AO27" s="69" t="n">
        <f aca="false">'GDP evolution by scenario'!G105</f>
        <v>0.0203022802504285</v>
      </c>
      <c r="AP27" s="69"/>
      <c r="AQ27" s="9" t="n">
        <f aca="false">AQ26*(1+AO27)</f>
        <v>631804752.636829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371993342.52108</v>
      </c>
      <c r="AS27" s="70" t="n">
        <f aca="false">AQ27/AG109</f>
        <v>0.0821776297165523</v>
      </c>
      <c r="AT27" s="70" t="n">
        <f aca="false">AR27/AG109</f>
        <v>0.048384459013862</v>
      </c>
      <c r="AU27" s="7"/>
      <c r="AV27" s="7"/>
      <c r="AW27" s="71" t="n">
        <f aca="false">workers_and_wage_central!C15</f>
        <v>11454626</v>
      </c>
      <c r="AX27" s="7"/>
      <c r="AY27" s="40" t="n">
        <f aca="false">(AW27-AW26)/AW26</f>
        <v>-0.00376485682533371</v>
      </c>
      <c r="AZ27" s="39" t="n">
        <f aca="false">workers_and_wage_central!B15</f>
        <v>6709.64745113228</v>
      </c>
      <c r="BA27" s="40" t="n">
        <f aca="false">(AZ27-AZ26)/AZ26</f>
        <v>-0.0117997317983137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0.0130449709052949</v>
      </c>
      <c r="BJ27" s="7" t="n">
        <f aca="false">BJ26+1</f>
        <v>2038</v>
      </c>
      <c r="BK27" s="40" t="n">
        <f aca="false">SUM(T106:T109)/AVERAGE(AG106:AG109)</f>
        <v>0.0659640083935124</v>
      </c>
      <c r="BL27" s="40" t="n">
        <f aca="false">SUM(P106:P109)/AVERAGE(AG106:AG109)</f>
        <v>0.0158629922458748</v>
      </c>
      <c r="BM27" s="40" t="n">
        <f aca="false">SUM(D106:D109)/AVERAGE(AG106:AG109)</f>
        <v>0.0829605348765072</v>
      </c>
      <c r="BN27" s="40" t="n">
        <f aca="false">(SUM(H106:H109)+SUM(J106:J109))/AVERAGE(AG106:AG109)</f>
        <v>0.0170516973296865</v>
      </c>
      <c r="BO27" s="69" t="n">
        <f aca="false">AL27-BN27</f>
        <v>-0.0499112160585561</v>
      </c>
      <c r="BP27" s="32" t="n">
        <f aca="false">BM27+BN27</f>
        <v>0.100012232206194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8060581.89034681</v>
      </c>
      <c r="D28" s="9" t="n">
        <f aca="false">'Central pensions'!Q28</f>
        <v>99513356.6709483</v>
      </c>
      <c r="E28" s="9"/>
      <c r="F28" s="67" t="n">
        <f aca="false">'Central pensions'!I28</f>
        <v>18087730.5369396</v>
      </c>
      <c r="G28" s="9" t="n">
        <f aca="false">'Central pensions'!K28</f>
        <v>224136.505682143</v>
      </c>
      <c r="H28" s="9" t="n">
        <f aca="false">'Central pensions'!V28</f>
        <v>1233132.92330266</v>
      </c>
      <c r="I28" s="67" t="n">
        <f aca="false">'Central pensions'!M28</f>
        <v>6932.05687676731</v>
      </c>
      <c r="J28" s="9" t="n">
        <f aca="false">'Central pensions'!W28</f>
        <v>38138.131648536</v>
      </c>
      <c r="K28" s="9"/>
      <c r="L28" s="67" t="n">
        <f aca="false">'Central pensions'!N28</f>
        <v>3267878.84085963</v>
      </c>
      <c r="M28" s="67"/>
      <c r="N28" s="67" t="n">
        <f aca="false">'Central pensions'!L28</f>
        <v>750574.607033629</v>
      </c>
      <c r="O28" s="9"/>
      <c r="P28" s="9" t="n">
        <f aca="false">'Central pensions'!X28</f>
        <v>21086478.8726506</v>
      </c>
      <c r="Q28" s="67"/>
      <c r="R28" s="67" t="n">
        <f aca="false">'Central SIPA income'!G23</f>
        <v>18155178.8866792</v>
      </c>
      <c r="S28" s="67"/>
      <c r="T28" s="9" t="n">
        <f aca="false">'Central SIPA income'!J23</f>
        <v>69417900.0134358</v>
      </c>
      <c r="U28" s="9"/>
      <c r="V28" s="67" t="n">
        <f aca="false">'Central SIPA income'!F23</f>
        <v>114951.911089814</v>
      </c>
      <c r="W28" s="67"/>
      <c r="X28" s="67" t="n">
        <f aca="false">'Central SIPA income'!M23</f>
        <v>288726.05910203</v>
      </c>
      <c r="Y28" s="9"/>
      <c r="Z28" s="9" t="n">
        <f aca="false">R28+V28-N28-L28-F28</f>
        <v>-3836053.18706382</v>
      </c>
      <c r="AA28" s="9"/>
      <c r="AB28" s="9" t="n">
        <f aca="false">T28-P28-D28</f>
        <v>-51181935.5301631</v>
      </c>
      <c r="AC28" s="50"/>
      <c r="AD28" s="9" t="n">
        <v>15118123646.8716</v>
      </c>
      <c r="AE28" s="9" t="n">
        <v>699939.388505861</v>
      </c>
      <c r="AF28" s="9" t="n"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-0.0100216127817091</v>
      </c>
      <c r="AK28" s="68" t="n">
        <f aca="false">AK27+1</f>
        <v>2039</v>
      </c>
      <c r="AL28" s="69" t="n">
        <f aca="false">SUM(AB110:AB113)/AVERAGE(AG110:AG113)</f>
        <v>-0.0304930985843125</v>
      </c>
      <c r="AM28" s="9" t="n">
        <v>3887732.69163583</v>
      </c>
      <c r="AN28" s="69" t="n">
        <f aca="false">AM28/AVERAGE(AG110:AG113)</f>
        <v>0.000497231002149603</v>
      </c>
      <c r="AO28" s="69" t="n">
        <f aca="false">'GDP evolution by scenario'!G109</f>
        <v>0.0211811918932518</v>
      </c>
      <c r="AP28" s="69"/>
      <c r="AQ28" s="9" t="n">
        <f aca="false">AQ27*(1+AO28)</f>
        <v>645187130.341498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375947272.743947</v>
      </c>
      <c r="AS28" s="70" t="n">
        <f aca="false">AQ28/AG113</f>
        <v>0.0820483668540955</v>
      </c>
      <c r="AT28" s="70" t="n">
        <f aca="false">AR28/AG113</f>
        <v>0.0478091677612437</v>
      </c>
      <c r="AU28" s="9"/>
      <c r="AW28" s="71" t="n">
        <f aca="false">workers_and_wage_central!C16</f>
        <v>11584007</v>
      </c>
      <c r="AY28" s="40" t="n">
        <f aca="false">(AW28-AW27)/AW27</f>
        <v>0.0112950872424818</v>
      </c>
      <c r="AZ28" s="39" t="n">
        <f aca="false">workers_and_wage_central!B16</f>
        <v>6341.72956125173</v>
      </c>
      <c r="BA28" s="40" t="n">
        <f aca="false">(AZ28-AZ27)/AZ27</f>
        <v>-0.0548341611925482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I28" s="40" t="n">
        <f aca="false">T35/AG35</f>
        <v>0.0174204770323512</v>
      </c>
      <c r="BJ28" s="7" t="n">
        <f aca="false">BJ27+1</f>
        <v>2039</v>
      </c>
      <c r="BK28" s="40" t="n">
        <f aca="false">SUM(T110:T113)/AVERAGE(AG110:AG113)</f>
        <v>0.0660124714936623</v>
      </c>
      <c r="BL28" s="40" t="n">
        <f aca="false">SUM(P110:P113)/AVERAGE(AG110:AG113)</f>
        <v>0.0154298957508215</v>
      </c>
      <c r="BM28" s="40" t="n">
        <f aca="false">SUM(D110:D113)/AVERAGE(AG110:AG113)</f>
        <v>0.0810756743271532</v>
      </c>
      <c r="BN28" s="40" t="n">
        <f aca="false">(SUM(H110:H113)+SUM(J110:J113))/AVERAGE(AG110:AG113)</f>
        <v>0.0182377053268198</v>
      </c>
      <c r="BO28" s="69" t="n">
        <f aca="false">AL28-BN28</f>
        <v>-0.0487308039111323</v>
      </c>
      <c r="BP28" s="32" t="n">
        <f aca="false">BM28+BN28</f>
        <v>0.099313379653973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7380345.9779733</v>
      </c>
      <c r="D29" s="9" t="n">
        <f aca="false">'Central pensions'!Q29</f>
        <v>91115382.4441148</v>
      </c>
      <c r="E29" s="9"/>
      <c r="F29" s="67" t="n">
        <f aca="false">'Central pensions'!I29</f>
        <v>16561299.312502</v>
      </c>
      <c r="G29" s="9" t="n">
        <f aca="false">'Central pensions'!K29</f>
        <v>224867.318215857</v>
      </c>
      <c r="H29" s="9" t="n">
        <f aca="false">'Central pensions'!V29</f>
        <v>1237153.6382386</v>
      </c>
      <c r="I29" s="67" t="n">
        <f aca="false">'Central pensions'!M29</f>
        <v>6954.65932626362</v>
      </c>
      <c r="J29" s="9" t="n">
        <f aca="false">'Central pensions'!W29</f>
        <v>38262.4836568639</v>
      </c>
      <c r="K29" s="9"/>
      <c r="L29" s="67" t="n">
        <f aca="false">'Central pensions'!N29</f>
        <v>2997014.76629459</v>
      </c>
      <c r="M29" s="67"/>
      <c r="N29" s="67" t="n">
        <f aca="false">'Central pensions'!L29</f>
        <v>686034.660716327</v>
      </c>
      <c r="O29" s="9"/>
      <c r="P29" s="9" t="n">
        <f aca="false">'Central pensions'!X29</f>
        <v>19325884.1598239</v>
      </c>
      <c r="Q29" s="67"/>
      <c r="R29" s="67" t="n">
        <f aca="false">'Central SIPA income'!G24</f>
        <v>20001186.5760818</v>
      </c>
      <c r="S29" s="67"/>
      <c r="T29" s="9" t="n">
        <f aca="false">'Central SIPA income'!J24</f>
        <v>76476270.4104914</v>
      </c>
      <c r="U29" s="9"/>
      <c r="V29" s="67" t="n">
        <f aca="false">'Central SIPA income'!F24</f>
        <v>113858.881260517</v>
      </c>
      <c r="W29" s="67"/>
      <c r="X29" s="67" t="n">
        <f aca="false">'Central SIPA income'!M24</f>
        <v>285980.68330008</v>
      </c>
      <c r="Y29" s="9"/>
      <c r="Z29" s="9" t="n">
        <f aca="false">R29+V29-N29-L29-F29</f>
        <v>-129303.282170599</v>
      </c>
      <c r="AA29" s="9"/>
      <c r="AB29" s="9" t="n">
        <f aca="false">T29-P29-D29</f>
        <v>-33964996.1934474</v>
      </c>
      <c r="AC29" s="50"/>
      <c r="AD29" s="9" t="n">
        <v>16779533858.6913</v>
      </c>
      <c r="AE29" s="9" t="n">
        <v>692735.8892223</v>
      </c>
      <c r="AF29" s="72" t="n"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-0.00671962796432992</v>
      </c>
      <c r="AK29" s="68" t="n">
        <f aca="false">AK28+1</f>
        <v>2040</v>
      </c>
      <c r="AL29" s="69" t="n">
        <f aca="false">SUM(AB114:AB117)/AVERAGE(AG114:AG117)</f>
        <v>-0.0294031315775825</v>
      </c>
      <c r="AM29" s="9" t="n">
        <v>3427469.19706586</v>
      </c>
      <c r="AN29" s="69" t="n">
        <f aca="false">AM29/AVERAGE(AG114:AG117)</f>
        <v>0.000434528143734127</v>
      </c>
      <c r="AO29" s="69" t="n">
        <f aca="false">'GDP evolution by scenario'!G113</f>
        <v>0.00882875477818978</v>
      </c>
      <c r="AP29" s="69"/>
      <c r="AQ29" s="9" t="n">
        <f aca="false">AQ28*(1+AO29)</f>
        <v>650883329.301327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375825102.541877</v>
      </c>
      <c r="AS29" s="70" t="n">
        <f aca="false">AQ29/AG117</f>
        <v>0.0821393628785114</v>
      </c>
      <c r="AT29" s="70" t="n">
        <f aca="false">AR29/AG117</f>
        <v>0.0474279077168525</v>
      </c>
      <c r="AW29" s="71" t="n">
        <f aca="false">workers_and_wage_central!C17</f>
        <v>11550412</v>
      </c>
      <c r="AY29" s="40" t="n">
        <f aca="false">(AW29-AW28)/AW28</f>
        <v>-0.00290011910386449</v>
      </c>
      <c r="AZ29" s="39" t="n">
        <f aca="false">workers_and_wage_central!B17</f>
        <v>6044.1777289778</v>
      </c>
      <c r="BA29" s="40" t="n">
        <f aca="false">(AZ29-AZ28)/AZ28</f>
        <v>-0.0469196659050208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I29" s="40" t="n">
        <f aca="false">T36/AG36</f>
        <v>0.0132155690905035</v>
      </c>
      <c r="BJ29" s="7" t="n">
        <f aca="false">BJ28+1</f>
        <v>2040</v>
      </c>
      <c r="BK29" s="40" t="n">
        <f aca="false">SUM(T114:T117)/AVERAGE(AG114:AG117)</f>
        <v>0.0661663472693214</v>
      </c>
      <c r="BL29" s="40" t="n">
        <f aca="false">SUM(P114:P117)/AVERAGE(AG114:AG117)</f>
        <v>0.0150018821133682</v>
      </c>
      <c r="BM29" s="40" t="n">
        <f aca="false">SUM(D114:D117)/AVERAGE(AG114:AG117)</f>
        <v>0.0805675967335357</v>
      </c>
      <c r="BN29" s="40" t="n">
        <f aca="false">(SUM(H114:H117)+SUM(J114:J117))/AVERAGE(AG114:AG117)</f>
        <v>0.0193379009382078</v>
      </c>
      <c r="BO29" s="69" t="n">
        <f aca="false">AL29-BN29</f>
        <v>-0.0487410325157903</v>
      </c>
      <c r="BP29" s="32" t="n">
        <f aca="false">BM29+BN29</f>
        <v>0.0999054976717435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90494049.7984785</v>
      </c>
      <c r="E30" s="6"/>
      <c r="F30" s="8" t="n">
        <f aca="false">'Central pensions'!I30</f>
        <v>16448364.7493033</v>
      </c>
      <c r="G30" s="6" t="n">
        <f aca="false">'Central pensions'!K30</f>
        <v>175346.654802382</v>
      </c>
      <c r="H30" s="6" t="n">
        <f aca="false">'Central pensions'!V30</f>
        <v>964705.559095501</v>
      </c>
      <c r="I30" s="8" t="n">
        <f aca="false">'Central pensions'!M30</f>
        <v>5423.09241656851</v>
      </c>
      <c r="J30" s="6" t="n">
        <f aca="false">'Central pensions'!W30</f>
        <v>29836.2544050156</v>
      </c>
      <c r="K30" s="6"/>
      <c r="L30" s="8" t="n">
        <f aca="false">'Central pensions'!N30</f>
        <v>3514113.18561026</v>
      </c>
      <c r="M30" s="8"/>
      <c r="N30" s="8" t="n">
        <f aca="false">'Central pensions'!L30</f>
        <v>681523.578224169</v>
      </c>
      <c r="O30" s="6"/>
      <c r="P30" s="6" t="n">
        <f aca="false">'Central pensions'!X30</f>
        <v>21984291.670948</v>
      </c>
      <c r="Q30" s="8"/>
      <c r="R30" s="8" t="n">
        <f aca="false">'Central SIPA income'!G25</f>
        <v>15862738.8132122</v>
      </c>
      <c r="S30" s="8"/>
      <c r="T30" s="6" t="n">
        <f aca="false">'Central SIPA income'!J25</f>
        <v>60652556.7028565</v>
      </c>
      <c r="U30" s="6"/>
      <c r="V30" s="8" t="n">
        <f aca="false">'Central SIPA income'!F25</f>
        <v>109595.017329619</v>
      </c>
      <c r="W30" s="8"/>
      <c r="X30" s="8" t="n">
        <f aca="false">'Central SIPA income'!M25</f>
        <v>275271.086411746</v>
      </c>
      <c r="Y30" s="6"/>
      <c r="Z30" s="6" t="n">
        <f aca="false">R30+V30-N30-L30-F30</f>
        <v>-4671667.68259586</v>
      </c>
      <c r="AA30" s="6"/>
      <c r="AB30" s="6" t="n">
        <f aca="false">T30-P30-D30</f>
        <v>-51825784.7665701</v>
      </c>
      <c r="AC30" s="50"/>
      <c r="AD30" s="6" t="n">
        <v>17412113021.4212</v>
      </c>
      <c r="AE30" s="6" t="n">
        <v>693692.821134425</v>
      </c>
      <c r="AF30" s="6" t="n"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-0.0102390587193851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-0.352779496297903</v>
      </c>
      <c r="AS30" s="64"/>
      <c r="AT30" s="5"/>
      <c r="AU30" s="61" t="n">
        <f aca="false">AVERAGE(AH30:AH33)</f>
        <v>-0.000814920483286916</v>
      </c>
      <c r="AV30" s="5"/>
      <c r="AW30" s="65" t="n">
        <f aca="false">workers_and_wage_central!C18</f>
        <v>11444480</v>
      </c>
      <c r="AX30" s="5"/>
      <c r="AY30" s="61" t="n">
        <f aca="false">(AW30-AW29)/AW29</f>
        <v>-0.00917127458310578</v>
      </c>
      <c r="AZ30" s="66" t="n">
        <f aca="false">workers_and_wage_central!B18</f>
        <v>6009.71845284106</v>
      </c>
      <c r="BA30" s="61" t="n">
        <f aca="false">(AZ30-AZ29)/AZ29</f>
        <v>-0.00570123475547884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0.015296387934487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91674495.8027361</v>
      </c>
      <c r="E31" s="9"/>
      <c r="F31" s="67" t="n">
        <f aca="false">'Central pensions'!I31</f>
        <v>16662924.783782</v>
      </c>
      <c r="G31" s="9" t="n">
        <f aca="false">'Central pensions'!K31</f>
        <v>180975.053057989</v>
      </c>
      <c r="H31" s="9" t="n">
        <f aca="false">'Central pensions'!V31</f>
        <v>995671.345651895</v>
      </c>
      <c r="I31" s="67" t="n">
        <f aca="false">'Central pensions'!M31</f>
        <v>5597.16658942236</v>
      </c>
      <c r="J31" s="9" t="n">
        <f aca="false">'Central pensions'!W31</f>
        <v>30793.9591438731</v>
      </c>
      <c r="K31" s="9"/>
      <c r="L31" s="67" t="n">
        <f aca="false">'Central pensions'!N31</f>
        <v>3220351.57066625</v>
      </c>
      <c r="M31" s="67"/>
      <c r="N31" s="67" t="n">
        <f aca="false">'Central pensions'!L31</f>
        <v>692237.280121459</v>
      </c>
      <c r="O31" s="9"/>
      <c r="P31" s="9" t="n">
        <f aca="false">'Central pensions'!X31</f>
        <v>20518904.8813054</v>
      </c>
      <c r="Q31" s="67"/>
      <c r="R31" s="67" t="n">
        <f aca="false">'Central SIPA income'!G26</f>
        <v>18767862.8028863</v>
      </c>
      <c r="S31" s="67"/>
      <c r="T31" s="9" t="n">
        <f aca="false">'Central SIPA income'!J26</f>
        <v>71760550.0694104</v>
      </c>
      <c r="U31" s="9"/>
      <c r="V31" s="67" t="n">
        <f aca="false">'Central SIPA income'!F26</f>
        <v>107810.670661791</v>
      </c>
      <c r="W31" s="67"/>
      <c r="X31" s="67" t="n">
        <f aca="false">'Central SIPA income'!M26</f>
        <v>270789.322023582</v>
      </c>
      <c r="Y31" s="9"/>
      <c r="Z31" s="9" t="n">
        <f aca="false">R31+V31-N31-L31-F31</f>
        <v>-1699840.16102164</v>
      </c>
      <c r="AA31" s="9"/>
      <c r="AB31" s="9" t="n">
        <f aca="false">T31-P31-D31</f>
        <v>-40432850.6146311</v>
      </c>
      <c r="AC31" s="50"/>
      <c r="AD31" s="9" t="n">
        <v>20909685152.7339</v>
      </c>
      <c r="AE31" s="9" t="n">
        <v>691076.986332392</v>
      </c>
      <c r="AF31" s="9" t="n"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-0.0080184287993962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375825102.541877</v>
      </c>
      <c r="AS31" s="7"/>
      <c r="AT31" s="7"/>
      <c r="AU31" s="7"/>
      <c r="AV31" s="7"/>
      <c r="AW31" s="71" t="n">
        <f aca="false">workers_and_wage_central!C19</f>
        <v>11554378</v>
      </c>
      <c r="AX31" s="7"/>
      <c r="AY31" s="40" t="n">
        <f aca="false">(AW31-AW30)/AW30</f>
        <v>0.00960270803042165</v>
      </c>
      <c r="AZ31" s="39" t="n">
        <f aca="false">workers_and_wage_central!B19</f>
        <v>5955.74185556688</v>
      </c>
      <c r="BA31" s="40" t="n">
        <f aca="false">(AZ31-AZ30)/AZ30</f>
        <v>-0.00898155174784707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0.0132468199885387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32665418.9134398</v>
      </c>
      <c r="D32" s="9" t="n">
        <f aca="false">'Central pensions'!Q32</f>
        <v>94028095.0676853</v>
      </c>
      <c r="E32" s="9"/>
      <c r="F32" s="67" t="n">
        <f aca="false">'Central pensions'!I32</f>
        <v>17090719.3102707</v>
      </c>
      <c r="G32" s="9" t="n">
        <f aca="false">'Central pensions'!K32</f>
        <v>193766.820082053</v>
      </c>
      <c r="H32" s="9" t="n">
        <f aca="false">'Central pensions'!V32</f>
        <v>1066047.87363685</v>
      </c>
      <c r="I32" s="67" t="n">
        <f aca="false">'Central pensions'!M32</f>
        <v>5992.7882499604</v>
      </c>
      <c r="J32" s="9" t="n">
        <f aca="false">'Central pensions'!W32</f>
        <v>32970.5527928924</v>
      </c>
      <c r="K32" s="9"/>
      <c r="L32" s="67" t="n">
        <f aca="false">'Central pensions'!N32</f>
        <v>3151590.38644392</v>
      </c>
      <c r="M32" s="67"/>
      <c r="N32" s="67" t="n">
        <f aca="false">'Central pensions'!L32</f>
        <v>711952.073699757</v>
      </c>
      <c r="O32" s="9"/>
      <c r="P32" s="9" t="n">
        <f aca="false">'Central pensions'!X32</f>
        <v>20270567.7469621</v>
      </c>
      <c r="Q32" s="67"/>
      <c r="R32" s="67" t="n">
        <f aca="false">'Central SIPA income'!G27</f>
        <v>15709287.9702997</v>
      </c>
      <c r="S32" s="67"/>
      <c r="T32" s="9" t="n">
        <f aca="false">'Central SIPA income'!J27</f>
        <v>60065824.1051349</v>
      </c>
      <c r="U32" s="9"/>
      <c r="V32" s="67" t="n">
        <f aca="false">'Central SIPA income'!F27</f>
        <v>110759.347632462</v>
      </c>
      <c r="W32" s="67"/>
      <c r="X32" s="67" t="n">
        <f aca="false">'Central SIPA income'!M27</f>
        <v>278195.548446746</v>
      </c>
      <c r="Y32" s="9"/>
      <c r="Z32" s="9" t="n">
        <f aca="false">R32+V32-N32-L32-F32</f>
        <v>-5134214.45248221</v>
      </c>
      <c r="AA32" s="9"/>
      <c r="AB32" s="9" t="n">
        <f aca="false">T32-P32-D32</f>
        <v>-54232838.7095125</v>
      </c>
      <c r="AC32" s="50"/>
      <c r="AD32" s="9" t="n">
        <v>22287255273.2248</v>
      </c>
      <c r="AE32" s="9" t="n">
        <v>696715.277109837</v>
      </c>
      <c r="AF32" s="9" t="n">
        <v>397.614228233701</v>
      </c>
      <c r="AG32" s="9" t="n">
        <f aca="false">AE32/$AE$6*$AD$6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-0.010668131255479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379266419.024533</v>
      </c>
      <c r="AS32" s="7"/>
      <c r="AT32" s="7"/>
      <c r="AU32" s="9"/>
      <c r="AW32" s="71" t="n">
        <f aca="false">workers_and_wage_central!C20</f>
        <v>11614513</v>
      </c>
      <c r="AY32" s="40" t="n">
        <f aca="false">(AW32-AW31)/AW31</f>
        <v>0.00520452074529672</v>
      </c>
      <c r="AZ32" s="39" t="n">
        <f aca="false">workers_and_wage_central!B20</f>
        <v>5853.55338883486</v>
      </c>
      <c r="BA32" s="40" t="n">
        <f aca="false">(AZ32-AZ31)/AZ31</f>
        <v>-0.0171579744740792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0" t="n">
        <v>1</v>
      </c>
      <c r="BI32" s="40" t="n">
        <f aca="false">T39/AG39</f>
        <v>0.0155411400182855</v>
      </c>
      <c r="BN32" s="0"/>
      <c r="BO32" s="0"/>
      <c r="BP32" s="0"/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92236659.5410418</v>
      </c>
      <c r="E33" s="9"/>
      <c r="F33" s="67" t="n">
        <f aca="false">'Central pensions'!I33</f>
        <v>16765104.6976778</v>
      </c>
      <c r="G33" s="9" t="n">
        <f aca="false">'Central pensions'!K33</f>
        <v>203620.113530333</v>
      </c>
      <c r="H33" s="9" t="n">
        <f aca="false">'Central pensions'!V33</f>
        <v>1120257.78699772</v>
      </c>
      <c r="I33" s="67" t="n">
        <f aca="false">'Central pensions'!M33</f>
        <v>6297.5292844433</v>
      </c>
      <c r="J33" s="9" t="n">
        <f aca="false">'Central pensions'!W33</f>
        <v>34647.148051476</v>
      </c>
      <c r="K33" s="9"/>
      <c r="L33" s="67" t="n">
        <f aca="false">'Central pensions'!N33</f>
        <v>3305970.27675218</v>
      </c>
      <c r="M33" s="67"/>
      <c r="N33" s="67" t="n">
        <f aca="false">'Central pensions'!L33</f>
        <v>698121.724870201</v>
      </c>
      <c r="O33" s="9"/>
      <c r="P33" s="9" t="n">
        <f aca="false">'Central pensions'!X33</f>
        <v>20995555.2330152</v>
      </c>
      <c r="Q33" s="67"/>
      <c r="R33" s="67" t="n">
        <f aca="false">'Central SIPA income'!G28</f>
        <v>17842646.3576118</v>
      </c>
      <c r="S33" s="67"/>
      <c r="T33" s="9" t="n">
        <f aca="false">'Central SIPA income'!J28</f>
        <v>68222904.8008211</v>
      </c>
      <c r="U33" s="9"/>
      <c r="V33" s="67" t="n">
        <f aca="false">'Central SIPA income'!F28</f>
        <v>108218.534622524</v>
      </c>
      <c r="W33" s="67"/>
      <c r="X33" s="67" t="n">
        <f aca="false">'Central SIPA income'!M28</f>
        <v>271813.758702499</v>
      </c>
      <c r="Y33" s="9"/>
      <c r="Z33" s="9" t="n">
        <f aca="false">R33+V33-N33-L33-F33</f>
        <v>-2818331.80706582</v>
      </c>
      <c r="AA33" s="9"/>
      <c r="AB33" s="9" t="n">
        <f aca="false">T33-P33-D33</f>
        <v>-45009309.9732359</v>
      </c>
      <c r="AC33" s="50"/>
      <c r="AD33" s="9" t="n">
        <v>25179945991.8152</v>
      </c>
      <c r="AE33" s="9" t="n">
        <v>690424.718170211</v>
      </c>
      <c r="AF33" s="40"/>
      <c r="AG33" s="9" t="n">
        <f aca="false">AE33/$AE$6*$AD$6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-0.00893444069135256</v>
      </c>
      <c r="AK33" s="7" t="s">
        <v>105</v>
      </c>
      <c r="AL33" s="7"/>
      <c r="AM33" s="7"/>
      <c r="AN33" s="7"/>
      <c r="AO33" s="7"/>
      <c r="AP33" s="7"/>
      <c r="AQ33" s="7"/>
      <c r="AR33" s="7"/>
      <c r="AS33" s="7"/>
      <c r="AT33" s="7"/>
      <c r="AW33" s="71" t="n">
        <f aca="false">workers_and_wage_central!C21</f>
        <v>11654037</v>
      </c>
      <c r="AY33" s="40" t="n">
        <f aca="false">(AW33-AW32)/AW32</f>
        <v>0.00340298383582678</v>
      </c>
      <c r="AZ33" s="39" t="n">
        <f aca="false">workers_and_wage_central!B21</f>
        <v>5679.1478127964</v>
      </c>
      <c r="BA33" s="40" t="n">
        <f aca="false">(AZ33-AZ32)/AZ32</f>
        <v>-0.0297948211032152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0" t="n">
        <f aca="false">BH32+1</f>
        <v>2</v>
      </c>
      <c r="BI33" s="40" t="n">
        <f aca="false">T40/AG40</f>
        <v>0.0134443321505422</v>
      </c>
      <c r="BN33" s="0"/>
      <c r="BO33" s="0"/>
      <c r="BP33" s="0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105609699.682167</v>
      </c>
      <c r="E34" s="6"/>
      <c r="F34" s="8" t="n">
        <f aca="false">'Central pensions'!I34</f>
        <v>19195813.0430126</v>
      </c>
      <c r="G34" s="6" t="n">
        <f aca="false">'Central pensions'!K34</f>
        <v>227496.203324326</v>
      </c>
      <c r="H34" s="6" t="n">
        <f aca="false">'Central pensions'!V34</f>
        <v>1251616.98845889</v>
      </c>
      <c r="I34" s="8" t="n">
        <f aca="false">'Central pensions'!M34</f>
        <v>7035.96505126779</v>
      </c>
      <c r="J34" s="6" t="n">
        <f aca="false">'Central pensions'!W34</f>
        <v>38709.8037667697</v>
      </c>
      <c r="K34" s="6"/>
      <c r="L34" s="8" t="n">
        <f aca="false">'Central pensions'!N34</f>
        <v>3800149.86655555</v>
      </c>
      <c r="M34" s="8"/>
      <c r="N34" s="8" t="n">
        <f aca="false">'Central pensions'!L34</f>
        <v>713117.938802138</v>
      </c>
      <c r="O34" s="6"/>
      <c r="P34" s="6" t="n">
        <f aca="false">'Central pensions'!X34</f>
        <v>23642360.2181909</v>
      </c>
      <c r="Q34" s="8"/>
      <c r="R34" s="8" t="n">
        <f aca="false">'Central SIPA income'!G29</f>
        <v>16354684.6279618</v>
      </c>
      <c r="S34" s="8"/>
      <c r="T34" s="6" t="n">
        <f aca="false">'Central SIPA income'!J29</f>
        <v>62533554.1633317</v>
      </c>
      <c r="U34" s="6"/>
      <c r="V34" s="8" t="n">
        <f aca="false">'Central SIPA income'!F29</f>
        <v>114223.960654247</v>
      </c>
      <c r="W34" s="8"/>
      <c r="X34" s="8" t="n">
        <f aca="false">'Central SIPA income'!M29</f>
        <v>286897.65748182</v>
      </c>
      <c r="Y34" s="6"/>
      <c r="Z34" s="6" t="n">
        <f aca="false">R34+V34-N34-L34-F34</f>
        <v>-7240172.25975423</v>
      </c>
      <c r="AA34" s="6"/>
      <c r="AB34" s="6" t="n">
        <f aca="false">T34-P34-D34</f>
        <v>-66718505.7370266</v>
      </c>
      <c r="AC34" s="50"/>
      <c r="AD34" s="6" t="n">
        <v>25352324788.3927</v>
      </c>
      <c r="AE34" s="6" t="n">
        <v>656978.783745228</v>
      </c>
      <c r="AF34" s="6"/>
      <c r="AG34" s="6" t="n">
        <f aca="false">AE34/$AE$6*$AD$6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-0.0139179833583586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-0.0114541268257462</v>
      </c>
      <c r="AV34" s="5"/>
      <c r="AW34" s="65" t="n">
        <f aca="false">workers_and_wage_central!C22</f>
        <v>11459125</v>
      </c>
      <c r="AX34" s="5"/>
      <c r="AY34" s="61" t="n">
        <f aca="false">(AW34-AW33)/AW33</f>
        <v>-0.0167248482221225</v>
      </c>
      <c r="AZ34" s="66" t="n">
        <f aca="false">workers_and_wage_central!B22</f>
        <v>5987.4537603861</v>
      </c>
      <c r="BA34" s="61" t="n">
        <f aca="false">(AZ34-AZ33)/AZ33</f>
        <v>0.0542873610183224</v>
      </c>
      <c r="BB34" s="11" t="n">
        <f aca="false">BB33*3/4+BB37*1/4</f>
        <v>45.2434019872418</v>
      </c>
      <c r="BC34" s="11" t="n">
        <f aca="false">$BC$33</f>
        <v>11.3722743431335</v>
      </c>
      <c r="BD34" s="11" t="n">
        <f aca="false">BB34+BC34/2</f>
        <v>50.9295391588085</v>
      </c>
      <c r="BE34" s="61" t="n">
        <f aca="false">BD34/BD33-1</f>
        <v>0.0116306331531295</v>
      </c>
      <c r="BF34" s="5"/>
      <c r="BG34" s="5"/>
      <c r="BH34" s="5" t="n">
        <f aca="false">BH33+1</f>
        <v>3</v>
      </c>
      <c r="BI34" s="61" t="n">
        <f aca="false">T41/AG41</f>
        <v>0.0157070379234005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97603882.0444313</v>
      </c>
      <c r="E35" s="9"/>
      <c r="F35" s="67" t="n">
        <f aca="false">'Central pensions'!I35</f>
        <v>17740660.9206893</v>
      </c>
      <c r="G35" s="9" t="n">
        <f aca="false">'Central pensions'!K35</f>
        <v>279307.043137103</v>
      </c>
      <c r="H35" s="9" t="n">
        <f aca="false">'Central pensions'!V35</f>
        <v>1536664.94243967</v>
      </c>
      <c r="I35" s="67" t="n">
        <f aca="false">'Central pensions'!M35</f>
        <v>8638.3621588794</v>
      </c>
      <c r="J35" s="9" t="n">
        <f aca="false">'Central pensions'!W35</f>
        <v>47525.7198692677</v>
      </c>
      <c r="K35" s="9"/>
      <c r="L35" s="67" t="n">
        <f aca="false">'Central pensions'!N35</f>
        <v>2945031.41658614</v>
      </c>
      <c r="M35" s="67"/>
      <c r="N35" s="67" t="n">
        <f aca="false">'Central pensions'!L35</f>
        <v>730150.448158853</v>
      </c>
      <c r="O35" s="9"/>
      <c r="P35" s="9" t="n">
        <f aca="false">'Central pensions'!X35</f>
        <v>19298854.3573154</v>
      </c>
      <c r="Q35" s="67"/>
      <c r="R35" s="67" t="n">
        <f aca="false">'Central SIPA income'!G30</f>
        <v>18315117.1907988</v>
      </c>
      <c r="S35" s="67"/>
      <c r="T35" s="9" t="n">
        <f aca="false">'Central SIPA income'!J30</f>
        <v>70029437.981362</v>
      </c>
      <c r="U35" s="9"/>
      <c r="V35" s="67" t="n">
        <f aca="false">'Central SIPA income'!F30</f>
        <v>83215.8664771378</v>
      </c>
      <c r="W35" s="67"/>
      <c r="X35" s="67" t="n">
        <f aca="false">'Central SIPA income'!M30</f>
        <v>209014.264790538</v>
      </c>
      <c r="Y35" s="9"/>
      <c r="Z35" s="9" t="n">
        <f aca="false">R35+V35-N35-L35-F35</f>
        <v>-3017509.7281583</v>
      </c>
      <c r="AA35" s="9"/>
      <c r="AB35" s="9" t="n">
        <f aca="false">T35-P35-D35</f>
        <v>-46873298.4203848</v>
      </c>
      <c r="AC35" s="50"/>
      <c r="AD35" s="9"/>
      <c r="AE35" s="75"/>
      <c r="AF35" s="40" t="n">
        <f aca="false">AVERAGE(AG34:AG37)/AVERAGE(AG30:AG33)-1</f>
        <v>-0.108757605416629</v>
      </c>
      <c r="AG35" s="9" t="n">
        <f aca="false">AG34*'Central macro hypothesis'!B17/'Central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-0.0116601709523955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workers_and_wage_central!C23</f>
        <v>9344932</v>
      </c>
      <c r="AX35" s="7"/>
      <c r="AY35" s="40" t="n">
        <f aca="false">(AW35-AW34)/AW34</f>
        <v>-0.184498641912013</v>
      </c>
      <c r="AZ35" s="39" t="n">
        <f aca="false">workers_and_wage_central!B23</f>
        <v>6406.02398035156</v>
      </c>
      <c r="BA35" s="40" t="n">
        <f aca="false">(AZ35-AZ34)/AZ34</f>
        <v>0.0699078835038002</v>
      </c>
      <c r="BB35" s="12" t="n">
        <f aca="false">BB33*2/4+BB37*2/4</f>
        <v>45.8289346581612</v>
      </c>
      <c r="BC35" s="12" t="n">
        <f aca="false">$BC$33</f>
        <v>11.3722743431335</v>
      </c>
      <c r="BD35" s="12" t="n">
        <f aca="false">BB35+BC35/2</f>
        <v>51.5150718297279</v>
      </c>
      <c r="BE35" s="40" t="n">
        <f aca="false">BD35/BD34-1</f>
        <v>0.011496916732225</v>
      </c>
      <c r="BF35" s="7"/>
      <c r="BG35" s="7" t="e">
        <f aca="false">AVERAGE(BF34:BF37)</f>
        <v>#DIV/0!</v>
      </c>
      <c r="BH35" s="7" t="n">
        <f aca="false">BH34+1</f>
        <v>4</v>
      </c>
      <c r="BI35" s="40" t="n">
        <f aca="false">T42/AG42</f>
        <v>0.0135561435415086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96927125.2192332</v>
      </c>
      <c r="E36" s="9"/>
      <c r="F36" s="67" t="n">
        <f aca="false">'Central pensions'!I36</f>
        <v>17617652.3567867</v>
      </c>
      <c r="G36" s="9" t="n">
        <f aca="false">'Central pensions'!K36</f>
        <v>300207.929015087</v>
      </c>
      <c r="H36" s="9" t="n">
        <f aca="false">'Central pensions'!V36</f>
        <v>1651655.44978203</v>
      </c>
      <c r="I36" s="67" t="n">
        <f aca="false">'Central pensions'!M36</f>
        <v>9284.78130974498</v>
      </c>
      <c r="J36" s="9" t="n">
        <f aca="false">'Central pensions'!W36</f>
        <v>51082.1273128465</v>
      </c>
      <c r="K36" s="9"/>
      <c r="L36" s="67" t="n">
        <f aca="false">'Central pensions'!N36</f>
        <v>2909983.196962</v>
      </c>
      <c r="M36" s="67"/>
      <c r="N36" s="67" t="n">
        <f aca="false">'Central pensions'!L36</f>
        <v>726858.268159475</v>
      </c>
      <c r="O36" s="9"/>
      <c r="P36" s="9" t="n">
        <f aca="false">'Central pensions'!X36</f>
        <v>19098876.3760672</v>
      </c>
      <c r="Q36" s="67"/>
      <c r="R36" s="67" t="n">
        <f aca="false">'Central SIPA income'!G31</f>
        <v>15595988.528971</v>
      </c>
      <c r="S36" s="67"/>
      <c r="T36" s="9" t="n">
        <f aca="false">'Central SIPA income'!J31</f>
        <v>59632613.8713595</v>
      </c>
      <c r="U36" s="9"/>
      <c r="V36" s="67" t="n">
        <f aca="false">'Central SIPA income'!F31</f>
        <v>84583.9362415247</v>
      </c>
      <c r="W36" s="67"/>
      <c r="X36" s="67" t="n">
        <f aca="false">'Central SIPA income'!M31</f>
        <v>212450.46161322</v>
      </c>
      <c r="Y36" s="9"/>
      <c r="Z36" s="9" t="n">
        <f aca="false">R36+V36-N36-L36-F36</f>
        <v>-5573921.3566957</v>
      </c>
      <c r="AA36" s="9"/>
      <c r="AB36" s="9" t="n">
        <f aca="false">T36-P36-D36</f>
        <v>-56393387.7239409</v>
      </c>
      <c r="AC36" s="50"/>
      <c r="AD36" s="9"/>
      <c r="AE36" s="9"/>
      <c r="AF36" s="9"/>
      <c r="AG36" s="9" t="n">
        <f aca="false">AG35*'Central macro hypothesis'!B18/'Central macro hypothesis'!B17</f>
        <v>4512300110.79965</v>
      </c>
      <c r="AH36" s="40" t="n">
        <f aca="false">(AG36-AG35)/AG35</f>
        <v>0.122476814167518</v>
      </c>
      <c r="AI36" s="40"/>
      <c r="AJ36" s="40" t="n">
        <f aca="false">AB36/AG36</f>
        <v>-0.0124977032420716</v>
      </c>
      <c r="AK36" s="7"/>
      <c r="AL36" s="40"/>
      <c r="AM36" s="40"/>
      <c r="AN36" s="40"/>
      <c r="AO36" s="40"/>
      <c r="AP36" s="40"/>
      <c r="AQ36" s="40"/>
      <c r="AR36" s="40"/>
      <c r="AS36" s="40"/>
      <c r="AT36" s="40"/>
      <c r="AU36" s="9"/>
      <c r="AW36" s="71" t="n">
        <f aca="false">workers_and_wage_central!C24</f>
        <v>9833529</v>
      </c>
      <c r="AY36" s="40" t="n">
        <f aca="false">(AW36-AW35)/AW35</f>
        <v>0.0522847036233115</v>
      </c>
      <c r="AZ36" s="39" t="n">
        <f aca="false">workers_and_wage_central!B24</f>
        <v>6098.86892356943</v>
      </c>
      <c r="BA36" s="40" t="n">
        <f aca="false">(AZ36-AZ35)/AZ35</f>
        <v>-0.0479478468585556</v>
      </c>
      <c r="BB36" s="12" t="n">
        <f aca="false">BB33*1/4+BB37*3/4</f>
        <v>46.4144673290806</v>
      </c>
      <c r="BC36" s="12" t="n">
        <f aca="false">$BC$33</f>
        <v>11.3722743431335</v>
      </c>
      <c r="BD36" s="12" t="n">
        <f aca="false">BB36+BC36/2</f>
        <v>52.1006045006473</v>
      </c>
      <c r="BE36" s="40" t="n">
        <f aca="false">BD36/BD35-1</f>
        <v>0.0113662400171888</v>
      </c>
      <c r="BF36" s="7"/>
      <c r="BG36" s="7"/>
      <c r="BH36" s="0" t="n">
        <f aca="false">BH35+1</f>
        <v>5</v>
      </c>
      <c r="BI36" s="40" t="n">
        <f aca="false">T43/AG43</f>
        <v>0.0157119634552763</v>
      </c>
      <c r="BN36" s="0"/>
      <c r="BO36" s="0"/>
      <c r="BP36" s="0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94490157.4858059</v>
      </c>
      <c r="E37" s="9"/>
      <c r="F37" s="67" t="n">
        <f aca="false">'Central pensions'!I37</f>
        <v>17174704.6243009</v>
      </c>
      <c r="G37" s="9" t="n">
        <f aca="false">'Central pensions'!K37</f>
        <v>313115.34061862</v>
      </c>
      <c r="H37" s="9" t="n">
        <f aca="false">'Central pensions'!V37</f>
        <v>1722668.22012256</v>
      </c>
      <c r="I37" s="67" t="n">
        <f aca="false">'Central pensions'!M37</f>
        <v>9683.97960676154</v>
      </c>
      <c r="J37" s="9" t="n">
        <f aca="false">'Central pensions'!W37</f>
        <v>53278.3985604922</v>
      </c>
      <c r="K37" s="9"/>
      <c r="L37" s="67" t="n">
        <f aca="false">'Central pensions'!N37</f>
        <v>2905674.43826709</v>
      </c>
      <c r="M37" s="67"/>
      <c r="N37" s="67" t="n">
        <f aca="false">'Central pensions'!L37</f>
        <v>710278.243260302</v>
      </c>
      <c r="O37" s="9"/>
      <c r="P37" s="9" t="n">
        <f aca="false">'Central pensions'!X37</f>
        <v>18985299.8016192</v>
      </c>
      <c r="Q37" s="67"/>
      <c r="R37" s="67" t="n">
        <f aca="false">'Central SIPA income'!G32</f>
        <v>18801788.2610091</v>
      </c>
      <c r="S37" s="67"/>
      <c r="T37" s="9" t="n">
        <f aca="false">'Central SIPA income'!J32</f>
        <v>71890266.9989201</v>
      </c>
      <c r="U37" s="9"/>
      <c r="V37" s="67" t="n">
        <f aca="false">'Central SIPA income'!F32</f>
        <v>91514.8054824359</v>
      </c>
      <c r="W37" s="67"/>
      <c r="X37" s="67" t="n">
        <f aca="false">'Central SIPA income'!M32</f>
        <v>229858.80692134</v>
      </c>
      <c r="Y37" s="9"/>
      <c r="Z37" s="9" t="n">
        <f aca="false">R37+V37-N37-L37-F37</f>
        <v>-1897354.2393367</v>
      </c>
      <c r="AA37" s="9"/>
      <c r="AB37" s="9" t="n">
        <f aca="false">T37-P37-D37</f>
        <v>-41585190.2885051</v>
      </c>
      <c r="AC37" s="50"/>
      <c r="AD37" s="9"/>
      <c r="AE37" s="9"/>
      <c r="AF37" s="9"/>
      <c r="AG37" s="9" t="n">
        <f aca="false">AG36*'Central macro hypothesis'!B19/'Central macro hypothesis'!B18</f>
        <v>4699819807.57936</v>
      </c>
      <c r="AH37" s="40" t="n">
        <f aca="false">(AG37-AG36)/AG36</f>
        <v>0.041557452335874</v>
      </c>
      <c r="AI37" s="40" t="n">
        <f aca="false">(AG37-AG33)/AG33</f>
        <v>-0.0670760925721661</v>
      </c>
      <c r="AJ37" s="40" t="n">
        <f aca="false">AB37/AG37</f>
        <v>-0.00884825205882169</v>
      </c>
      <c r="AK37" s="73"/>
      <c r="AW37" s="71" t="n">
        <f aca="false">workers_and_wage_central!C25</f>
        <v>10346870</v>
      </c>
      <c r="AY37" s="40" t="n">
        <f aca="false">(AW37-AW36)/AW36</f>
        <v>0.0522031307377036</v>
      </c>
      <c r="AZ37" s="39" t="n">
        <f aca="false">workers_and_wage_central!B25</f>
        <v>6081.86314734696</v>
      </c>
      <c r="BA37" s="40" t="n">
        <f aca="false">(AZ37-AZ36)/AZ36</f>
        <v>-0.00278834918992018</v>
      </c>
      <c r="BB37" s="76" t="n">
        <v>47</v>
      </c>
      <c r="BC37" s="12" t="n">
        <f aca="false">$BC$33</f>
        <v>11.3722743431335</v>
      </c>
      <c r="BD37" s="12" t="n">
        <f aca="false">BB37+BC37/2</f>
        <v>52.6861371715667</v>
      </c>
      <c r="BE37" s="40" t="n">
        <f aca="false">BD37/BD36-1</f>
        <v>0.0112385005228133</v>
      </c>
      <c r="BG37" s="73" t="n">
        <f aca="false">(BB37-BB33)/BB33</f>
        <v>0.052446091126466</v>
      </c>
      <c r="BH37" s="0" t="n">
        <f aca="false">BH36+1</f>
        <v>6</v>
      </c>
      <c r="BI37" s="40" t="n">
        <f aca="false">T44/AG44</f>
        <v>0.0135956518835632</v>
      </c>
      <c r="BN37" s="0"/>
      <c r="BO37" s="0"/>
      <c r="BP37" s="0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92627584.3129584</v>
      </c>
      <c r="E38" s="6"/>
      <c r="F38" s="8" t="n">
        <f aca="false">'Central pensions'!I38</f>
        <v>16836159.9024381</v>
      </c>
      <c r="G38" s="6" t="n">
        <f aca="false">'Central pensions'!K38</f>
        <v>309838.168282354</v>
      </c>
      <c r="H38" s="6" t="n">
        <f aca="false">'Central pensions'!V38</f>
        <v>1704638.18485059</v>
      </c>
      <c r="I38" s="8" t="n">
        <f aca="false">'Central pensions'!M38</f>
        <v>9582.62376130995</v>
      </c>
      <c r="J38" s="6" t="n">
        <f aca="false">'Central pensions'!W38</f>
        <v>52720.7686036266</v>
      </c>
      <c r="K38" s="6"/>
      <c r="L38" s="8" t="n">
        <f aca="false">'Central pensions'!N38</f>
        <v>3435051.0441943</v>
      </c>
      <c r="M38" s="8"/>
      <c r="N38" s="8" t="n">
        <f aca="false">'Central pensions'!L38</f>
        <v>697273.376161274</v>
      </c>
      <c r="O38" s="6"/>
      <c r="P38" s="6" t="n">
        <f aca="false">'Central pensions'!X38</f>
        <v>21660688.5846033</v>
      </c>
      <c r="Q38" s="8"/>
      <c r="R38" s="8" t="n">
        <f aca="false">'Central SIPA income'!G33</f>
        <v>16607745.9895288</v>
      </c>
      <c r="S38" s="8"/>
      <c r="T38" s="6" t="n">
        <f aca="false">'Central SIPA income'!J33</f>
        <v>63501156.2125416</v>
      </c>
      <c r="U38" s="6"/>
      <c r="V38" s="8" t="n">
        <f aca="false">'Central SIPA income'!F33</f>
        <v>99342.303235606</v>
      </c>
      <c r="W38" s="8"/>
      <c r="X38" s="8" t="n">
        <f aca="false">'Central SIPA income'!M33</f>
        <v>249519.224547081</v>
      </c>
      <c r="Y38" s="6"/>
      <c r="Z38" s="6" t="n">
        <f aca="false">R38+V38-N38-L38-F38</f>
        <v>-4261396.03002924</v>
      </c>
      <c r="AA38" s="6"/>
      <c r="AB38" s="6" t="n">
        <f aca="false">T38-P38-D38</f>
        <v>-50787116.6850201</v>
      </c>
      <c r="AC38" s="50"/>
      <c r="AD38" s="6"/>
      <c r="AE38" s="6"/>
      <c r="AF38" s="6"/>
      <c r="AG38" s="6" t="n">
        <f aca="false">AG37*'Central macro hypothesis'!B20/'Central macro hypothesis'!B19</f>
        <v>4793690581.39865</v>
      </c>
      <c r="AH38" s="61" t="n">
        <f aca="false">(AG38-AG37)/AG37</f>
        <v>0.0199732708194264</v>
      </c>
      <c r="AI38" s="61"/>
      <c r="AJ38" s="61" t="n">
        <f aca="false">AB38/AG38</f>
        <v>-0.0105945754784619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0.0139790310034765</v>
      </c>
      <c r="AV38" s="5"/>
      <c r="AW38" s="65" t="n">
        <f aca="false">workers_and_wage_central!C26</f>
        <v>10800119</v>
      </c>
      <c r="AX38" s="5"/>
      <c r="AY38" s="61" t="n">
        <f aca="false">(AW38-AW37)/AW37</f>
        <v>0.0438054213496449</v>
      </c>
      <c r="AZ38" s="66" t="n">
        <f aca="false">workers_and_wage_central!B26</f>
        <v>6026.01446577481</v>
      </c>
      <c r="BA38" s="61" t="n">
        <f aca="false">(AZ38-AZ37)/AZ37</f>
        <v>-0.00918282444361142</v>
      </c>
      <c r="BB38" s="11" t="n">
        <f aca="false">BB37*3/4+BB41*1/4</f>
        <v>48</v>
      </c>
      <c r="BC38" s="11" t="n">
        <f aca="false">$BC$33</f>
        <v>11.3722743431335</v>
      </c>
      <c r="BD38" s="11" t="n">
        <f aca="false">BB38+BC38/2</f>
        <v>53.6861371715667</v>
      </c>
      <c r="BE38" s="61" t="n">
        <f aca="false">BD38/BD37-1</f>
        <v>0.0189803248764207</v>
      </c>
      <c r="BF38" s="5"/>
      <c r="BG38" s="5"/>
      <c r="BH38" s="5" t="n">
        <f aca="false">BH37+1</f>
        <v>7</v>
      </c>
      <c r="BI38" s="61" t="n">
        <f aca="false">T45/AG45</f>
        <v>0.0154001948955958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94630779.5671648</v>
      </c>
      <c r="E39" s="9"/>
      <c r="F39" s="67" t="n">
        <f aca="false">'Central pensions'!I39</f>
        <v>17200264.3521631</v>
      </c>
      <c r="G39" s="9" t="n">
        <f aca="false">'Central pensions'!K39</f>
        <v>350339.029856267</v>
      </c>
      <c r="H39" s="9" t="n">
        <f aca="false">'Central pensions'!V39</f>
        <v>1927461.9755442</v>
      </c>
      <c r="I39" s="67" t="n">
        <f aca="false">'Central pensions'!M39</f>
        <v>10835.2277275134</v>
      </c>
      <c r="J39" s="9" t="n">
        <f aca="false">'Central pensions'!W39</f>
        <v>59612.2260477588</v>
      </c>
      <c r="K39" s="9"/>
      <c r="L39" s="67" t="n">
        <f aca="false">'Central pensions'!N39</f>
        <v>2949989.38040244</v>
      </c>
      <c r="M39" s="67"/>
      <c r="N39" s="67" t="n">
        <f aca="false">'Central pensions'!L39</f>
        <v>713941.133241188</v>
      </c>
      <c r="O39" s="9"/>
      <c r="P39" s="9" t="n">
        <f aca="false">'Central pensions'!X39</f>
        <v>19235402.3869715</v>
      </c>
      <c r="Q39" s="67"/>
      <c r="R39" s="67" t="n">
        <f aca="false">'Central SIPA income'!G34</f>
        <v>19607118.6926685</v>
      </c>
      <c r="S39" s="67"/>
      <c r="T39" s="9" t="n">
        <f aca="false">'Central SIPA income'!J34</f>
        <v>74969517.7037272</v>
      </c>
      <c r="U39" s="9"/>
      <c r="V39" s="67" t="n">
        <f aca="false">'Central SIPA income'!F34</f>
        <v>97668.1359631533</v>
      </c>
      <c r="W39" s="67"/>
      <c r="X39" s="67" t="n">
        <f aca="false">'Central SIPA income'!M34</f>
        <v>245314.199034498</v>
      </c>
      <c r="Y39" s="9"/>
      <c r="Z39" s="9" t="n">
        <f aca="false">R39+V39-N39-L39-F39</f>
        <v>-1159408.03717506</v>
      </c>
      <c r="AA39" s="9"/>
      <c r="AB39" s="9" t="n">
        <f aca="false">T39-P39-D39</f>
        <v>-38896664.2504091</v>
      </c>
      <c r="AC39" s="50"/>
      <c r="AD39" s="9"/>
      <c r="AE39" s="9"/>
      <c r="AF39" s="9"/>
      <c r="AG39" s="9" t="n">
        <f aca="false">AG38*'Central macro hypothesis'!B21/'Central macro hypothesis'!B20</f>
        <v>4823939403.12739</v>
      </c>
      <c r="AH39" s="40" t="n">
        <f aca="false">(AG39-AG38)/AG38</f>
        <v>0.00631013229058164</v>
      </c>
      <c r="AI39" s="40"/>
      <c r="AJ39" s="40" t="n">
        <f aca="false">AB39/AG39</f>
        <v>-0.0080632572260738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workers_and_wage_central!C27</f>
        <v>11076876</v>
      </c>
      <c r="AX39" s="7"/>
      <c r="AY39" s="40" t="n">
        <f aca="false">(AW39-AW38)/AW38</f>
        <v>0.0256253657945806</v>
      </c>
      <c r="AZ39" s="39" t="n">
        <f aca="false">workers_and_wage_central!B27</f>
        <v>5998.69982027787</v>
      </c>
      <c r="BA39" s="40" t="n">
        <f aca="false">(AZ39-AZ38)/AZ38</f>
        <v>-0.00453278790684414</v>
      </c>
      <c r="BB39" s="12" t="n">
        <f aca="false">BB37*2/4+BB41*2/4</f>
        <v>49</v>
      </c>
      <c r="BC39" s="12" t="n">
        <f aca="false">$BC$33</f>
        <v>11.3722743431335</v>
      </c>
      <c r="BD39" s="12" t="n">
        <f aca="false">BB39+BC39/2</f>
        <v>54.6861371715667</v>
      </c>
      <c r="BE39" s="40" t="n">
        <f aca="false">BD39/BD38-1</f>
        <v>0.0186267824932955</v>
      </c>
      <c r="BF39" s="7"/>
      <c r="BG39" s="7"/>
      <c r="BH39" s="7" t="n">
        <f aca="false">BH38+1</f>
        <v>8</v>
      </c>
      <c r="BI39" s="40" t="n">
        <f aca="false">T46/AG46</f>
        <v>0.0135642257589051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97545155.214704</v>
      </c>
      <c r="E40" s="9"/>
      <c r="F40" s="67" t="n">
        <f aca="false">'Central pensions'!I40</f>
        <v>17729986.6242237</v>
      </c>
      <c r="G40" s="9" t="n">
        <f aca="false">'Central pensions'!K40</f>
        <v>383890.486184349</v>
      </c>
      <c r="H40" s="9" t="n">
        <f aca="false">'Central pensions'!V40</f>
        <v>2112052.18898129</v>
      </c>
      <c r="I40" s="67" t="n">
        <f aca="false">'Central pensions'!M40</f>
        <v>11872.9016345676</v>
      </c>
      <c r="J40" s="9" t="n">
        <f aca="false">'Central pensions'!W40</f>
        <v>65321.2017210713</v>
      </c>
      <c r="K40" s="9"/>
      <c r="L40" s="67" t="n">
        <f aca="false">'Central pensions'!N40</f>
        <v>3051961.96445277</v>
      </c>
      <c r="M40" s="67"/>
      <c r="N40" s="67" t="n">
        <f aca="false">'Central pensions'!L40</f>
        <v>737182.865570877</v>
      </c>
      <c r="O40" s="9"/>
      <c r="P40" s="9" t="n">
        <f aca="false">'Central pensions'!X40</f>
        <v>19892407.7642242</v>
      </c>
      <c r="Q40" s="67"/>
      <c r="R40" s="67" t="n">
        <f aca="false">'Central SIPA income'!G35</f>
        <v>17293893.0540435</v>
      </c>
      <c r="S40" s="67"/>
      <c r="T40" s="9" t="n">
        <f aca="false">'Central SIPA income'!J35</f>
        <v>66124698.9832458</v>
      </c>
      <c r="U40" s="9"/>
      <c r="V40" s="67" t="n">
        <f aca="false">'Central SIPA income'!F35</f>
        <v>97656.7277253132</v>
      </c>
      <c r="W40" s="67"/>
      <c r="X40" s="67" t="n">
        <f aca="false">'Central SIPA income'!M35</f>
        <v>245285.54483013</v>
      </c>
      <c r="Y40" s="9"/>
      <c r="Z40" s="9" t="n">
        <f aca="false">R40+V40-N40-L40-F40</f>
        <v>-4127581.67247852</v>
      </c>
      <c r="AA40" s="9"/>
      <c r="AB40" s="9" t="n">
        <f aca="false">T40-P40-D40</f>
        <v>-51312863.9956824</v>
      </c>
      <c r="AC40" s="50"/>
      <c r="AD40" s="9"/>
      <c r="AE40" s="9"/>
      <c r="AF40" s="9"/>
      <c r="AG40" s="9" t="n">
        <f aca="false">AG39*'Central macro hypothesis'!B22/'Central macro hypothesis'!B21</f>
        <v>4918407120.77163</v>
      </c>
      <c r="AH40" s="40" t="n">
        <f aca="false">(AG40-AG39)/AG39</f>
        <v>0.019583106202161</v>
      </c>
      <c r="AI40" s="40"/>
      <c r="AJ40" s="40" t="n">
        <f aca="false">AB40/AG40</f>
        <v>-0.0104328215895296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71" t="n">
        <f aca="false">workers_and_wage_central!C28</f>
        <v>11518761</v>
      </c>
      <c r="AY40" s="40" t="n">
        <f aca="false">(AW40-AW39)/AW39</f>
        <v>0.0398925653767362</v>
      </c>
      <c r="AZ40" s="39" t="n">
        <f aca="false">workers_and_wage_central!B28</f>
        <v>5932.10858458256</v>
      </c>
      <c r="BA40" s="40" t="n">
        <f aca="false">(AZ40-AZ39)/AZ39</f>
        <v>-0.0111009448197775</v>
      </c>
      <c r="BB40" s="12" t="n">
        <f aca="false">BB37*1/4+BB41*3/4</f>
        <v>50</v>
      </c>
      <c r="BC40" s="12" t="n">
        <f aca="false">$BC$33</f>
        <v>11.3722743431335</v>
      </c>
      <c r="BD40" s="12" t="n">
        <f aca="false">BB40+BC40/2</f>
        <v>55.6861371715667</v>
      </c>
      <c r="BE40" s="40" t="n">
        <f aca="false">BD40/BD39-1</f>
        <v>0.018286169982398</v>
      </c>
      <c r="BF40" s="7"/>
      <c r="BG40" s="7"/>
      <c r="BH40" s="0" t="n">
        <f aca="false">BH39+1</f>
        <v>9</v>
      </c>
      <c r="BI40" s="40" t="n">
        <f aca="false">T47/AG47</f>
        <v>0.0156740948436579</v>
      </c>
      <c r="BN40" s="0"/>
      <c r="BO40" s="0"/>
      <c r="BP40" s="0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102011029.779362</v>
      </c>
      <c r="E41" s="9"/>
      <c r="F41" s="67" t="n">
        <f aca="false">'Central pensions'!I41</f>
        <v>18541712.1899123</v>
      </c>
      <c r="G41" s="9" t="n">
        <f aca="false">'Central pensions'!K41</f>
        <v>417221.040705251</v>
      </c>
      <c r="H41" s="9" t="n">
        <f aca="false">'Central pensions'!V41</f>
        <v>2295427.06585184</v>
      </c>
      <c r="I41" s="67" t="n">
        <f aca="false">'Central pensions'!M41</f>
        <v>12903.7435269665</v>
      </c>
      <c r="J41" s="9" t="n">
        <f aca="false">'Central pensions'!W41</f>
        <v>70992.5896655206</v>
      </c>
      <c r="K41" s="9"/>
      <c r="L41" s="67" t="n">
        <f aca="false">'Central pensions'!N41</f>
        <v>3258716.10530163</v>
      </c>
      <c r="M41" s="67"/>
      <c r="N41" s="67" t="n">
        <f aca="false">'Central pensions'!L41</f>
        <v>772915.994152095</v>
      </c>
      <c r="O41" s="9"/>
      <c r="P41" s="9" t="n">
        <f aca="false">'Central pensions'!X41</f>
        <v>21161849.1144332</v>
      </c>
      <c r="Q41" s="67"/>
      <c r="R41" s="67" t="n">
        <f aca="false">'Central SIPA income'!G36</f>
        <v>20407534.3008649</v>
      </c>
      <c r="S41" s="67"/>
      <c r="T41" s="9" t="n">
        <f aca="false">'Central SIPA income'!J36</f>
        <v>78029976.1550477</v>
      </c>
      <c r="U41" s="9"/>
      <c r="V41" s="67" t="n">
        <f aca="false">'Central SIPA income'!F36</f>
        <v>97762.1122859834</v>
      </c>
      <c r="W41" s="67"/>
      <c r="X41" s="67" t="n">
        <f aca="false">'Central SIPA income'!M36</f>
        <v>245550.240463321</v>
      </c>
      <c r="Y41" s="9"/>
      <c r="Z41" s="9" t="n">
        <f aca="false">R41+V41-N41-L41-F41</f>
        <v>-2068047.8762151</v>
      </c>
      <c r="AA41" s="9"/>
      <c r="AB41" s="9" t="n">
        <f aca="false">T41-P41-D41</f>
        <v>-45142902.7387472</v>
      </c>
      <c r="AC41" s="50"/>
      <c r="AD41" s="9"/>
      <c r="AE41" s="9"/>
      <c r="AF41" s="9"/>
      <c r="AG41" s="9" t="n">
        <f aca="false">AG40*'Central macro hypothesis'!B23/'Central macro hypothesis'!B22</f>
        <v>4967835217.28166</v>
      </c>
      <c r="AH41" s="40" t="n">
        <f aca="false">(AG41-AG40)/AG40</f>
        <v>0.010049614701737</v>
      </c>
      <c r="AI41" s="40" t="n">
        <f aca="false">(AG41-AG37)/AG37</f>
        <v>0.0570267415933838</v>
      </c>
      <c r="AJ41" s="40" t="n">
        <f aca="false">AB41/AG41</f>
        <v>-0.0090870370622818</v>
      </c>
      <c r="AK41" s="73"/>
      <c r="AL41" s="7"/>
      <c r="AM41" s="7"/>
      <c r="AN41" s="7"/>
      <c r="AO41" s="7"/>
      <c r="AP41" s="7"/>
      <c r="AQ41" s="7"/>
      <c r="AR41" s="7"/>
      <c r="AS41" s="7"/>
      <c r="AT41" s="7"/>
      <c r="AW41" s="71" t="n">
        <f aca="false">workers_and_wage_central!C29</f>
        <v>11620878</v>
      </c>
      <c r="AY41" s="40" t="n">
        <f aca="false">(AW41-AW40)/AW40</f>
        <v>0.00886527639561234</v>
      </c>
      <c r="AZ41" s="39" t="n">
        <f aca="false">workers_and_wage_central!B29</f>
        <v>5983.46124185595</v>
      </c>
      <c r="BA41" s="40" t="n">
        <f aca="false">(AZ41-AZ40)/AZ40</f>
        <v>0.0086567291446511</v>
      </c>
      <c r="BB41" s="76" t="n">
        <v>51</v>
      </c>
      <c r="BC41" s="12" t="n">
        <f aca="false">$BC$33</f>
        <v>11.3722743431335</v>
      </c>
      <c r="BD41" s="12" t="n">
        <f aca="false">BB41+BC41/2</f>
        <v>56.6861371715667</v>
      </c>
      <c r="BE41" s="40" t="n">
        <f aca="false">BD41/BD40-1</f>
        <v>0.0179577907679076</v>
      </c>
      <c r="BF41" s="7"/>
      <c r="BG41" s="73" t="n">
        <f aca="false">(BB41-BB37)/BB37</f>
        <v>0.0851063829787234</v>
      </c>
      <c r="BH41" s="0" t="n">
        <f aca="false">BH40+1</f>
        <v>10</v>
      </c>
      <c r="BI41" s="40" t="n">
        <f aca="false">T48/AG48</f>
        <v>0.0136930545183743</v>
      </c>
      <c r="BN41" s="0"/>
      <c r="BO41" s="0"/>
      <c r="BP41" s="0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105695906.073551</v>
      </c>
      <c r="E42" s="6"/>
      <c r="F42" s="8" t="n">
        <f aca="false">'Central pensions'!I42</f>
        <v>19211482.075091</v>
      </c>
      <c r="G42" s="6" t="n">
        <f aca="false">'Central pensions'!K42</f>
        <v>459045.529170265</v>
      </c>
      <c r="H42" s="6" t="n">
        <f aca="false">'Central pensions'!V42</f>
        <v>2525533.06116722</v>
      </c>
      <c r="I42" s="8" t="n">
        <f aca="false">'Central pensions'!M42</f>
        <v>14197.2844073278</v>
      </c>
      <c r="J42" s="6" t="n">
        <f aca="false">'Central pensions'!W42</f>
        <v>78109.2699330067</v>
      </c>
      <c r="K42" s="6"/>
      <c r="L42" s="8" t="n">
        <f aca="false">'Central pensions'!N42</f>
        <v>4120981.22768257</v>
      </c>
      <c r="M42" s="8"/>
      <c r="N42" s="8" t="n">
        <f aca="false">'Central pensions'!L42</f>
        <v>802369.02660615</v>
      </c>
      <c r="O42" s="6"/>
      <c r="P42" s="6" t="n">
        <f aca="false">'Central pensions'!X42</f>
        <v>25798188.8280166</v>
      </c>
      <c r="Q42" s="8"/>
      <c r="R42" s="8" t="n">
        <f aca="false">'Central SIPA income'!G37</f>
        <v>17845327.2684498</v>
      </c>
      <c r="S42" s="8"/>
      <c r="T42" s="6" t="n">
        <f aca="false">'Central SIPA income'!J37</f>
        <v>68233155.4957691</v>
      </c>
      <c r="U42" s="6"/>
      <c r="V42" s="8" t="n">
        <f aca="false">'Central SIPA income'!F37</f>
        <v>98486.1329116718</v>
      </c>
      <c r="W42" s="8"/>
      <c r="X42" s="8" t="n">
        <f aca="false">'Central SIPA income'!M37</f>
        <v>247368.771534112</v>
      </c>
      <c r="Y42" s="6"/>
      <c r="Z42" s="6" t="n">
        <f aca="false">R42+V42-N42-L42-F42</f>
        <v>-6191018.92801832</v>
      </c>
      <c r="AA42" s="6"/>
      <c r="AB42" s="6" t="n">
        <f aca="false">T42-P42-D42</f>
        <v>-63260939.4057985</v>
      </c>
      <c r="AC42" s="50"/>
      <c r="AD42" s="6"/>
      <c r="AE42" s="6"/>
      <c r="AF42" s="6"/>
      <c r="AG42" s="6" t="n">
        <f aca="false">AG41*'Central macro hypothesis'!B24/'Central macro hypothesis'!B23</f>
        <v>5033375110.46859</v>
      </c>
      <c r="AH42" s="61" t="n">
        <f aca="false">(AG42-AG41)/AG41</f>
        <v>0.0131928476530249</v>
      </c>
      <c r="AI42" s="61"/>
      <c r="AJ42" s="61" t="n">
        <f aca="false">AB42/AG42</f>
        <v>-0.0125682942394312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0.0156049824339649</v>
      </c>
      <c r="AV42" s="5"/>
      <c r="AW42" s="65" t="n">
        <f aca="false">workers_and_wage_central!C30</f>
        <v>11590399</v>
      </c>
      <c r="AX42" s="5"/>
      <c r="AY42" s="61" t="n">
        <f aca="false">(AW42-AW41)/AW41</f>
        <v>-0.0026227794491948</v>
      </c>
      <c r="AZ42" s="66" t="n">
        <f aca="false">workers_and_wage_central!B30</f>
        <v>6036.59896309414</v>
      </c>
      <c r="BA42" s="61" t="n">
        <f aca="false">(AZ42-AZ41)/AZ41</f>
        <v>0.00888076634749119</v>
      </c>
      <c r="BB42" s="11" t="n">
        <f aca="false">BB41*3/4+BB45*1/4</f>
        <v>51.125</v>
      </c>
      <c r="BC42" s="11" t="n">
        <f aca="false">$BC$33</f>
        <v>11.3722743431335</v>
      </c>
      <c r="BD42" s="11" t="n">
        <f aca="false">BB42+BC42/2</f>
        <v>56.8111371715667</v>
      </c>
      <c r="BE42" s="61" t="n">
        <f aca="false">BD42/BD41-1</f>
        <v>0.00220512467839673</v>
      </c>
      <c r="BF42" s="5"/>
      <c r="BG42" s="5"/>
      <c r="BH42" s="5" t="n">
        <f aca="false">BH41+1</f>
        <v>11</v>
      </c>
      <c r="BI42" s="61" t="n">
        <f aca="false">T49/AG49</f>
        <v>0.015823245384117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107975406.593233</v>
      </c>
      <c r="E43" s="9"/>
      <c r="F43" s="67" t="n">
        <f aca="false">'Central pensions'!I43</f>
        <v>19625808.2775037</v>
      </c>
      <c r="G43" s="9" t="n">
        <f aca="false">'Central pensions'!K43</f>
        <v>489243.677436641</v>
      </c>
      <c r="H43" s="9" t="n">
        <f aca="false">'Central pensions'!V43</f>
        <v>2691674.36303463</v>
      </c>
      <c r="I43" s="67" t="n">
        <f aca="false">'Central pensions'!M43</f>
        <v>15131.2477557724</v>
      </c>
      <c r="J43" s="9" t="n">
        <f aca="false">'Central pensions'!W43</f>
        <v>83247.6607124112</v>
      </c>
      <c r="K43" s="9"/>
      <c r="L43" s="67" t="n">
        <f aca="false">'Central pensions'!N43</f>
        <v>3461129.35078614</v>
      </c>
      <c r="M43" s="67"/>
      <c r="N43" s="67" t="n">
        <f aca="false">'Central pensions'!L43</f>
        <v>821044.030393131</v>
      </c>
      <c r="O43" s="9"/>
      <c r="P43" s="9" t="n">
        <f aca="false">'Central pensions'!X43</f>
        <v>22476958.6628162</v>
      </c>
      <c r="Q43" s="67"/>
      <c r="R43" s="67" t="n">
        <f aca="false">'Central SIPA income'!G38</f>
        <v>21011992.1653113</v>
      </c>
      <c r="S43" s="67"/>
      <c r="T43" s="9" t="n">
        <f aca="false">'Central SIPA income'!J38</f>
        <v>80341173.1891489</v>
      </c>
      <c r="U43" s="9"/>
      <c r="V43" s="67" t="n">
        <f aca="false">'Central SIPA income'!F38</f>
        <v>98404.6077784963</v>
      </c>
      <c r="W43" s="67"/>
      <c r="X43" s="67" t="n">
        <f aca="false">'Central SIPA income'!M38</f>
        <v>247164.003903923</v>
      </c>
      <c r="Y43" s="9"/>
      <c r="Z43" s="9" t="n">
        <f aca="false">R43+V43-N43-L43-F43</f>
        <v>-2797584.88559325</v>
      </c>
      <c r="AA43" s="9"/>
      <c r="AB43" s="9" t="n">
        <f aca="false">T43-P43-D43</f>
        <v>-50111192.0668999</v>
      </c>
      <c r="AC43" s="50"/>
      <c r="AD43" s="9"/>
      <c r="AE43" s="9"/>
      <c r="AF43" s="9"/>
      <c r="AG43" s="9" t="n">
        <f aca="false">AG42*'Central macro hypothesis'!B25/'Central macro hypothesis'!B24</f>
        <v>5113375767.31503</v>
      </c>
      <c r="AH43" s="40" t="n">
        <f aca="false">(AG43-AG42)/AG42</f>
        <v>0.0158940383123942</v>
      </c>
      <c r="AI43" s="40"/>
      <c r="AJ43" s="40" t="n">
        <f aca="false">AB43/AG43</f>
        <v>-0.00980002142365779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workers_and_wage_central!C31</f>
        <v>11684278</v>
      </c>
      <c r="AX43" s="7"/>
      <c r="AY43" s="40" t="n">
        <f aca="false">(AW43-AW42)/AW42</f>
        <v>0.00809972115714049</v>
      </c>
      <c r="AZ43" s="39" t="n">
        <f aca="false">workers_and_wage_central!B31</f>
        <v>6062.71871053997</v>
      </c>
      <c r="BA43" s="40" t="n">
        <f aca="false">(AZ43-AZ42)/AZ42</f>
        <v>0.00432689791147558</v>
      </c>
      <c r="BB43" s="12" t="n">
        <f aca="false">BB41*2/4+BB45*2/4</f>
        <v>51.25</v>
      </c>
      <c r="BC43" s="12" t="n">
        <f aca="false">$BC$33</f>
        <v>11.3722743431335</v>
      </c>
      <c r="BD43" s="12" t="n">
        <f aca="false">BB43+BC43/2</f>
        <v>56.9361371715667</v>
      </c>
      <c r="BE43" s="40" t="n">
        <f aca="false">BD43/BD42-1</f>
        <v>0.00220027280254054</v>
      </c>
      <c r="BF43" s="7"/>
      <c r="BG43" s="7"/>
      <c r="BH43" s="7" t="n">
        <f aca="false">BH42+1</f>
        <v>12</v>
      </c>
      <c r="BI43" s="40" t="n">
        <f aca="false">T50/AG50</f>
        <v>0.0137736192794741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110012888.533871</v>
      </c>
      <c r="E44" s="9"/>
      <c r="F44" s="67" t="n">
        <f aca="false">'Central pensions'!I44</f>
        <v>19996144.738347</v>
      </c>
      <c r="G44" s="9" t="n">
        <f aca="false">'Central pensions'!K44</f>
        <v>529998.757267312</v>
      </c>
      <c r="H44" s="9" t="n">
        <f aca="false">'Central pensions'!V44</f>
        <v>2915896.78757042</v>
      </c>
      <c r="I44" s="67" t="n">
        <f aca="false">'Central pensions'!M44</f>
        <v>16391.7141422878</v>
      </c>
      <c r="J44" s="9" t="n">
        <f aca="false">'Central pensions'!W44</f>
        <v>90182.374873311</v>
      </c>
      <c r="K44" s="9"/>
      <c r="L44" s="67" t="n">
        <f aca="false">'Central pensions'!N44</f>
        <v>3532803.43897333</v>
      </c>
      <c r="M44" s="67"/>
      <c r="N44" s="67" t="n">
        <f aca="false">'Central pensions'!L44</f>
        <v>839101.399237413</v>
      </c>
      <c r="O44" s="9"/>
      <c r="P44" s="9" t="n">
        <f aca="false">'Central pensions'!X44</f>
        <v>22948222.1627399</v>
      </c>
      <c r="Q44" s="67"/>
      <c r="R44" s="67" t="n">
        <f aca="false">'Central SIPA income'!G39</f>
        <v>18362967.7096386</v>
      </c>
      <c r="S44" s="67"/>
      <c r="T44" s="9" t="n">
        <f aca="false">'Central SIPA income'!J39</f>
        <v>70212398.5874316</v>
      </c>
      <c r="U44" s="9"/>
      <c r="V44" s="67" t="n">
        <f aca="false">'Central SIPA income'!F39</f>
        <v>98206.6017864316</v>
      </c>
      <c r="W44" s="67"/>
      <c r="X44" s="67" t="n">
        <f aca="false">'Central SIPA income'!M39</f>
        <v>246666.669938568</v>
      </c>
      <c r="Y44" s="9"/>
      <c r="Z44" s="9" t="n">
        <f aca="false">R44+V44-N44-L44-F44</f>
        <v>-5906875.26513275</v>
      </c>
      <c r="AA44" s="9"/>
      <c r="AB44" s="9" t="n">
        <f aca="false">T44-P44-D44</f>
        <v>-62748712.1091798</v>
      </c>
      <c r="AC44" s="50"/>
      <c r="AD44" s="9"/>
      <c r="AE44" s="9"/>
      <c r="AF44" s="9"/>
      <c r="AG44" s="9" t="n">
        <f aca="false">AG43*'Central macro hypothesis'!B26/'Central macro hypothesis'!B25</f>
        <v>5164327476.81018</v>
      </c>
      <c r="AH44" s="40" t="n">
        <f aca="false">(AG44-AG43)/AG43</f>
        <v>0.0099643976530803</v>
      </c>
      <c r="AI44" s="40"/>
      <c r="AJ44" s="40" t="n">
        <f aca="false">AB44/AG44</f>
        <v>-0.0121504130772004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71" t="n">
        <f aca="false">workers_and_wage_central!C32</f>
        <v>11707623</v>
      </c>
      <c r="AY44" s="40" t="n">
        <f aca="false">(AW44-AW43)/AW43</f>
        <v>0.00199798395758814</v>
      </c>
      <c r="AZ44" s="39" t="n">
        <f aca="false">workers_and_wage_central!B32</f>
        <v>6088.70326925263</v>
      </c>
      <c r="BA44" s="40" t="n">
        <f aca="false">(AZ44-AZ43)/AZ43</f>
        <v>0.00428595815726845</v>
      </c>
      <c r="BB44" s="12" t="n">
        <f aca="false">BB41*1/4+BB45*3/4</f>
        <v>51.375</v>
      </c>
      <c r="BC44" s="12" t="n">
        <f aca="false">$BC$33</f>
        <v>11.3722743431335</v>
      </c>
      <c r="BD44" s="12" t="n">
        <f aca="false">BB44+BC44/2</f>
        <v>57.0611371715667</v>
      </c>
      <c r="BE44" s="40" t="n">
        <f aca="false">BD44/BD43-1</f>
        <v>0.00219544223071089</v>
      </c>
      <c r="BF44" s="7"/>
      <c r="BG44" s="7"/>
      <c r="BH44" s="0" t="n">
        <f aca="false">BH43+1</f>
        <v>13</v>
      </c>
      <c r="BI44" s="40" t="n">
        <f aca="false">T51/AG51</f>
        <v>0.0159447299116906</v>
      </c>
      <c r="BN44" s="0"/>
      <c r="BO44" s="0"/>
      <c r="BP44" s="0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112695658.944427</v>
      </c>
      <c r="E45" s="9"/>
      <c r="F45" s="67" t="n">
        <f aca="false">'Central pensions'!I45</f>
        <v>20483770.0170224</v>
      </c>
      <c r="G45" s="9" t="n">
        <f aca="false">'Central pensions'!K45</f>
        <v>538751.390127571</v>
      </c>
      <c r="H45" s="9" t="n">
        <f aca="false">'Central pensions'!V45</f>
        <v>2964051.19112337</v>
      </c>
      <c r="I45" s="67" t="n">
        <f aca="false">'Central pensions'!M45</f>
        <v>16662.414127657</v>
      </c>
      <c r="J45" s="9" t="n">
        <f aca="false">'Central pensions'!W45</f>
        <v>91671.6863234038</v>
      </c>
      <c r="K45" s="9"/>
      <c r="L45" s="67" t="n">
        <f aca="false">'Central pensions'!N45</f>
        <v>3638015.40213269</v>
      </c>
      <c r="M45" s="67"/>
      <c r="N45" s="67" t="n">
        <f aca="false">'Central pensions'!L45</f>
        <v>862356.803946722</v>
      </c>
      <c r="O45" s="9"/>
      <c r="P45" s="9" t="n">
        <f aca="false">'Central pensions'!X45</f>
        <v>23622111.9149874</v>
      </c>
      <c r="Q45" s="67"/>
      <c r="R45" s="67" t="n">
        <f aca="false">'Central SIPA income'!G40</f>
        <v>21286348.0317328</v>
      </c>
      <c r="S45" s="73" t="n">
        <f aca="false">SUM(T42:T45)/AVERAGE(AG42:AG45)</f>
        <v>0.0582978489517037</v>
      </c>
      <c r="T45" s="9" t="n">
        <f aca="false">'Central SIPA income'!J40</f>
        <v>81390196.6233011</v>
      </c>
      <c r="U45" s="9"/>
      <c r="V45" s="67" t="n">
        <f aca="false">'Central SIPA income'!F40</f>
        <v>100011.304301224</v>
      </c>
      <c r="W45" s="67"/>
      <c r="X45" s="67" t="n">
        <f aca="false">'Central SIPA income'!M40</f>
        <v>251199.562345554</v>
      </c>
      <c r="Y45" s="9"/>
      <c r="Z45" s="9" t="n">
        <f aca="false">R45+V45-N45-L45-F45</f>
        <v>-3597782.88706781</v>
      </c>
      <c r="AA45" s="9"/>
      <c r="AB45" s="9" t="n">
        <f aca="false">T45-P45-D45</f>
        <v>-54927574.2361129</v>
      </c>
      <c r="AC45" s="50"/>
      <c r="AD45" s="9"/>
      <c r="AE45" s="9"/>
      <c r="AF45" s="9"/>
      <c r="AG45" s="9" t="n">
        <f aca="false">AG44*'Central macro hypothesis'!B27/'Central macro hypothesis'!B26</f>
        <v>5285010818.04992</v>
      </c>
      <c r="AH45" s="40" t="n">
        <f aca="false">(AG45-AG44)/AG44</f>
        <v>0.0233686461173603</v>
      </c>
      <c r="AI45" s="40" t="n">
        <f aca="false">(AG45-AG41)/AG41</f>
        <v>0.0638458376527658</v>
      </c>
      <c r="AJ45" s="40" t="n">
        <f aca="false">AB45/AG45</f>
        <v>-0.0103930864339045</v>
      </c>
      <c r="AK45" s="73"/>
      <c r="AL45" s="7"/>
      <c r="AM45" s="7"/>
      <c r="AN45" s="7"/>
      <c r="AO45" s="7"/>
      <c r="AP45" s="7"/>
      <c r="AQ45" s="7"/>
      <c r="AR45" s="7"/>
      <c r="AS45" s="7"/>
      <c r="AT45" s="7"/>
      <c r="AW45" s="71" t="n">
        <f aca="false">workers_and_wage_central!C33</f>
        <v>11745933</v>
      </c>
      <c r="AY45" s="40" t="n">
        <f aca="false">(AW45-AW44)/AW44</f>
        <v>0.0032722269926184</v>
      </c>
      <c r="AZ45" s="39" t="n">
        <f aca="false">workers_and_wage_central!B33</f>
        <v>6120.30550834225</v>
      </c>
      <c r="BA45" s="40" t="n">
        <f aca="false">(AZ45-AZ44)/AZ44</f>
        <v>0.00519030698198172</v>
      </c>
      <c r="BB45" s="76" t="n">
        <v>51.5</v>
      </c>
      <c r="BC45" s="12" t="n">
        <f aca="false">$BC$33</f>
        <v>11.3722743431335</v>
      </c>
      <c r="BD45" s="12" t="n">
        <f aca="false">BB45+BC45/2</f>
        <v>57.1861371715667</v>
      </c>
      <c r="BE45" s="40" t="n">
        <f aca="false">BD45/BD44-1</f>
        <v>0.00219063282289933</v>
      </c>
      <c r="BF45" s="7"/>
      <c r="BG45" s="73" t="n">
        <f aca="false">(BB45-BB41)/BB41</f>
        <v>0.00980392156862745</v>
      </c>
      <c r="BH45" s="0" t="n">
        <f aca="false">BH44+1</f>
        <v>14</v>
      </c>
      <c r="BI45" s="40" t="n">
        <f aca="false">T52/AG52</f>
        <v>0.01403077634647</v>
      </c>
      <c r="BN45" s="0"/>
      <c r="BO45" s="0"/>
      <c r="BP45" s="0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114361013.220084</v>
      </c>
      <c r="E46" s="6"/>
      <c r="F46" s="8" t="n">
        <f aca="false">'Central pensions'!I46</f>
        <v>20786467.8697964</v>
      </c>
      <c r="G46" s="6" t="n">
        <f aca="false">'Central pensions'!K46</f>
        <v>563353.855256873</v>
      </c>
      <c r="H46" s="6" t="n">
        <f aca="false">'Central pensions'!V46</f>
        <v>3099406.69536404</v>
      </c>
      <c r="I46" s="8" t="n">
        <f aca="false">'Central pensions'!M46</f>
        <v>17423.3151110375</v>
      </c>
      <c r="J46" s="6" t="n">
        <f aca="false">'Central pensions'!W46</f>
        <v>95857.9390318782</v>
      </c>
      <c r="K46" s="6"/>
      <c r="L46" s="8" t="n">
        <f aca="false">'Central pensions'!N46</f>
        <v>4430263.39575363</v>
      </c>
      <c r="M46" s="8"/>
      <c r="N46" s="8" t="n">
        <f aca="false">'Central pensions'!L46</f>
        <v>876466.04277556</v>
      </c>
      <c r="O46" s="6"/>
      <c r="P46" s="6" t="n">
        <f aca="false">'Central pensions'!X46</f>
        <v>27810715.3892128</v>
      </c>
      <c r="Q46" s="8"/>
      <c r="R46" s="8" t="n">
        <f aca="false">'Central SIPA income'!G41</f>
        <v>18748765.0468662</v>
      </c>
      <c r="S46" s="8"/>
      <c r="T46" s="6" t="n">
        <f aca="false">'Central SIPA income'!J41</f>
        <v>71687528.1440325</v>
      </c>
      <c r="U46" s="6"/>
      <c r="V46" s="8" t="n">
        <f aca="false">'Central SIPA income'!F41</f>
        <v>101023.290075315</v>
      </c>
      <c r="W46" s="8"/>
      <c r="X46" s="8" t="n">
        <f aca="false">'Central SIPA income'!M41</f>
        <v>253741.378846476</v>
      </c>
      <c r="Y46" s="6"/>
      <c r="Z46" s="6" t="n">
        <f aca="false">R46+V46-N46-L46-F46</f>
        <v>-7243408.9713841</v>
      </c>
      <c r="AA46" s="6"/>
      <c r="AB46" s="6" t="n">
        <f aca="false">T46-P46-D46</f>
        <v>-70484200.4652642</v>
      </c>
      <c r="AC46" s="50"/>
      <c r="AD46" s="6"/>
      <c r="AE46" s="6"/>
      <c r="AF46" s="6"/>
      <c r="AG46" s="6" t="n">
        <f aca="false">AG45*'Central macro hypothesis'!B28/'Central macro hypothesis'!B27</f>
        <v>5285043865.99202</v>
      </c>
      <c r="AH46" s="61" t="n">
        <f aca="false">(AG46-AG45)/AG45</f>
        <v>6.25314559181269E-006</v>
      </c>
      <c r="AI46" s="61"/>
      <c r="AJ46" s="61" t="n">
        <f aca="false">AB46/AG46</f>
        <v>-0.0133365402922789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0.0075466468903602</v>
      </c>
      <c r="AV46" s="5"/>
      <c r="AW46" s="65" t="n">
        <f aca="false">workers_and_wage_central!C34</f>
        <v>11808516</v>
      </c>
      <c r="AX46" s="5"/>
      <c r="AY46" s="61" t="n">
        <f aca="false">(AW46-AW45)/AW45</f>
        <v>0.00532805695384096</v>
      </c>
      <c r="AZ46" s="66" t="n">
        <f aca="false">workers_and_wage_central!B34</f>
        <v>6142.4293132206</v>
      </c>
      <c r="BA46" s="61" t="n">
        <f aca="false">(AZ46-AZ45)/AZ45</f>
        <v>0.00361482034649971</v>
      </c>
      <c r="BB46" s="11" t="n">
        <f aca="false">BB45*3/4+BB49*1/4</f>
        <v>51.625</v>
      </c>
      <c r="BC46" s="11" t="n">
        <f aca="false">$BC$33</f>
        <v>11.3722743431335</v>
      </c>
      <c r="BD46" s="11" t="n">
        <f aca="false">BB46+BC46/2</f>
        <v>57.3111371715667</v>
      </c>
      <c r="BE46" s="61" t="n">
        <f aca="false">BD46/BD45-1</f>
        <v>0.00218584444032266</v>
      </c>
      <c r="BF46" s="5"/>
      <c r="BG46" s="5"/>
      <c r="BH46" s="5" t="n">
        <f aca="false">BH45+1</f>
        <v>15</v>
      </c>
      <c r="BI46" s="61" t="n">
        <f aca="false">T53/AG53</f>
        <v>0.0163199171834454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116164093.843144</v>
      </c>
      <c r="E47" s="9"/>
      <c r="F47" s="67" t="n">
        <f aca="false">'Central pensions'!I47</f>
        <v>21114199.1165087</v>
      </c>
      <c r="G47" s="9" t="n">
        <f aca="false">'Central pensions'!K47</f>
        <v>587216.36024964</v>
      </c>
      <c r="H47" s="9" t="n">
        <f aca="false">'Central pensions'!V47</f>
        <v>3230691.15725702</v>
      </c>
      <c r="I47" s="67" t="n">
        <f aca="false">'Central pensions'!M47</f>
        <v>18161.3307293704</v>
      </c>
      <c r="J47" s="9" t="n">
        <f aca="false">'Central pensions'!W47</f>
        <v>99918.2832141351</v>
      </c>
      <c r="K47" s="9"/>
      <c r="L47" s="67" t="n">
        <f aca="false">'Central pensions'!N47</f>
        <v>3764697.66042969</v>
      </c>
      <c r="M47" s="67"/>
      <c r="N47" s="67" t="n">
        <f aca="false">'Central pensions'!L47</f>
        <v>890891.534966581</v>
      </c>
      <c r="O47" s="9"/>
      <c r="P47" s="9" t="n">
        <f aca="false">'Central pensions'!X47</f>
        <v>24436456.4264772</v>
      </c>
      <c r="Q47" s="67"/>
      <c r="R47" s="67" t="n">
        <f aca="false">'Central SIPA income'!G42</f>
        <v>21799803.5287179</v>
      </c>
      <c r="S47" s="67"/>
      <c r="T47" s="9" t="n">
        <f aca="false">'Central SIPA income'!J42</f>
        <v>83353438.2180844</v>
      </c>
      <c r="U47" s="9"/>
      <c r="V47" s="67" t="n">
        <f aca="false">'Central SIPA income'!F42</f>
        <v>105159.678899429</v>
      </c>
      <c r="W47" s="67"/>
      <c r="X47" s="67" t="n">
        <f aca="false">'Central SIPA income'!M42</f>
        <v>264130.79501866</v>
      </c>
      <c r="Y47" s="9"/>
      <c r="Z47" s="9" t="n">
        <f aca="false">R47+V47-N47-L47-F47</f>
        <v>-3864825.10428762</v>
      </c>
      <c r="AA47" s="9"/>
      <c r="AB47" s="9" t="n">
        <f aca="false">T47-P47-D47</f>
        <v>-57247112.0515369</v>
      </c>
      <c r="AC47" s="50"/>
      <c r="AD47" s="9"/>
      <c r="AE47" s="9"/>
      <c r="AF47" s="9"/>
      <c r="AG47" s="9" t="n">
        <f aca="false">AG46*'Central macro hypothesis'!B29/'Central macro hypothesis'!B28</f>
        <v>5317910798.00764</v>
      </c>
      <c r="AH47" s="40" t="n">
        <f aca="false">(AG47-AG46)/AG46</f>
        <v>0.00621885699513491</v>
      </c>
      <c r="AI47" s="40"/>
      <c r="AJ47" s="40" t="n">
        <f aca="false">AB47/AG47</f>
        <v>-0.0107649628258121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workers_and_wage_central!C35</f>
        <v>11890819</v>
      </c>
      <c r="AX47" s="7"/>
      <c r="AY47" s="40" t="n">
        <f aca="false">(AW47-AW46)/AW46</f>
        <v>0.00696980043893746</v>
      </c>
      <c r="AZ47" s="39" t="n">
        <f aca="false">workers_and_wage_central!B35</f>
        <v>6160.55355492448</v>
      </c>
      <c r="BA47" s="40" t="n">
        <f aca="false">(AZ47-AZ46)/AZ46</f>
        <v>0.00295066345572334</v>
      </c>
      <c r="BB47" s="12" t="n">
        <f aca="false">BB45*2/4+BB49*2/4</f>
        <v>51.75</v>
      </c>
      <c r="BC47" s="12" t="n">
        <f aca="false">$BC$33</f>
        <v>11.3722743431335</v>
      </c>
      <c r="BD47" s="12" t="n">
        <f aca="false">BB47+BC47/2</f>
        <v>57.4361371715667</v>
      </c>
      <c r="BE47" s="40" t="n">
        <f aca="false">BD47/BD46-1</f>
        <v>0.00218107694540759</v>
      </c>
      <c r="BF47" s="7"/>
      <c r="BG47" s="7"/>
      <c r="BH47" s="7" t="n">
        <f aca="false">BH46+1</f>
        <v>16</v>
      </c>
      <c r="BI47" s="40" t="n">
        <f aca="false">T54/AG54</f>
        <v>0.0141539955149446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117829894.734626</v>
      </c>
      <c r="E48" s="9"/>
      <c r="F48" s="67" t="n">
        <f aca="false">'Central pensions'!I48</f>
        <v>21416978.1469955</v>
      </c>
      <c r="G48" s="9" t="n">
        <f aca="false">'Central pensions'!K48</f>
        <v>609036.178930412</v>
      </c>
      <c r="H48" s="9" t="n">
        <f aca="false">'Central pensions'!V48</f>
        <v>3350737.36175132</v>
      </c>
      <c r="I48" s="67" t="n">
        <f aca="false">'Central pensions'!M48</f>
        <v>18836.1704823838</v>
      </c>
      <c r="J48" s="9" t="n">
        <f aca="false">'Central pensions'!W48</f>
        <v>103631.052425298</v>
      </c>
      <c r="K48" s="9"/>
      <c r="L48" s="67" t="n">
        <f aca="false">'Central pensions'!N48</f>
        <v>3754592.54955941</v>
      </c>
      <c r="M48" s="67"/>
      <c r="N48" s="67" t="n">
        <f aca="false">'Central pensions'!L48</f>
        <v>905385.852688126</v>
      </c>
      <c r="O48" s="9"/>
      <c r="P48" s="9" t="n">
        <f aca="false">'Central pensions'!X48</f>
        <v>24463764.4177225</v>
      </c>
      <c r="Q48" s="67"/>
      <c r="R48" s="67" t="n">
        <f aca="false">'Central SIPA income'!G43</f>
        <v>19234305.5651541</v>
      </c>
      <c r="S48" s="67"/>
      <c r="T48" s="9" t="n">
        <f aca="false">'Central SIPA income'!J43</f>
        <v>73544034.3983283</v>
      </c>
      <c r="U48" s="9"/>
      <c r="V48" s="67" t="n">
        <f aca="false">'Central SIPA income'!F43</f>
        <v>102862.769543353</v>
      </c>
      <c r="W48" s="67"/>
      <c r="X48" s="67" t="n">
        <f aca="false">'Central SIPA income'!M43</f>
        <v>258361.620933541</v>
      </c>
      <c r="Y48" s="9"/>
      <c r="Z48" s="9" t="n">
        <f aca="false">R48+V48-N48-L48-F48</f>
        <v>-6739788.21454562</v>
      </c>
      <c r="AA48" s="9"/>
      <c r="AB48" s="9" t="n">
        <f aca="false">T48-P48-D48</f>
        <v>-68749624.7540203</v>
      </c>
      <c r="AC48" s="50"/>
      <c r="AD48" s="9"/>
      <c r="AE48" s="9"/>
      <c r="AF48" s="9"/>
      <c r="AG48" s="9" t="n">
        <f aca="false">AG47*'Central macro hypothesis'!B30/'Central macro hypothesis'!B29</f>
        <v>5370900575.8826</v>
      </c>
      <c r="AH48" s="40" t="n">
        <f aca="false">(AG48-AG47)/AG47</f>
        <v>0.00996439765308109</v>
      </c>
      <c r="AI48" s="40"/>
      <c r="AJ48" s="40" t="n">
        <f aca="false">AB48/AG48</f>
        <v>-0.0128003905085736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71" t="n">
        <f aca="false">workers_and_wage_central!C36</f>
        <v>11899452</v>
      </c>
      <c r="AY48" s="40" t="n">
        <f aca="false">(AW48-AW47)/AW47</f>
        <v>0.000726022320245561</v>
      </c>
      <c r="AZ48" s="39" t="n">
        <f aca="false">workers_and_wage_central!B36</f>
        <v>6208.6609739164</v>
      </c>
      <c r="BA48" s="40" t="n">
        <f aca="false">(AZ48-AZ47)/AZ47</f>
        <v>0.00780894420655805</v>
      </c>
      <c r="BB48" s="12" t="n">
        <f aca="false">BB45*1/4+BB49*3/4</f>
        <v>51.875</v>
      </c>
      <c r="BC48" s="12" t="n">
        <f aca="false">$BC$33</f>
        <v>11.3722743431335</v>
      </c>
      <c r="BD48" s="12" t="n">
        <f aca="false">BB48+BC48/2</f>
        <v>57.5611371715667</v>
      </c>
      <c r="BE48" s="40" t="n">
        <f aca="false">BD48/BD47-1</f>
        <v>0.00217633020177899</v>
      </c>
      <c r="BF48" s="7"/>
      <c r="BG48" s="7"/>
      <c r="BH48" s="0" t="n">
        <f aca="false">BH47+1</f>
        <v>17</v>
      </c>
      <c r="BI48" s="40" t="n">
        <f aca="false">T55/AG55</f>
        <v>0.0164573089944657</v>
      </c>
      <c r="BN48" s="0"/>
      <c r="BO48" s="0"/>
      <c r="BP48" s="0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119360079.130982</v>
      </c>
      <c r="E49" s="9"/>
      <c r="F49" s="67" t="n">
        <f aca="false">'Central pensions'!I49</f>
        <v>21695107.2741703</v>
      </c>
      <c r="G49" s="9" t="n">
        <f aca="false">'Central pensions'!K49</f>
        <v>635382.653669766</v>
      </c>
      <c r="H49" s="9" t="n">
        <f aca="false">'Central pensions'!V49</f>
        <v>3495687.89230047</v>
      </c>
      <c r="I49" s="67" t="n">
        <f aca="false">'Central pensions'!M49</f>
        <v>19651.0099073125</v>
      </c>
      <c r="J49" s="9" t="n">
        <f aca="false">'Central pensions'!W49</f>
        <v>108114.058524757</v>
      </c>
      <c r="K49" s="9"/>
      <c r="L49" s="67" t="n">
        <f aca="false">'Central pensions'!N49</f>
        <v>3848049.99371014</v>
      </c>
      <c r="M49" s="67"/>
      <c r="N49" s="67" t="n">
        <f aca="false">'Central pensions'!L49</f>
        <v>918206.225222513</v>
      </c>
      <c r="O49" s="9"/>
      <c r="P49" s="9" t="n">
        <f aca="false">'Central pensions'!X49</f>
        <v>25019249.4467614</v>
      </c>
      <c r="Q49" s="67"/>
      <c r="R49" s="67" t="n">
        <f aca="false">'Central SIPA income'!G44</f>
        <v>22537640.1942105</v>
      </c>
      <c r="S49" s="67"/>
      <c r="T49" s="9" t="n">
        <f aca="false">'Central SIPA income'!J44</f>
        <v>86174620.6581534</v>
      </c>
      <c r="U49" s="9"/>
      <c r="V49" s="67" t="n">
        <f aca="false">'Central SIPA income'!F44</f>
        <v>103175.615873574</v>
      </c>
      <c r="W49" s="67"/>
      <c r="X49" s="67" t="n">
        <f aca="false">'Central SIPA income'!M44</f>
        <v>259147.400718956</v>
      </c>
      <c r="Y49" s="9"/>
      <c r="Z49" s="9" t="n">
        <f aca="false">R49+V49-N49-L49-F49</f>
        <v>-3820547.68301889</v>
      </c>
      <c r="AA49" s="9"/>
      <c r="AB49" s="9" t="n">
        <f aca="false">T49-P49-D49</f>
        <v>-58204707.9195904</v>
      </c>
      <c r="AC49" s="50"/>
      <c r="AD49" s="9"/>
      <c r="AE49" s="9"/>
      <c r="AF49" s="9"/>
      <c r="AG49" s="9" t="n">
        <f aca="false">AG48*'Central macro hypothesis'!B31/'Central macro hypothesis'!B30</f>
        <v>5446077499.66725</v>
      </c>
      <c r="AH49" s="40" t="n">
        <f aca="false">(AG49-AG48)/AG48</f>
        <v>0.013997079767633</v>
      </c>
      <c r="AI49" s="40" t="n">
        <f aca="false">(AG49-AG45)/AG45</f>
        <v>0.0304761309224276</v>
      </c>
      <c r="AJ49" s="40" t="n">
        <f aca="false">AB49/AG49</f>
        <v>-0.0106874549477393</v>
      </c>
      <c r="AK49" s="73"/>
      <c r="AL49" s="7"/>
      <c r="AM49" s="7"/>
      <c r="AN49" s="7"/>
      <c r="AO49" s="7"/>
      <c r="AP49" s="7"/>
      <c r="AQ49" s="7"/>
      <c r="AR49" s="7"/>
      <c r="AS49" s="7"/>
      <c r="AT49" s="7"/>
      <c r="AW49" s="71" t="n">
        <f aca="false">workers_and_wage_central!C37</f>
        <v>11962098</v>
      </c>
      <c r="AY49" s="40" t="n">
        <f aca="false">(AW49-AW48)/AW48</f>
        <v>0.00526461218550232</v>
      </c>
      <c r="AZ49" s="39" t="n">
        <f aca="false">workers_and_wage_central!B37</f>
        <v>6249.54641883457</v>
      </c>
      <c r="BA49" s="40" t="n">
        <f aca="false">(AZ49-AZ48)/AZ48</f>
        <v>0.00658522748945926</v>
      </c>
      <c r="BB49" s="76" t="n">
        <v>52</v>
      </c>
      <c r="BC49" s="12" t="n">
        <f aca="false">$BC$33</f>
        <v>11.3722743431335</v>
      </c>
      <c r="BD49" s="12" t="n">
        <f aca="false">BB49+BC49/2</f>
        <v>57.6861371715667</v>
      </c>
      <c r="BE49" s="40" t="n">
        <f aca="false">BD49/BD48-1</f>
        <v>0.00217160407424588</v>
      </c>
      <c r="BF49" s="7"/>
      <c r="BG49" s="73" t="n">
        <f aca="false">(BB49-BB45)/BB45</f>
        <v>0.00970873786407767</v>
      </c>
      <c r="BH49" s="0" t="n">
        <f aca="false">BH48+1</f>
        <v>18</v>
      </c>
      <c r="BI49" s="40" t="n">
        <f aca="false">T56/AG56</f>
        <v>0.0142822833327624</v>
      </c>
      <c r="BN49" s="0"/>
      <c r="BO49" s="0"/>
      <c r="BP49" s="0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120627720.647683</v>
      </c>
      <c r="E50" s="6"/>
      <c r="F50" s="8" t="n">
        <f aca="false">'Central pensions'!I50</f>
        <v>21925516.1251885</v>
      </c>
      <c r="G50" s="6" t="n">
        <f aca="false">'Central pensions'!K50</f>
        <v>675003.981922064</v>
      </c>
      <c r="H50" s="6" t="n">
        <f aca="false">'Central pensions'!V50</f>
        <v>3713672.75016284</v>
      </c>
      <c r="I50" s="8" t="n">
        <f aca="false">'Central pensions'!M50</f>
        <v>20876.4118120224</v>
      </c>
      <c r="J50" s="6" t="n">
        <f aca="false">'Central pensions'!W50</f>
        <v>114855.858252458</v>
      </c>
      <c r="K50" s="6"/>
      <c r="L50" s="8" t="n">
        <f aca="false">'Central pensions'!N50</f>
        <v>4681495.82001118</v>
      </c>
      <c r="M50" s="8"/>
      <c r="N50" s="8" t="n">
        <f aca="false">'Central pensions'!L50</f>
        <v>929185.939456739</v>
      </c>
      <c r="O50" s="6"/>
      <c r="P50" s="6" t="n">
        <f aca="false">'Central pensions'!X50</f>
        <v>29404410.9496495</v>
      </c>
      <c r="Q50" s="8"/>
      <c r="R50" s="8" t="n">
        <f aca="false">'Central SIPA income'!G45</f>
        <v>19799721.0130597</v>
      </c>
      <c r="S50" s="8"/>
      <c r="T50" s="6" t="n">
        <f aca="false">'Central SIPA income'!J45</f>
        <v>75705949.3689135</v>
      </c>
      <c r="U50" s="6"/>
      <c r="V50" s="8" t="n">
        <f aca="false">'Central SIPA income'!F45</f>
        <v>102285.407652569</v>
      </c>
      <c r="W50" s="8"/>
      <c r="X50" s="8" t="n">
        <f aca="false">'Central SIPA income'!M45</f>
        <v>256911.454321943</v>
      </c>
      <c r="Y50" s="6"/>
      <c r="Z50" s="6" t="n">
        <f aca="false">R50+V50-N50-L50-F50</f>
        <v>-7634191.46394413</v>
      </c>
      <c r="AA50" s="6"/>
      <c r="AB50" s="6" t="n">
        <f aca="false">T50-P50-D50</f>
        <v>-74326182.228419</v>
      </c>
      <c r="AC50" s="50"/>
      <c r="AD50" s="6"/>
      <c r="AE50" s="6"/>
      <c r="AF50" s="6"/>
      <c r="AG50" s="6" t="n">
        <f aca="false">AG49*'Central macro hypothesis'!B32/'Central macro hypothesis'!B31</f>
        <v>5496445620.6317</v>
      </c>
      <c r="AH50" s="61" t="n">
        <f aca="false">(AG50-AG49)/AG49</f>
        <v>0.00924851344247824</v>
      </c>
      <c r="AI50" s="61"/>
      <c r="AJ50" s="61" t="n">
        <f aca="false">AB50/AG50</f>
        <v>-0.0135225902989788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0.00625907527583699</v>
      </c>
      <c r="AV50" s="5"/>
      <c r="AW50" s="65" t="n">
        <f aca="false">workers_and_wage_central!C38</f>
        <v>12011202</v>
      </c>
      <c r="AX50" s="5"/>
      <c r="AY50" s="61" t="n">
        <f aca="false">(AW50-AW49)/AW49</f>
        <v>0.004104965533638</v>
      </c>
      <c r="AZ50" s="66" t="n">
        <f aca="false">workers_and_wage_central!B38</f>
        <v>6293.60540377205</v>
      </c>
      <c r="BA50" s="61" t="n">
        <f aca="false">(AZ50-AZ49)/AZ49</f>
        <v>0.00704994922586674</v>
      </c>
      <c r="BB50" s="11" t="n">
        <f aca="false">BB49*3/4+BB53*1/4</f>
        <v>52</v>
      </c>
      <c r="BC50" s="11" t="n">
        <f aca="false">$BC$33</f>
        <v>11.3722743431335</v>
      </c>
      <c r="BD50" s="11" t="n">
        <f aca="false">BB50+BC50/2</f>
        <v>57.6861371715667</v>
      </c>
      <c r="BE50" s="61" t="n">
        <f aca="false">BD50/BD49-1</f>
        <v>0</v>
      </c>
      <c r="BF50" s="5"/>
      <c r="BG50" s="5"/>
      <c r="BH50" s="5" t="n">
        <f aca="false">BH49+1</f>
        <v>19</v>
      </c>
      <c r="BI50" s="61" t="n">
        <f aca="false">T57/AG57</f>
        <v>0.0166125265348261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122322144.857017</v>
      </c>
      <c r="E51" s="9"/>
      <c r="F51" s="67" t="n">
        <f aca="false">'Central pensions'!I51</f>
        <v>22233497.7825156</v>
      </c>
      <c r="G51" s="9" t="n">
        <f aca="false">'Central pensions'!K51</f>
        <v>698795.72911755</v>
      </c>
      <c r="H51" s="9" t="n">
        <f aca="false">'Central pensions'!V51</f>
        <v>3844567.92353212</v>
      </c>
      <c r="I51" s="67" t="n">
        <f aca="false">'Central pensions'!M51</f>
        <v>21612.2390448726</v>
      </c>
      <c r="J51" s="9" t="n">
        <f aca="false">'Central pensions'!W51</f>
        <v>118904.162583467</v>
      </c>
      <c r="K51" s="9"/>
      <c r="L51" s="67" t="n">
        <f aca="false">'Central pensions'!N51</f>
        <v>3919004.86476278</v>
      </c>
      <c r="M51" s="67"/>
      <c r="N51" s="67" t="n">
        <f aca="false">'Central pensions'!L51</f>
        <v>944306.70915056</v>
      </c>
      <c r="O51" s="9"/>
      <c r="P51" s="9" t="n">
        <f aca="false">'Central pensions'!X51</f>
        <v>25531031.7716431</v>
      </c>
      <c r="Q51" s="67"/>
      <c r="R51" s="67" t="n">
        <f aca="false">'Central SIPA income'!G46</f>
        <v>23063255.784453</v>
      </c>
      <c r="S51" s="67"/>
      <c r="T51" s="9" t="n">
        <f aca="false">'Central SIPA income'!J46</f>
        <v>88184357.4234424</v>
      </c>
      <c r="U51" s="9"/>
      <c r="V51" s="67" t="n">
        <f aca="false">'Central SIPA income'!F46</f>
        <v>103513.193391711</v>
      </c>
      <c r="W51" s="67"/>
      <c r="X51" s="67" t="n">
        <f aca="false">'Central SIPA income'!M46</f>
        <v>259995.298118217</v>
      </c>
      <c r="Y51" s="9"/>
      <c r="Z51" s="9" t="n">
        <f aca="false">R51+V51-N51-L51-F51</f>
        <v>-3930040.37858429</v>
      </c>
      <c r="AA51" s="9"/>
      <c r="AB51" s="9" t="n">
        <f aca="false">T51-P51-D51</f>
        <v>-59668819.2052182</v>
      </c>
      <c r="AC51" s="50"/>
      <c r="AD51" s="9"/>
      <c r="AE51" s="9"/>
      <c r="AF51" s="9"/>
      <c r="AG51" s="9" t="n">
        <f aca="false">AG50*'Central macro hypothesis'!B33/'Central macro hypothesis'!B32</f>
        <v>5530627229.92793</v>
      </c>
      <c r="AH51" s="40" t="n">
        <f aca="false">(AG51-AG50)/AG50</f>
        <v>0.00621885699513119</v>
      </c>
      <c r="AI51" s="40"/>
      <c r="AJ51" s="40" t="n">
        <f aca="false">AB51/AG51</f>
        <v>-0.0107887978568383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workers_and_wage_central!C39</f>
        <v>12063149</v>
      </c>
      <c r="AX51" s="7"/>
      <c r="AY51" s="40" t="n">
        <f aca="false">(AW51-AW50)/AW50</f>
        <v>0.00432487939175446</v>
      </c>
      <c r="AZ51" s="39" t="n">
        <f aca="false">workers_and_wage_central!B39</f>
        <v>6305.38681919343</v>
      </c>
      <c r="BA51" s="40" t="n">
        <f aca="false">(AZ51-AZ50)/AZ50</f>
        <v>0.00187196601399847</v>
      </c>
      <c r="BB51" s="12" t="n">
        <f aca="false">BB49*2/4+BB53*2/4</f>
        <v>52</v>
      </c>
      <c r="BC51" s="12" t="n">
        <f aca="false">$BC$33</f>
        <v>11.3722743431335</v>
      </c>
      <c r="BD51" s="12" t="n">
        <f aca="false">BB51+BC51/2</f>
        <v>57.6861371715667</v>
      </c>
      <c r="BE51" s="40" t="n">
        <f aca="false">BD51/BD50-1</f>
        <v>0</v>
      </c>
      <c r="BF51" s="7"/>
      <c r="BG51" s="7"/>
      <c r="BH51" s="7" t="n">
        <f aca="false">BH50+1</f>
        <v>20</v>
      </c>
      <c r="BI51" s="40" t="n">
        <f aca="false">T58/AG58</f>
        <v>0.0145157884157645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124114728.77095</v>
      </c>
      <c r="E52" s="9"/>
      <c r="F52" s="67" t="n">
        <f aca="false">'Central pensions'!I52</f>
        <v>22559321.128092</v>
      </c>
      <c r="G52" s="9" t="n">
        <f aca="false">'Central pensions'!K52</f>
        <v>737560.409610244</v>
      </c>
      <c r="H52" s="9" t="n">
        <f aca="false">'Central pensions'!V52</f>
        <v>4057839.75817309</v>
      </c>
      <c r="I52" s="67" t="n">
        <f aca="false">'Central pensions'!M52</f>
        <v>22811.1466889766</v>
      </c>
      <c r="J52" s="9" t="n">
        <f aca="false">'Central pensions'!W52</f>
        <v>125500.198706384</v>
      </c>
      <c r="K52" s="9"/>
      <c r="L52" s="67" t="n">
        <f aca="false">'Central pensions'!N52</f>
        <v>3926307.11888342</v>
      </c>
      <c r="M52" s="67"/>
      <c r="N52" s="67" t="n">
        <f aca="false">'Central pensions'!L52</f>
        <v>959907.45594129</v>
      </c>
      <c r="O52" s="9"/>
      <c r="P52" s="9" t="n">
        <f aca="false">'Central pensions'!X52</f>
        <v>25654753.9088667</v>
      </c>
      <c r="Q52" s="67"/>
      <c r="R52" s="67" t="n">
        <f aca="false">'Central SIPA income'!G47</f>
        <v>20398499.6608526</v>
      </c>
      <c r="S52" s="67"/>
      <c r="T52" s="9" t="n">
        <f aca="false">'Central SIPA income'!J47</f>
        <v>77995431.4259128</v>
      </c>
      <c r="U52" s="9"/>
      <c r="V52" s="67" t="n">
        <f aca="false">'Central SIPA income'!F47</f>
        <v>101627.964026157</v>
      </c>
      <c r="W52" s="67"/>
      <c r="X52" s="67" t="n">
        <f aca="false">'Central SIPA income'!M47</f>
        <v>255260.145478654</v>
      </c>
      <c r="Y52" s="9"/>
      <c r="Z52" s="9" t="n">
        <f aca="false">R52+V52-N52-L52-F52</f>
        <v>-6945408.078038</v>
      </c>
      <c r="AA52" s="9"/>
      <c r="AB52" s="9" t="n">
        <f aca="false">T52-P52-D52</f>
        <v>-71774051.2539037</v>
      </c>
      <c r="AC52" s="50"/>
      <c r="AD52" s="9"/>
      <c r="AE52" s="9"/>
      <c r="AF52" s="9"/>
      <c r="AG52" s="9" t="n">
        <f aca="false">AG51*'Central macro hypothesis'!B34/'Central macro hypothesis'!B33</f>
        <v>5558882096.03851</v>
      </c>
      <c r="AH52" s="40" t="n">
        <f aca="false">(AG52-AG51)/AG51</f>
        <v>0.00510879958744727</v>
      </c>
      <c r="AI52" s="40"/>
      <c r="AJ52" s="40" t="n">
        <f aca="false">AB52/AG52</f>
        <v>-0.0129115980540499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71" t="n">
        <f aca="false">workers_and_wage_central!C40</f>
        <v>12098312</v>
      </c>
      <c r="AY52" s="40" t="n">
        <f aca="false">(AW52-AW51)/AW51</f>
        <v>0.00291491052626474</v>
      </c>
      <c r="AZ52" s="39" t="n">
        <f aca="false">workers_and_wage_central!B40</f>
        <v>6343.2131020293</v>
      </c>
      <c r="BA52" s="40" t="n">
        <f aca="false">(AZ52-AZ51)/AZ51</f>
        <v>0.00599904239351744</v>
      </c>
      <c r="BB52" s="12" t="n">
        <f aca="false">BB49*1/4+BB53*3/4</f>
        <v>52</v>
      </c>
      <c r="BC52" s="12" t="n">
        <f aca="false">$BC$33</f>
        <v>11.3722743431335</v>
      </c>
      <c r="BD52" s="12" t="n">
        <f aca="false">BB52+BC52/2</f>
        <v>57.6861371715667</v>
      </c>
      <c r="BE52" s="40" t="n">
        <f aca="false">BD52/BD51-1</f>
        <v>0</v>
      </c>
      <c r="BF52" s="7"/>
      <c r="BG52" s="7"/>
      <c r="BH52" s="0" t="n">
        <f aca="false">BH51+1</f>
        <v>21</v>
      </c>
      <c r="BI52" s="40" t="n">
        <f aca="false">T59/AG59</f>
        <v>0.0167275106289938</v>
      </c>
      <c r="BN52" s="0"/>
      <c r="BO52" s="0"/>
      <c r="BP52" s="0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125931943.696306</v>
      </c>
      <c r="E53" s="9"/>
      <c r="F53" s="67" t="n">
        <f aca="false">'Central pensions'!I53</f>
        <v>22889621.4515574</v>
      </c>
      <c r="G53" s="9" t="n">
        <f aca="false">'Central pensions'!K53</f>
        <v>819231.924759201</v>
      </c>
      <c r="H53" s="9" t="n">
        <f aca="false">'Central pensions'!V53</f>
        <v>4507172.33752996</v>
      </c>
      <c r="I53" s="67" t="n">
        <f aca="false">'Central pensions'!M53</f>
        <v>25337.0698379136</v>
      </c>
      <c r="J53" s="9" t="n">
        <f aca="false">'Central pensions'!W53</f>
        <v>139397.08260402</v>
      </c>
      <c r="K53" s="9"/>
      <c r="L53" s="67" t="n">
        <f aca="false">'Central pensions'!N53</f>
        <v>3970943.18547411</v>
      </c>
      <c r="M53" s="67"/>
      <c r="N53" s="67" t="n">
        <f aca="false">'Central pensions'!L53</f>
        <v>976662.321803875</v>
      </c>
      <c r="O53" s="9"/>
      <c r="P53" s="9" t="n">
        <f aca="false">'Central pensions'!X53</f>
        <v>25978550.9990881</v>
      </c>
      <c r="Q53" s="67"/>
      <c r="R53" s="67" t="n">
        <f aca="false">'Central SIPA income'!G48</f>
        <v>23832366.9803253</v>
      </c>
      <c r="S53" s="67"/>
      <c r="T53" s="9" t="n">
        <f aca="false">'Central SIPA income'!J48</f>
        <v>91125120.7410351</v>
      </c>
      <c r="U53" s="9"/>
      <c r="V53" s="67" t="n">
        <f aca="false">'Central SIPA income'!F48</f>
        <v>101176.834499342</v>
      </c>
      <c r="W53" s="67"/>
      <c r="X53" s="67" t="n">
        <f aca="false">'Central SIPA income'!M48</f>
        <v>254127.038171546</v>
      </c>
      <c r="Y53" s="9"/>
      <c r="Z53" s="9" t="n">
        <f aca="false">R53+V53-N53-L53-F53</f>
        <v>-3903683.14401073</v>
      </c>
      <c r="AA53" s="9"/>
      <c r="AB53" s="9" t="n">
        <f aca="false">T53-P53-D53</f>
        <v>-60785373.9543587</v>
      </c>
      <c r="AC53" s="50"/>
      <c r="AD53" s="9"/>
      <c r="AE53" s="9"/>
      <c r="AF53" s="9"/>
      <c r="AG53" s="9" t="n">
        <f aca="false">AG52*'Central macro hypothesis'!B35/'Central macro hypothesis'!B34</f>
        <v>5583675438.83561</v>
      </c>
      <c r="AH53" s="40" t="n">
        <f aca="false">(AG53-AG52)/AG52</f>
        <v>0.00446013107829125</v>
      </c>
      <c r="AI53" s="40" t="n">
        <f aca="false">(AG53-AG49)/AG49</f>
        <v>0.0252655125045063</v>
      </c>
      <c r="AJ53" s="40" t="n">
        <f aca="false">AB53/AG53</f>
        <v>-0.0108862656184462</v>
      </c>
      <c r="AK53" s="73"/>
      <c r="AL53" s="7"/>
      <c r="AM53" s="7"/>
      <c r="AN53" s="7"/>
      <c r="AO53" s="7"/>
      <c r="AP53" s="7"/>
      <c r="AQ53" s="7"/>
      <c r="AR53" s="7"/>
      <c r="AS53" s="7"/>
      <c r="AT53" s="7"/>
      <c r="AW53" s="71" t="n">
        <f aca="false">workers_and_wage_central!C41</f>
        <v>12108427</v>
      </c>
      <c r="AY53" s="40" t="n">
        <f aca="false">(AW53-AW52)/AW52</f>
        <v>0.000836067048031163</v>
      </c>
      <c r="AZ53" s="39" t="n">
        <f aca="false">workers_and_wage_central!B41</f>
        <v>6425.75423104171</v>
      </c>
      <c r="BA53" s="40" t="n">
        <f aca="false">(AZ53-AZ52)/AZ52</f>
        <v>0.0130125108024526</v>
      </c>
      <c r="BB53" s="77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40" t="n">
        <f aca="false">BD53/BD52-1</f>
        <v>0</v>
      </c>
      <c r="BF53" s="7"/>
      <c r="BG53" s="73" t="n">
        <f aca="false">(BB53-BB49)/BB49</f>
        <v>0</v>
      </c>
      <c r="BH53" s="0" t="n">
        <f aca="false">BH52+1</f>
        <v>22</v>
      </c>
      <c r="BI53" s="40" t="n">
        <f aca="false">T60/AG60</f>
        <v>0.0145489783508814</v>
      </c>
      <c r="BN53" s="0"/>
      <c r="BO53" s="0"/>
      <c r="BP53" s="0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127252514.792055</v>
      </c>
      <c r="E54" s="6"/>
      <c r="F54" s="8" t="n">
        <f aca="false">'Central pensions'!I54</f>
        <v>23129650.880107</v>
      </c>
      <c r="G54" s="6" t="n">
        <f aca="false">'Central pensions'!K54</f>
        <v>902662.089262858</v>
      </c>
      <c r="H54" s="6" t="n">
        <f aca="false">'Central pensions'!V54</f>
        <v>4966180.48675093</v>
      </c>
      <c r="I54" s="8" t="n">
        <f aca="false">'Central pensions'!M54</f>
        <v>27917.3842040057</v>
      </c>
      <c r="J54" s="6" t="n">
        <f aca="false">'Central pensions'!W54</f>
        <v>153593.21093044</v>
      </c>
      <c r="K54" s="6"/>
      <c r="L54" s="8" t="n">
        <f aca="false">'Central pensions'!N54</f>
        <v>4874118.09404851</v>
      </c>
      <c r="M54" s="8"/>
      <c r="N54" s="8" t="n">
        <f aca="false">'Central pensions'!L54</f>
        <v>988513.473185945</v>
      </c>
      <c r="O54" s="6"/>
      <c r="P54" s="6" t="n">
        <f aca="false">'Central pensions'!X54</f>
        <v>30730331.4314427</v>
      </c>
      <c r="Q54" s="8"/>
      <c r="R54" s="8" t="n">
        <f aca="false">'Central SIPA income'!G49</f>
        <v>20956911.2831979</v>
      </c>
      <c r="S54" s="8"/>
      <c r="T54" s="6" t="n">
        <f aca="false">'Central SIPA income'!J49</f>
        <v>80130566.6624347</v>
      </c>
      <c r="U54" s="6"/>
      <c r="V54" s="8" t="n">
        <f aca="false">'Central SIPA income'!F49</f>
        <v>105265.607838491</v>
      </c>
      <c r="W54" s="8"/>
      <c r="X54" s="8" t="n">
        <f aca="false">'Central SIPA income'!M49</f>
        <v>264396.857973426</v>
      </c>
      <c r="Y54" s="6"/>
      <c r="Z54" s="6" t="n">
        <f aca="false">R54+V54-N54-L54-F54</f>
        <v>-7930105.55630508</v>
      </c>
      <c r="AA54" s="6"/>
      <c r="AB54" s="6" t="n">
        <f aca="false">T54-P54-D54</f>
        <v>-77852279.5610626</v>
      </c>
      <c r="AC54" s="50"/>
      <c r="AD54" s="6"/>
      <c r="AE54" s="6"/>
      <c r="AF54" s="6"/>
      <c r="AG54" s="6" t="n">
        <f aca="false">AG53*'Central macro hypothesis'!B36/'Central macro hypothesis'!B35</f>
        <v>5661338989.25063</v>
      </c>
      <c r="AH54" s="61" t="n">
        <f aca="false">(AG54-AG53)/AG53</f>
        <v>0.013909037383309</v>
      </c>
      <c r="AI54" s="61"/>
      <c r="AJ54" s="61" t="n">
        <f aca="false">AB54/AG54</f>
        <v>-0.0137515664949376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0.00742420626104534</v>
      </c>
      <c r="AV54" s="5"/>
      <c r="AW54" s="65" t="n">
        <f aca="false">workers_and_wage_central!C42</f>
        <v>12115150</v>
      </c>
      <c r="AX54" s="5"/>
      <c r="AY54" s="61" t="n">
        <f aca="false">(AW54-AW53)/AW53</f>
        <v>0.000555233144652067</v>
      </c>
      <c r="AZ54" s="66" t="n">
        <f aca="false">workers_and_wage_central!B42</f>
        <v>6483.21242802616</v>
      </c>
      <c r="BA54" s="61" t="n">
        <f aca="false">(AZ54-AZ53)/AZ53</f>
        <v>0.00894186035109814</v>
      </c>
      <c r="BB54" s="5"/>
      <c r="BC54" s="5"/>
      <c r="BD54" s="5"/>
      <c r="BE54" s="5"/>
      <c r="BF54" s="5"/>
      <c r="BG54" s="5"/>
      <c r="BH54" s="5" t="n">
        <f aca="false">BH53+1</f>
        <v>23</v>
      </c>
      <c r="BI54" s="61" t="n">
        <f aca="false">T61/AG61</f>
        <v>0.0167023650232552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128204014.209528</v>
      </c>
      <c r="E55" s="9"/>
      <c r="F55" s="67" t="n">
        <f aca="false">'Central pensions'!I55</f>
        <v>23302597.1623455</v>
      </c>
      <c r="G55" s="9" t="n">
        <f aca="false">'Central pensions'!K55</f>
        <v>981177.108851035</v>
      </c>
      <c r="H55" s="9" t="n">
        <f aca="false">'Central pensions'!V55</f>
        <v>5398146.95884914</v>
      </c>
      <c r="I55" s="67" t="n">
        <f aca="false">'Central pensions'!M55</f>
        <v>30345.683778898</v>
      </c>
      <c r="J55" s="9" t="n">
        <f aca="false">'Central pensions'!W55</f>
        <v>166952.998727293</v>
      </c>
      <c r="K55" s="9"/>
      <c r="L55" s="67" t="n">
        <f aca="false">'Central pensions'!N55</f>
        <v>4082995.29312054</v>
      </c>
      <c r="M55" s="67"/>
      <c r="N55" s="67" t="n">
        <f aca="false">'Central pensions'!L55</f>
        <v>997813.620232243</v>
      </c>
      <c r="O55" s="9"/>
      <c r="P55" s="9" t="n">
        <f aca="false">'Central pensions'!X55</f>
        <v>26676358.1216496</v>
      </c>
      <c r="Q55" s="67"/>
      <c r="R55" s="67" t="n">
        <f aca="false">'Central SIPA income'!G50</f>
        <v>24518816.1125511</v>
      </c>
      <c r="S55" s="67"/>
      <c r="T55" s="9" t="n">
        <f aca="false">'Central SIPA income'!J50</f>
        <v>93749818.4938135</v>
      </c>
      <c r="U55" s="9"/>
      <c r="V55" s="67" t="n">
        <f aca="false">'Central SIPA income'!F50</f>
        <v>102358.720616696</v>
      </c>
      <c r="W55" s="67"/>
      <c r="X55" s="67" t="n">
        <f aca="false">'Central SIPA income'!M50</f>
        <v>257095.595351117</v>
      </c>
      <c r="Y55" s="9"/>
      <c r="Z55" s="9" t="n">
        <f aca="false">R55+V55-N55-L55-F55</f>
        <v>-3762231.2425305</v>
      </c>
      <c r="AA55" s="9"/>
      <c r="AB55" s="9" t="n">
        <f aca="false">T55-P55-D55</f>
        <v>-61130553.8373642</v>
      </c>
      <c r="AC55" s="50"/>
      <c r="AD55" s="9"/>
      <c r="AE55" s="9"/>
      <c r="AF55" s="9"/>
      <c r="AG55" s="9" t="n">
        <f aca="false">AG54*'Central macro hypothesis'!B37/'Central macro hypothesis'!B36</f>
        <v>5696546046.82576</v>
      </c>
      <c r="AH55" s="40" t="n">
        <f aca="false">(AG55-AG54)/AG54</f>
        <v>0.00621885699513325</v>
      </c>
      <c r="AI55" s="40"/>
      <c r="AJ55" s="40" t="n">
        <f aca="false">AB55/AG55</f>
        <v>-0.010731161186949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workers_and_wage_central!C43</f>
        <v>12232665</v>
      </c>
      <c r="AX55" s="7"/>
      <c r="AY55" s="40" t="n">
        <f aca="false">(AW55-AW54)/AW54</f>
        <v>0.00969983863179573</v>
      </c>
      <c r="AZ55" s="39" t="n">
        <f aca="false">workers_and_wage_central!B43</f>
        <v>6501.3298016294</v>
      </c>
      <c r="BA55" s="40" t="n">
        <f aca="false">(AZ55-AZ54)/AZ54</f>
        <v>0.00279450562577848</v>
      </c>
      <c r="BB55" s="7"/>
      <c r="BC55" s="7"/>
      <c r="BD55" s="7"/>
      <c r="BE55" s="7"/>
      <c r="BF55" s="7"/>
      <c r="BG55" s="7"/>
      <c r="BH55" s="7" t="n">
        <f aca="false">BH54+1</f>
        <v>24</v>
      </c>
      <c r="BI55" s="40" t="n">
        <f aca="false">T62/AG62</f>
        <v>0.0145291003154215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129578361.788847</v>
      </c>
      <c r="E56" s="9"/>
      <c r="F56" s="67" t="n">
        <f aca="false">'Central pensions'!I56</f>
        <v>23552401.1033482</v>
      </c>
      <c r="G56" s="9" t="n">
        <f aca="false">'Central pensions'!K56</f>
        <v>1102814.36021931</v>
      </c>
      <c r="H56" s="9" t="n">
        <f aca="false">'Central pensions'!V56</f>
        <v>6067359.22708614</v>
      </c>
      <c r="I56" s="67" t="n">
        <f aca="false">'Central pensions'!M56</f>
        <v>34107.6606253393</v>
      </c>
      <c r="J56" s="9" t="n">
        <f aca="false">'Central pensions'!W56</f>
        <v>187650.285373797</v>
      </c>
      <c r="K56" s="9"/>
      <c r="L56" s="67" t="n">
        <f aca="false">'Central pensions'!N56</f>
        <v>4050209.61881967</v>
      </c>
      <c r="M56" s="67"/>
      <c r="N56" s="67" t="n">
        <f aca="false">'Central pensions'!L56</f>
        <v>1010839.15429279</v>
      </c>
      <c r="O56" s="9"/>
      <c r="P56" s="9" t="n">
        <f aca="false">'Central pensions'!X56</f>
        <v>26577895.7470931</v>
      </c>
      <c r="Q56" s="67"/>
      <c r="R56" s="67" t="n">
        <f aca="false">'Central SIPA income'!G51</f>
        <v>21387075.0171736</v>
      </c>
      <c r="S56" s="67"/>
      <c r="T56" s="9" t="n">
        <f aca="false">'Central SIPA income'!J51</f>
        <v>81775334.982313</v>
      </c>
      <c r="U56" s="9"/>
      <c r="V56" s="67" t="n">
        <f aca="false">'Central SIPA income'!F51</f>
        <v>105026.986919491</v>
      </c>
      <c r="W56" s="67"/>
      <c r="X56" s="67" t="n">
        <f aca="false">'Central SIPA income'!M51</f>
        <v>263797.511021217</v>
      </c>
      <c r="Y56" s="9"/>
      <c r="Z56" s="9" t="n">
        <f aca="false">R56+V56-N56-L56-F56</f>
        <v>-7121347.87236753</v>
      </c>
      <c r="AA56" s="9"/>
      <c r="AB56" s="9" t="n">
        <f aca="false">T56-P56-D56</f>
        <v>-74380922.5536267</v>
      </c>
      <c r="AC56" s="50"/>
      <c r="AD56" s="9"/>
      <c r="AE56" s="40" t="n">
        <f aca="false">AVERAGE(AG54:AG57)/AVERAGE(AG50:AG53)-1</f>
        <v>0.0299999999999976</v>
      </c>
      <c r="AF56" s="40"/>
      <c r="AG56" s="9" t="n">
        <f aca="false">AG55*'Central macro hypothesis'!B38/'Central macro hypothesis'!B37</f>
        <v>5725648558.91964</v>
      </c>
      <c r="AH56" s="40" t="n">
        <f aca="false">(AG56-AG55)/AG55</f>
        <v>0.00510879958744543</v>
      </c>
      <c r="AI56" s="40"/>
      <c r="AJ56" s="40" t="n">
        <f aca="false">AB56/AG56</f>
        <v>-0.0129908292114355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71" t="n">
        <f aca="false">workers_and_wage_central!C44</f>
        <v>12243578</v>
      </c>
      <c r="AY56" s="40" t="n">
        <f aca="false">(AW56-AW55)/AW55</f>
        <v>0.00089211958309984</v>
      </c>
      <c r="AZ56" s="39" t="n">
        <f aca="false">workers_and_wage_central!B44</f>
        <v>6532.77430100522</v>
      </c>
      <c r="BA56" s="40" t="n">
        <f aca="false">(AZ56-AZ55)/AZ55</f>
        <v>0.00483662578814916</v>
      </c>
      <c r="BB56" s="7"/>
      <c r="BC56" s="7"/>
      <c r="BD56" s="7"/>
      <c r="BE56" s="7"/>
      <c r="BF56" s="7"/>
      <c r="BG56" s="7"/>
      <c r="BH56" s="0" t="n">
        <f aca="false">BH55+1</f>
        <v>25</v>
      </c>
      <c r="BI56" s="40" t="n">
        <f aca="false">T63/AG63</f>
        <v>0.0167010318255128</v>
      </c>
      <c r="BN56" s="0"/>
      <c r="BO56" s="0"/>
      <c r="BP56" s="0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130530778.48646</v>
      </c>
      <c r="E57" s="9"/>
      <c r="F57" s="67" t="n">
        <f aca="false">'Central pensions'!I57</f>
        <v>23725514.1121101</v>
      </c>
      <c r="G57" s="9" t="n">
        <f aca="false">'Central pensions'!K57</f>
        <v>1188286.61824471</v>
      </c>
      <c r="H57" s="9" t="n">
        <f aca="false">'Central pensions'!V57</f>
        <v>6537602.37234873</v>
      </c>
      <c r="I57" s="67" t="n">
        <f aca="false">'Central pensions'!M57</f>
        <v>36751.1325230324</v>
      </c>
      <c r="J57" s="9" t="n">
        <f aca="false">'Central pensions'!W57</f>
        <v>202193.887804601</v>
      </c>
      <c r="K57" s="9"/>
      <c r="L57" s="67" t="n">
        <f aca="false">'Central pensions'!N57</f>
        <v>4082380.71639382</v>
      </c>
      <c r="M57" s="67"/>
      <c r="N57" s="67" t="n">
        <f aca="false">'Central pensions'!L57</f>
        <v>1020485.8974039</v>
      </c>
      <c r="O57" s="9"/>
      <c r="P57" s="9" t="n">
        <f aca="false">'Central pensions'!X57</f>
        <v>26797905.2596883</v>
      </c>
      <c r="Q57" s="67"/>
      <c r="R57" s="67" t="n">
        <f aca="false">'Central SIPA income'!G52</f>
        <v>24987461.5863539</v>
      </c>
      <c r="S57" s="67"/>
      <c r="T57" s="9" t="n">
        <f aca="false">'Central SIPA income'!J52</f>
        <v>95541725.0811985</v>
      </c>
      <c r="U57" s="9"/>
      <c r="V57" s="67" t="n">
        <f aca="false">'Central SIPA income'!F52</f>
        <v>109167.237837784</v>
      </c>
      <c r="W57" s="67"/>
      <c r="X57" s="67" t="n">
        <f aca="false">'Central SIPA income'!M52</f>
        <v>274196.627660508</v>
      </c>
      <c r="Y57" s="9"/>
      <c r="Z57" s="9" t="n">
        <f aca="false">R57+V57-N57-L57-F57</f>
        <v>-3731751.90171614</v>
      </c>
      <c r="AA57" s="9"/>
      <c r="AB57" s="9" t="n">
        <f aca="false">T57-P57-D57</f>
        <v>-61786958.6649495</v>
      </c>
      <c r="AC57" s="50"/>
      <c r="AD57" s="9"/>
      <c r="AE57" s="9"/>
      <c r="AF57" s="9"/>
      <c r="AG57" s="9" t="n">
        <f aca="false">AG56*'Central macro hypothesis'!B39/'Central macro hypothesis'!B38</f>
        <v>5751185702.00067</v>
      </c>
      <c r="AH57" s="40" t="n">
        <f aca="false">(AG57-AG56)/AG56</f>
        <v>0.00446013107829372</v>
      </c>
      <c r="AI57" s="40" t="n">
        <f aca="false">(AG57-AG53)/AG53</f>
        <v>0.0299999999999991</v>
      </c>
      <c r="AJ57" s="40" t="n">
        <f aca="false">AB57/AG57</f>
        <v>-0.0107433426542731</v>
      </c>
      <c r="AK57" s="73"/>
      <c r="AL57" s="7"/>
      <c r="AM57" s="7"/>
      <c r="AN57" s="7"/>
      <c r="AO57" s="7"/>
      <c r="AP57" s="7"/>
      <c r="AQ57" s="7"/>
      <c r="AR57" s="7"/>
      <c r="AS57" s="7"/>
      <c r="AT57" s="7"/>
      <c r="AW57" s="71" t="n">
        <f aca="false">workers_and_wage_central!C45</f>
        <v>12331021</v>
      </c>
      <c r="AY57" s="40" t="n">
        <f aca="false">(AW57-AW56)/AW56</f>
        <v>0.00714194821154404</v>
      </c>
      <c r="AZ57" s="39" t="n">
        <f aca="false">workers_and_wage_central!B45</f>
        <v>6564.94047065661</v>
      </c>
      <c r="BA57" s="40" t="n">
        <f aca="false">(AZ57-AZ56)/AZ56</f>
        <v>0.00492381462595994</v>
      </c>
      <c r="BB57" s="7"/>
      <c r="BC57" s="7"/>
      <c r="BD57" s="7"/>
      <c r="BE57" s="7"/>
      <c r="BF57" s="7" t="n">
        <v>100</v>
      </c>
      <c r="BG57" s="73" t="n">
        <f aca="false">(BB57-BB53)/BB53</f>
        <v>-1</v>
      </c>
      <c r="BH57" s="0" t="n">
        <f aca="false">BH56+1</f>
        <v>26</v>
      </c>
      <c r="BI57" s="40" t="n">
        <f aca="false">T64/AG64</f>
        <v>0.014562320059416</v>
      </c>
      <c r="BN57" s="0"/>
      <c r="BO57" s="0"/>
      <c r="BP57" s="0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132016580.82949</v>
      </c>
      <c r="E58" s="6"/>
      <c r="F58" s="8" t="n">
        <f aca="false">'Central pensions'!I58</f>
        <v>23995576.2757325</v>
      </c>
      <c r="G58" s="6" t="n">
        <f aca="false">'Central pensions'!K58</f>
        <v>1325437.75467928</v>
      </c>
      <c r="H58" s="6" t="n">
        <f aca="false">'Central pensions'!V58</f>
        <v>7292167.45888439</v>
      </c>
      <c r="I58" s="8" t="n">
        <f aca="false">'Central pensions'!M58</f>
        <v>40992.9202478128</v>
      </c>
      <c r="J58" s="6" t="n">
        <f aca="false">'Central pensions'!W58</f>
        <v>225530.95233663</v>
      </c>
      <c r="K58" s="6"/>
      <c r="L58" s="8" t="n">
        <f aca="false">'Central pensions'!N58</f>
        <v>4942506.9925707</v>
      </c>
      <c r="M58" s="8"/>
      <c r="N58" s="8" t="n">
        <f aca="false">'Central pensions'!L58</f>
        <v>1034263.40814394</v>
      </c>
      <c r="O58" s="6"/>
      <c r="P58" s="6" t="n">
        <f aca="false">'Central pensions'!X58</f>
        <v>31336904.3947073</v>
      </c>
      <c r="Q58" s="8"/>
      <c r="R58" s="8" t="n">
        <f aca="false">'Central SIPA income'!G53</f>
        <v>22000749.7243017</v>
      </c>
      <c r="S58" s="8"/>
      <c r="T58" s="6" t="n">
        <f aca="false">'Central SIPA income'!J53</f>
        <v>84121773.4132475</v>
      </c>
      <c r="U58" s="6"/>
      <c r="V58" s="8" t="n">
        <f aca="false">'Central SIPA income'!F53</f>
        <v>108831.5647028</v>
      </c>
      <c r="W58" s="8"/>
      <c r="X58" s="8" t="n">
        <f aca="false">'Central SIPA income'!M53</f>
        <v>273353.513522677</v>
      </c>
      <c r="Y58" s="6"/>
      <c r="Z58" s="6" t="n">
        <f aca="false">R58+V58-N58-L58-F58</f>
        <v>-7862765.38744259</v>
      </c>
      <c r="AA58" s="6"/>
      <c r="AB58" s="6" t="n">
        <f aca="false">T58-P58-D58</f>
        <v>-79231711.8109495</v>
      </c>
      <c r="AC58" s="50"/>
      <c r="AD58" s="6"/>
      <c r="AE58" s="6"/>
      <c r="AF58" s="6"/>
      <c r="AG58" s="6" t="n">
        <f aca="false">BF58/100*$AG$57</f>
        <v>5795191484.18346</v>
      </c>
      <c r="AH58" s="61" t="n">
        <f aca="false">(AG58-AG57)/AG57</f>
        <v>0.00765160168058522</v>
      </c>
      <c r="AI58" s="61"/>
      <c r="AJ58" s="61" t="n">
        <f aca="false">AB58/AG58</f>
        <v>-0.0136719747789513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0.00818120634929225</v>
      </c>
      <c r="AV58" s="5"/>
      <c r="AW58" s="65" t="n">
        <f aca="false">workers_and_wage_central!C46</f>
        <v>12388638</v>
      </c>
      <c r="AX58" s="5"/>
      <c r="AY58" s="61" t="n">
        <f aca="false">(AW58-AW57)/AW57</f>
        <v>0.00467252468388465</v>
      </c>
      <c r="AZ58" s="66" t="n">
        <f aca="false">workers_and_wage_central!B46</f>
        <v>6584.4069760704</v>
      </c>
      <c r="BA58" s="61" t="n">
        <f aca="false">(AZ58-AZ57)/AZ57</f>
        <v>0.0029652219240673</v>
      </c>
      <c r="BB58" s="5"/>
      <c r="BC58" s="5"/>
      <c r="BD58" s="5"/>
      <c r="BE58" s="5"/>
      <c r="BF58" s="5" t="n">
        <f aca="false">BF57*(1+AY58)*(1+BA58)*(1-BE58)</f>
        <v>100.765160168059</v>
      </c>
      <c r="BG58" s="5"/>
      <c r="BH58" s="5" t="n">
        <f aca="false">BH57+1</f>
        <v>27</v>
      </c>
      <c r="BI58" s="61" t="n">
        <f aca="false">T65/AG65</f>
        <v>0.0167360126227918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133975463.195811</v>
      </c>
      <c r="E59" s="9"/>
      <c r="F59" s="67" t="n">
        <f aca="false">'Central pensions'!I59</f>
        <v>24351626.3335428</v>
      </c>
      <c r="G59" s="9" t="n">
        <f aca="false">'Central pensions'!K59</f>
        <v>1414238.66562562</v>
      </c>
      <c r="H59" s="9" t="n">
        <f aca="false">'Central pensions'!V59</f>
        <v>7780723.87040664</v>
      </c>
      <c r="I59" s="67" t="n">
        <f aca="false">'Central pensions'!M59</f>
        <v>43739.3401739888</v>
      </c>
      <c r="J59" s="9" t="n">
        <f aca="false">'Central pensions'!W59</f>
        <v>240640.944445569</v>
      </c>
      <c r="K59" s="9"/>
      <c r="L59" s="67" t="n">
        <f aca="false">'Central pensions'!N59</f>
        <v>4189103.1274201</v>
      </c>
      <c r="M59" s="67"/>
      <c r="N59" s="67" t="n">
        <f aca="false">'Central pensions'!L59</f>
        <v>1051441.22800151</v>
      </c>
      <c r="O59" s="9"/>
      <c r="P59" s="9" t="n">
        <f aca="false">'Central pensions'!X59</f>
        <v>27521995.4534897</v>
      </c>
      <c r="Q59" s="67"/>
      <c r="R59" s="67" t="n">
        <f aca="false">'Central SIPA income'!G54</f>
        <v>25528651.1283814</v>
      </c>
      <c r="S59" s="67"/>
      <c r="T59" s="9" t="n">
        <f aca="false">'Central SIPA income'!J54</f>
        <v>97611010.2009584</v>
      </c>
      <c r="U59" s="9"/>
      <c r="V59" s="67" t="n">
        <f aca="false">'Central SIPA income'!F54</f>
        <v>109902.660620808</v>
      </c>
      <c r="W59" s="67"/>
      <c r="X59" s="67" t="n">
        <f aca="false">'Central SIPA income'!M54</f>
        <v>276043.797663192</v>
      </c>
      <c r="Y59" s="9"/>
      <c r="Z59" s="9" t="n">
        <f aca="false">R59+V59-N59-L59-F59</f>
        <v>-3953616.89996216</v>
      </c>
      <c r="AA59" s="9"/>
      <c r="AB59" s="9" t="n">
        <f aca="false">T59-P59-D59</f>
        <v>-63886448.4483427</v>
      </c>
      <c r="AC59" s="50"/>
      <c r="AD59" s="9"/>
      <c r="AE59" s="9"/>
      <c r="AF59" s="9"/>
      <c r="AG59" s="9" t="n">
        <f aca="false">BF59/100*$AG$57</f>
        <v>5835357834.52256</v>
      </c>
      <c r="AH59" s="40" t="n">
        <f aca="false">(AG59-AG58)/AG58</f>
        <v>0.00693097897605811</v>
      </c>
      <c r="AI59" s="40"/>
      <c r="AJ59" s="40" t="n">
        <f aca="false">AB59/AG59</f>
        <v>-0.0109481629507593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workers_and_wage_central!C47</f>
        <v>12363116</v>
      </c>
      <c r="AX59" s="7"/>
      <c r="AY59" s="40" t="n">
        <f aca="false">(AW59-AW58)/AW58</f>
        <v>-0.0020601134684862</v>
      </c>
      <c r="AZ59" s="39" t="n">
        <f aca="false">workers_and_wage_central!B47</f>
        <v>6643.73020045831</v>
      </c>
      <c r="BA59" s="40" t="n">
        <f aca="false">(AZ59-AZ58)/AZ58</f>
        <v>0.00900965335276308</v>
      </c>
      <c r="BB59" s="7"/>
      <c r="BC59" s="7"/>
      <c r="BD59" s="7"/>
      <c r="BE59" s="7"/>
      <c r="BF59" s="7" t="n">
        <f aca="false">BF58*(1+AY59)*(1+BA59)*(1-BE59)</f>
        <v>101.463561374702</v>
      </c>
      <c r="BG59" s="7"/>
      <c r="BH59" s="7" t="n">
        <f aca="false">BH58+1</f>
        <v>28</v>
      </c>
      <c r="BI59" s="40" t="n">
        <f aca="false">T66/AG66</f>
        <v>0.0146064382778654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134605753.141886</v>
      </c>
      <c r="E60" s="9"/>
      <c r="F60" s="67" t="n">
        <f aca="false">'Central pensions'!I60</f>
        <v>24466188.9921257</v>
      </c>
      <c r="G60" s="9" t="n">
        <f aca="false">'Central pensions'!K60</f>
        <v>1490386.09405903</v>
      </c>
      <c r="H60" s="9" t="n">
        <f aca="false">'Central pensions'!V60</f>
        <v>8199664.55452364</v>
      </c>
      <c r="I60" s="67" t="n">
        <f aca="false">'Central pensions'!M60</f>
        <v>46094.4152801763</v>
      </c>
      <c r="J60" s="9" t="n">
        <f aca="false">'Central pensions'!W60</f>
        <v>253597.872820319</v>
      </c>
      <c r="K60" s="9"/>
      <c r="L60" s="67" t="n">
        <f aca="false">'Central pensions'!N60</f>
        <v>4168357.71909857</v>
      </c>
      <c r="M60" s="67"/>
      <c r="N60" s="67" t="n">
        <f aca="false">'Central pensions'!L60</f>
        <v>1057241.35079058</v>
      </c>
      <c r="O60" s="9"/>
      <c r="P60" s="9" t="n">
        <f aca="false">'Central pensions'!X60</f>
        <v>27446257.9953622</v>
      </c>
      <c r="Q60" s="67"/>
      <c r="R60" s="67" t="n">
        <f aca="false">'Central SIPA income'!G55</f>
        <v>22423607.964126</v>
      </c>
      <c r="S60" s="67"/>
      <c r="T60" s="9" t="n">
        <f aca="false">'Central SIPA income'!J55</f>
        <v>85738608.5430583</v>
      </c>
      <c r="U60" s="9"/>
      <c r="V60" s="67" t="n">
        <f aca="false">'Central SIPA income'!F55</f>
        <v>108055.892459346</v>
      </c>
      <c r="W60" s="67"/>
      <c r="X60" s="67" t="n">
        <f aca="false">'Central SIPA income'!M55</f>
        <v>271405.248479635</v>
      </c>
      <c r="Y60" s="9"/>
      <c r="Z60" s="9" t="n">
        <f aca="false">R60+V60-N60-L60-F60</f>
        <v>-7160124.20542948</v>
      </c>
      <c r="AA60" s="9"/>
      <c r="AB60" s="9" t="n">
        <f aca="false">T60-P60-D60</f>
        <v>-76313402.5941898</v>
      </c>
      <c r="AC60" s="50"/>
      <c r="AD60" s="9"/>
      <c r="AE60" s="9"/>
      <c r="AF60" s="9"/>
      <c r="AG60" s="9" t="n">
        <f aca="false">BF60/100*$AG$57</f>
        <v>5893101664.96084</v>
      </c>
      <c r="AH60" s="40" t="n">
        <f aca="false">(AG60-AG59)/AG59</f>
        <v>0.00989550805207897</v>
      </c>
      <c r="AI60" s="40"/>
      <c r="AJ60" s="40" t="n">
        <f aca="false">AB60/AG60</f>
        <v>-0.0129496158275927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71" t="n">
        <f aca="false">workers_and_wage_central!C48</f>
        <v>12410181</v>
      </c>
      <c r="AY60" s="40" t="n">
        <f aca="false">(AW60-AW59)/AW59</f>
        <v>0.00380688816638136</v>
      </c>
      <c r="AZ60" s="39" t="n">
        <f aca="false">workers_and_wage_central!B48</f>
        <v>6684.02793928695</v>
      </c>
      <c r="BA60" s="40" t="n">
        <f aca="false">(AZ60-AZ59)/AZ59</f>
        <v>0.00606552909476381</v>
      </c>
      <c r="BB60" s="7"/>
      <c r="BC60" s="7"/>
      <c r="BD60" s="7"/>
      <c r="BE60" s="7"/>
      <c r="BF60" s="7" t="n">
        <f aca="false">BF59*(1+AY60)*(1+BA60)*(1-BE60)</f>
        <v>102.467594863278</v>
      </c>
      <c r="BG60" s="7"/>
      <c r="BH60" s="0" t="n">
        <f aca="false">BH59+1</f>
        <v>29</v>
      </c>
      <c r="BI60" s="40" t="n">
        <f aca="false">T67/AG67</f>
        <v>0.016780949598876</v>
      </c>
      <c r="BN60" s="0"/>
      <c r="BO60" s="0"/>
      <c r="BP60" s="0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135405516.849108</v>
      </c>
      <c r="E61" s="9"/>
      <c r="F61" s="67" t="n">
        <f aca="false">'Central pensions'!I61</f>
        <v>24611555.5128962</v>
      </c>
      <c r="G61" s="9" t="n">
        <f aca="false">'Central pensions'!K61</f>
        <v>1561904.13650039</v>
      </c>
      <c r="H61" s="9" t="n">
        <f aca="false">'Central pensions'!V61</f>
        <v>8593135.72280202</v>
      </c>
      <c r="I61" s="67" t="n">
        <f aca="false">'Central pensions'!M61</f>
        <v>48306.313500012</v>
      </c>
      <c r="J61" s="9" t="n">
        <f aca="false">'Central pensions'!W61</f>
        <v>265767.084210373</v>
      </c>
      <c r="K61" s="9"/>
      <c r="L61" s="67" t="n">
        <f aca="false">'Central pensions'!N61</f>
        <v>4170879.82503187</v>
      </c>
      <c r="M61" s="67"/>
      <c r="N61" s="67" t="n">
        <f aca="false">'Central pensions'!L61</f>
        <v>1064995.01265365</v>
      </c>
      <c r="O61" s="9"/>
      <c r="P61" s="9" t="n">
        <f aca="false">'Central pensions'!X61</f>
        <v>27502003.5749102</v>
      </c>
      <c r="Q61" s="67"/>
      <c r="R61" s="67" t="n">
        <f aca="false">'Central SIPA income'!G56</f>
        <v>25954806.1831635</v>
      </c>
      <c r="S61" s="67"/>
      <c r="T61" s="9" t="n">
        <f aca="false">'Central SIPA income'!J56</f>
        <v>99240450.9885007</v>
      </c>
      <c r="U61" s="9"/>
      <c r="V61" s="67" t="n">
        <f aca="false">'Central SIPA income'!F56</f>
        <v>109624.53438806</v>
      </c>
      <c r="W61" s="67"/>
      <c r="X61" s="67" t="n">
        <f aca="false">'Central SIPA income'!M56</f>
        <v>275345.224752547</v>
      </c>
      <c r="Y61" s="9"/>
      <c r="Z61" s="9" t="n">
        <f aca="false">R61+V61-N61-L61-F61</f>
        <v>-3782999.63303019</v>
      </c>
      <c r="AA61" s="9"/>
      <c r="AB61" s="9" t="n">
        <f aca="false">T61-P61-D61</f>
        <v>-63667069.4355171</v>
      </c>
      <c r="AC61" s="50"/>
      <c r="AD61" s="9"/>
      <c r="AE61" s="9"/>
      <c r="AF61" s="9"/>
      <c r="AG61" s="9" t="n">
        <f aca="false">BF61/100*$AG$57</f>
        <v>5941700522.67002</v>
      </c>
      <c r="AH61" s="40" t="n">
        <f aca="false">(AG61-AG60)/AG60</f>
        <v>0.0082467366884467</v>
      </c>
      <c r="AI61" s="40" t="n">
        <f aca="false">(AG61-AG57)/AG57</f>
        <v>0.0331261813721433</v>
      </c>
      <c r="AJ61" s="40" t="n">
        <f aca="false">AB61/AG61</f>
        <v>-0.0107152942482714</v>
      </c>
      <c r="AK61" s="73"/>
      <c r="AL61" s="7"/>
      <c r="AM61" s="7"/>
      <c r="AN61" s="7"/>
      <c r="AO61" s="7"/>
      <c r="AP61" s="7"/>
      <c r="AQ61" s="7"/>
      <c r="AR61" s="7"/>
      <c r="AS61" s="7"/>
      <c r="AT61" s="7"/>
      <c r="AW61" s="71" t="n">
        <f aca="false">workers_and_wage_central!C49</f>
        <v>12427632</v>
      </c>
      <c r="AY61" s="40" t="n">
        <f aca="false">(AW61-AW60)/AW60</f>
        <v>0.00140618416443725</v>
      </c>
      <c r="AZ61" s="39" t="n">
        <f aca="false">workers_and_wage_central!B49</f>
        <v>6729.6861795831</v>
      </c>
      <c r="BA61" s="40" t="n">
        <f aca="false">(AZ61-AZ60)/AZ60</f>
        <v>0.00683094695457369</v>
      </c>
      <c r="BB61" s="7"/>
      <c r="BC61" s="7"/>
      <c r="BD61" s="7"/>
      <c r="BE61" s="7"/>
      <c r="BF61" s="7" t="n">
        <f aca="false">BF60*(1+AY61)*(1+BA61)*(1-BE61)</f>
        <v>103.312618137214</v>
      </c>
      <c r="BG61" s="73" t="e">
        <f aca="false">(BB61-BB57)/BB57</f>
        <v>#DIV/0!</v>
      </c>
      <c r="BH61" s="0" t="n">
        <f aca="false">BH60+1</f>
        <v>30</v>
      </c>
      <c r="BI61" s="40" t="n">
        <f aca="false">T68/AG68</f>
        <v>0.0146611558556193</v>
      </c>
      <c r="BN61" s="0"/>
      <c r="BO61" s="0"/>
      <c r="BP61" s="0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136290812.470337</v>
      </c>
      <c r="E62" s="6"/>
      <c r="F62" s="8" t="n">
        <f aca="false">'Central pensions'!I62</f>
        <v>24772468.4714982</v>
      </c>
      <c r="G62" s="6" t="n">
        <f aca="false">'Central pensions'!K62</f>
        <v>1668613.84559348</v>
      </c>
      <c r="H62" s="6" t="n">
        <f aca="false">'Central pensions'!V62</f>
        <v>9180221.05777798</v>
      </c>
      <c r="I62" s="8" t="n">
        <f aca="false">'Central pensions'!M62</f>
        <v>51606.6137812417</v>
      </c>
      <c r="J62" s="6" t="n">
        <f aca="false">'Central pensions'!W62</f>
        <v>283924.362611691</v>
      </c>
      <c r="K62" s="6"/>
      <c r="L62" s="8" t="n">
        <f aca="false">'Central pensions'!N62</f>
        <v>5049531.63361932</v>
      </c>
      <c r="M62" s="8"/>
      <c r="N62" s="8" t="n">
        <f aca="false">'Central pensions'!L62</f>
        <v>1073799.55965229</v>
      </c>
      <c r="O62" s="6"/>
      <c r="P62" s="6" t="n">
        <f aca="false">'Central pensions'!X62</f>
        <v>32109772.0064307</v>
      </c>
      <c r="Q62" s="8"/>
      <c r="R62" s="8" t="n">
        <f aca="false">'Central SIPA income'!G57</f>
        <v>22700325.3047679</v>
      </c>
      <c r="S62" s="8"/>
      <c r="T62" s="6" t="n">
        <f aca="false">'Central SIPA income'!J57</f>
        <v>86796661.2785648</v>
      </c>
      <c r="U62" s="6"/>
      <c r="V62" s="8" t="n">
        <f aca="false">'Central SIPA income'!F57</f>
        <v>111747.343730266</v>
      </c>
      <c r="W62" s="8"/>
      <c r="X62" s="8" t="n">
        <f aca="false">'Central SIPA income'!M57</f>
        <v>280677.109797252</v>
      </c>
      <c r="Y62" s="6"/>
      <c r="Z62" s="6" t="n">
        <f aca="false">R62+V62-N62-L62-F62</f>
        <v>-8083727.01627167</v>
      </c>
      <c r="AA62" s="6"/>
      <c r="AB62" s="6" t="n">
        <f aca="false">T62-P62-D62</f>
        <v>-81603923.1982033</v>
      </c>
      <c r="AC62" s="50"/>
      <c r="AD62" s="6"/>
      <c r="AE62" s="6"/>
      <c r="AF62" s="6"/>
      <c r="AG62" s="6" t="n">
        <f aca="false">BF62/100*$AG$57</f>
        <v>5973987335.36424</v>
      </c>
      <c r="AH62" s="61" t="n">
        <f aca="false">(AG62-AG61)/AG61</f>
        <v>0.00543393470792214</v>
      </c>
      <c r="AI62" s="61"/>
      <c r="AJ62" s="61" t="n">
        <f aca="false">AB62/AG62</f>
        <v>-0.0136598754930618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0.00836980485797878</v>
      </c>
      <c r="AV62" s="5"/>
      <c r="AW62" s="65" t="n">
        <f aca="false">workers_and_wage_central!C50</f>
        <v>12480020</v>
      </c>
      <c r="AX62" s="5"/>
      <c r="AY62" s="61" t="n">
        <f aca="false">(AW62-AW61)/AW61</f>
        <v>0.00421544506628455</v>
      </c>
      <c r="AZ62" s="66" t="n">
        <f aca="false">workers_and_wage_central!B50</f>
        <v>6737.85181071493</v>
      </c>
      <c r="BA62" s="61" t="n">
        <f aca="false">(AZ62-AZ61)/AZ61</f>
        <v>0.00121337472713052</v>
      </c>
      <c r="BB62" s="5"/>
      <c r="BC62" s="5"/>
      <c r="BD62" s="5"/>
      <c r="BE62" s="5"/>
      <c r="BF62" s="5" t="n">
        <f aca="false">BF61*(1+AY62)*(1+BA62)*(1-BE62)</f>
        <v>103.874012158676</v>
      </c>
      <c r="BG62" s="5"/>
      <c r="BH62" s="5" t="n">
        <f aca="false">BH61+1</f>
        <v>31</v>
      </c>
      <c r="BI62" s="61" t="n">
        <f aca="false">T69/AG69</f>
        <v>0.0168337047434709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137705275.331528</v>
      </c>
      <c r="E63" s="9"/>
      <c r="F63" s="67" t="n">
        <f aca="false">'Central pensions'!I63</f>
        <v>25029563.8398347</v>
      </c>
      <c r="G63" s="9" t="n">
        <f aca="false">'Central pensions'!K63</f>
        <v>1824599.43366708</v>
      </c>
      <c r="H63" s="9" t="n">
        <f aca="false">'Central pensions'!V63</f>
        <v>10038407.74017</v>
      </c>
      <c r="I63" s="67" t="n">
        <f aca="false">'Central pensions'!M63</f>
        <v>56430.9103196005</v>
      </c>
      <c r="J63" s="9" t="n">
        <f aca="false">'Central pensions'!W63</f>
        <v>310466.218768143</v>
      </c>
      <c r="K63" s="9"/>
      <c r="L63" s="67" t="n">
        <f aca="false">'Central pensions'!N63</f>
        <v>4267847.44712645</v>
      </c>
      <c r="M63" s="67"/>
      <c r="N63" s="67" t="n">
        <f aca="false">'Central pensions'!L63</f>
        <v>1086014.63299574</v>
      </c>
      <c r="O63" s="9"/>
      <c r="P63" s="9" t="n">
        <f aca="false">'Central pensions'!X63</f>
        <v>28120812.7762552</v>
      </c>
      <c r="Q63" s="67"/>
      <c r="R63" s="67" t="n">
        <f aca="false">'Central SIPA income'!G58</f>
        <v>26284340.2588534</v>
      </c>
      <c r="S63" s="67"/>
      <c r="T63" s="9" t="n">
        <f aca="false">'Central SIPA income'!J58</f>
        <v>100500453.08818</v>
      </c>
      <c r="U63" s="9"/>
      <c r="V63" s="67" t="n">
        <f aca="false">'Central SIPA income'!F58</f>
        <v>115248.806534152</v>
      </c>
      <c r="W63" s="67"/>
      <c r="X63" s="67" t="n">
        <f aca="false">'Central SIPA income'!M58</f>
        <v>289471.774860877</v>
      </c>
      <c r="Y63" s="9"/>
      <c r="Z63" s="9" t="n">
        <f aca="false">R63+V63-N63-L63-F63</f>
        <v>-3983836.85456932</v>
      </c>
      <c r="AA63" s="9"/>
      <c r="AB63" s="9" t="n">
        <f aca="false">T63-P63-D63</f>
        <v>-65325635.0196032</v>
      </c>
      <c r="AC63" s="50"/>
      <c r="AD63" s="9"/>
      <c r="AE63" s="9"/>
      <c r="AF63" s="9"/>
      <c r="AG63" s="9" t="n">
        <f aca="false">BF63/100*$AG$57</f>
        <v>6017619398.50049</v>
      </c>
      <c r="AH63" s="40" t="n">
        <f aca="false">(AG63-AG62)/AG62</f>
        <v>0.00730367519829873</v>
      </c>
      <c r="AI63" s="40"/>
      <c r="AJ63" s="40" t="n">
        <f aca="false">AB63/AG63</f>
        <v>-0.0108557272724628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workers_and_wage_central!C51</f>
        <v>12509279</v>
      </c>
      <c r="AX63" s="7"/>
      <c r="AY63" s="40" t="n">
        <f aca="false">(AW63-AW62)/AW62</f>
        <v>0.00234446739668686</v>
      </c>
      <c r="AZ63" s="39" t="n">
        <f aca="false">workers_and_wage_central!B51</f>
        <v>6771.18806222594</v>
      </c>
      <c r="BA63" s="40" t="n">
        <f aca="false">(AZ63-AZ62)/AZ62</f>
        <v>0.00494760829527186</v>
      </c>
      <c r="BB63" s="7"/>
      <c r="BC63" s="7"/>
      <c r="BD63" s="7"/>
      <c r="BE63" s="7"/>
      <c r="BF63" s="7" t="n">
        <f aca="false">BF62*(1+AY63)*(1+BA63)*(1-BE63)</f>
        <v>104.632674205028</v>
      </c>
      <c r="BG63" s="7"/>
      <c r="BH63" s="7" t="n">
        <f aca="false">BH62+1</f>
        <v>32</v>
      </c>
      <c r="BI63" s="40" t="n">
        <f aca="false">T70/AG70</f>
        <v>0.0146989443986107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139201625.645642</v>
      </c>
      <c r="E64" s="9"/>
      <c r="F64" s="67" t="n">
        <f aca="false">'Central pensions'!I64</f>
        <v>25301543.2220604</v>
      </c>
      <c r="G64" s="9" t="n">
        <f aca="false">'Central pensions'!K64</f>
        <v>1923326.65462006</v>
      </c>
      <c r="H64" s="9" t="n">
        <f aca="false">'Central pensions'!V64</f>
        <v>10581575.7806138</v>
      </c>
      <c r="I64" s="67" t="n">
        <f aca="false">'Central pensions'!M64</f>
        <v>59484.3295243317</v>
      </c>
      <c r="J64" s="9" t="n">
        <f aca="false">'Central pensions'!W64</f>
        <v>327265.230328261</v>
      </c>
      <c r="K64" s="9"/>
      <c r="L64" s="67" t="n">
        <f aca="false">'Central pensions'!N64</f>
        <v>4310195.36133293</v>
      </c>
      <c r="M64" s="67"/>
      <c r="N64" s="67" t="n">
        <f aca="false">'Central pensions'!L64</f>
        <v>1100268.4351999</v>
      </c>
      <c r="O64" s="9"/>
      <c r="P64" s="9" t="n">
        <f aca="false">'Central pensions'!X64</f>
        <v>28418976.5185619</v>
      </c>
      <c r="Q64" s="67"/>
      <c r="R64" s="67" t="n">
        <f aca="false">'Central SIPA income'!G59</f>
        <v>23222250.7750697</v>
      </c>
      <c r="S64" s="67"/>
      <c r="T64" s="9" t="n">
        <f aca="false">'Central SIPA income'!J59</f>
        <v>88792288.5504314</v>
      </c>
      <c r="U64" s="9"/>
      <c r="V64" s="67" t="n">
        <f aca="false">'Central SIPA income'!F59</f>
        <v>112023.758394909</v>
      </c>
      <c r="W64" s="67"/>
      <c r="X64" s="67" t="n">
        <f aca="false">'Central SIPA income'!M59</f>
        <v>281371.383742275</v>
      </c>
      <c r="Y64" s="9"/>
      <c r="Z64" s="9" t="n">
        <f aca="false">R64+V64-N64-L64-F64</f>
        <v>-7377732.4851286</v>
      </c>
      <c r="AA64" s="9"/>
      <c r="AB64" s="9" t="n">
        <f aca="false">T64-P64-D64</f>
        <v>-78828313.6137725</v>
      </c>
      <c r="AC64" s="50"/>
      <c r="AD64" s="9"/>
      <c r="AE64" s="9"/>
      <c r="AF64" s="9"/>
      <c r="AG64" s="9" t="n">
        <f aca="false">BF64/100*$AG$57</f>
        <v>6097399877.77689</v>
      </c>
      <c r="AH64" s="40" t="n">
        <f aca="false">(AG64-AG63)/AG63</f>
        <v>0.0132578140944383</v>
      </c>
      <c r="AI64" s="40"/>
      <c r="AJ64" s="40" t="n">
        <f aca="false">AB64/AG64</f>
        <v>-0.0129281849958827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71" t="n">
        <f aca="false">workers_and_wage_central!C52</f>
        <v>12619914</v>
      </c>
      <c r="AY64" s="40" t="n">
        <f aca="false">(AW64-AW63)/AW63</f>
        <v>0.00884423474766212</v>
      </c>
      <c r="AZ64" s="39" t="n">
        <f aca="false">workers_and_wage_central!B52</f>
        <v>6800.81124364011</v>
      </c>
      <c r="BA64" s="40" t="n">
        <f aca="false">(AZ64-AZ63)/AZ63</f>
        <v>0.00437488682073913</v>
      </c>
      <c r="BB64" s="7"/>
      <c r="BC64" s="7"/>
      <c r="BD64" s="7"/>
      <c r="BE64" s="7"/>
      <c r="BF64" s="7" t="n">
        <f aca="false">BF63*(1+AY64)*(1+BA64)*(1-BE64)</f>
        <v>106.019874747842</v>
      </c>
      <c r="BG64" s="7"/>
      <c r="BH64" s="0" t="n">
        <f aca="false">BH63+1</f>
        <v>33</v>
      </c>
      <c r="BI64" s="40" t="n">
        <f aca="false">T71/AG71</f>
        <v>0.0169406240161239</v>
      </c>
      <c r="BN64" s="0"/>
      <c r="BO64" s="0"/>
      <c r="BP64" s="0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140726214.146847</v>
      </c>
      <c r="E65" s="9"/>
      <c r="F65" s="67" t="n">
        <f aca="false">'Central pensions'!I65</f>
        <v>25578655.2290515</v>
      </c>
      <c r="G65" s="9" t="n">
        <f aca="false">'Central pensions'!K65</f>
        <v>2010783.59108048</v>
      </c>
      <c r="H65" s="9" t="n">
        <f aca="false">'Central pensions'!V65</f>
        <v>11062738.0410511</v>
      </c>
      <c r="I65" s="67" t="n">
        <f aca="false">'Central pensions'!M65</f>
        <v>62189.1832292932</v>
      </c>
      <c r="J65" s="9" t="n">
        <f aca="false">'Central pensions'!W65</f>
        <v>342146.537352095</v>
      </c>
      <c r="K65" s="9"/>
      <c r="L65" s="67" t="n">
        <f aca="false">'Central pensions'!N65</f>
        <v>4319453.91019938</v>
      </c>
      <c r="M65" s="67"/>
      <c r="N65" s="67" t="n">
        <f aca="false">'Central pensions'!L65</f>
        <v>1113539.01952651</v>
      </c>
      <c r="O65" s="9"/>
      <c r="P65" s="9" t="n">
        <f aca="false">'Central pensions'!X65</f>
        <v>28540030.0121529</v>
      </c>
      <c r="Q65" s="67"/>
      <c r="R65" s="67" t="n">
        <f aca="false">'Central SIPA income'!G60</f>
        <v>26888328.353452</v>
      </c>
      <c r="S65" s="67"/>
      <c r="T65" s="9" t="n">
        <f aca="false">'Central SIPA income'!J60</f>
        <v>102809853.916552</v>
      </c>
      <c r="U65" s="9"/>
      <c r="V65" s="67" t="n">
        <f aca="false">'Central SIPA income'!F60</f>
        <v>110536.154771424</v>
      </c>
      <c r="W65" s="67"/>
      <c r="X65" s="67" t="n">
        <f aca="false">'Central SIPA income'!M60</f>
        <v>277634.952328107</v>
      </c>
      <c r="Y65" s="9"/>
      <c r="Z65" s="9" t="n">
        <f aca="false">R65+V65-N65-L65-F65</f>
        <v>-4012783.65055393</v>
      </c>
      <c r="AA65" s="9"/>
      <c r="AB65" s="9" t="n">
        <f aca="false">T65-P65-D65</f>
        <v>-66456390.2424474</v>
      </c>
      <c r="AC65" s="50"/>
      <c r="AD65" s="9"/>
      <c r="AE65" s="9"/>
      <c r="AF65" s="9"/>
      <c r="AG65" s="9" t="n">
        <f aca="false">BF65/100*$AG$57</f>
        <v>6143031571.12474</v>
      </c>
      <c r="AH65" s="40" t="n">
        <f aca="false">(AG65-AG64)/AG64</f>
        <v>0.0074837954312559</v>
      </c>
      <c r="AI65" s="40" t="n">
        <f aca="false">(AG65-AG61)/AG61</f>
        <v>0.0338844153599728</v>
      </c>
      <c r="AJ65" s="40" t="n">
        <f aca="false">AB65/AG65</f>
        <v>-0.0108181749471751</v>
      </c>
      <c r="AK65" s="73"/>
      <c r="AL65" s="7"/>
      <c r="AM65" s="7"/>
      <c r="AN65" s="7"/>
      <c r="AO65" s="7"/>
      <c r="AP65" s="7"/>
      <c r="AQ65" s="7"/>
      <c r="AR65" s="7"/>
      <c r="AS65" s="7"/>
      <c r="AT65" s="7"/>
      <c r="AW65" s="71" t="n">
        <f aca="false">workers_and_wage_central!C53</f>
        <v>12665772</v>
      </c>
      <c r="AY65" s="40" t="n">
        <f aca="false">(AW65-AW64)/AW64</f>
        <v>0.00363378070563714</v>
      </c>
      <c r="AZ65" s="39" t="n">
        <f aca="false">workers_and_wage_central!B53</f>
        <v>6826.89966746315</v>
      </c>
      <c r="BA65" s="40" t="n">
        <f aca="false">(AZ65-AZ64)/AZ64</f>
        <v>0.0038360752693197</v>
      </c>
      <c r="BB65" s="7"/>
      <c r="BC65" s="7"/>
      <c r="BD65" s="7"/>
      <c r="BE65" s="7"/>
      <c r="BF65" s="7" t="n">
        <f aca="false">BF64*(1+AY65)*(1+BA65)*(1-BE65)</f>
        <v>106.813305802102</v>
      </c>
      <c r="BG65" s="73" t="e">
        <f aca="false">(BB65-BB61)/BB61</f>
        <v>#DIV/0!</v>
      </c>
      <c r="BH65" s="0" t="n">
        <f aca="false">BH64+1</f>
        <v>34</v>
      </c>
      <c r="BI65" s="40" t="n">
        <f aca="false">T72/AG72</f>
        <v>0.0147103537717576</v>
      </c>
      <c r="BN65" s="0"/>
      <c r="BO65" s="0"/>
      <c r="BP65" s="0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141927758.493384</v>
      </c>
      <c r="E66" s="6"/>
      <c r="F66" s="8" t="n">
        <f aca="false">'Central pensions'!I66</f>
        <v>25797050.1369854</v>
      </c>
      <c r="G66" s="6" t="n">
        <f aca="false">'Central pensions'!K66</f>
        <v>2116426.37558656</v>
      </c>
      <c r="H66" s="6" t="n">
        <f aca="false">'Central pensions'!V66</f>
        <v>11643953.4717429</v>
      </c>
      <c r="I66" s="8" t="n">
        <f aca="false">'Central pensions'!M66</f>
        <v>65456.4858428836</v>
      </c>
      <c r="J66" s="6" t="n">
        <f aca="false">'Central pensions'!W66</f>
        <v>360122.272321947</v>
      </c>
      <c r="K66" s="6"/>
      <c r="L66" s="8" t="n">
        <f aca="false">'Central pensions'!N66</f>
        <v>5203170.35369802</v>
      </c>
      <c r="M66" s="8"/>
      <c r="N66" s="8" t="n">
        <f aca="false">'Central pensions'!L66</f>
        <v>1125479.61608074</v>
      </c>
      <c r="O66" s="6"/>
      <c r="P66" s="6" t="n">
        <f aca="false">'Central pensions'!X66</f>
        <v>33191332.4776744</v>
      </c>
      <c r="Q66" s="8"/>
      <c r="R66" s="8" t="n">
        <f aca="false">'Central SIPA income'!G61</f>
        <v>23674994.7494335</v>
      </c>
      <c r="S66" s="8"/>
      <c r="T66" s="6" t="n">
        <f aca="false">'Central SIPA income'!J61</f>
        <v>90523394.3765012</v>
      </c>
      <c r="U66" s="6"/>
      <c r="V66" s="8" t="n">
        <f aca="false">'Central SIPA income'!F61</f>
        <v>114313.488340403</v>
      </c>
      <c r="W66" s="8"/>
      <c r="X66" s="8" t="n">
        <f aca="false">'Central SIPA income'!M61</f>
        <v>287122.525217896</v>
      </c>
      <c r="Y66" s="6"/>
      <c r="Z66" s="6" t="n">
        <f aca="false">R66+V66-N66-L66-F66</f>
        <v>-8336391.86899033</v>
      </c>
      <c r="AA66" s="6"/>
      <c r="AB66" s="6" t="n">
        <f aca="false">T66-P66-D66</f>
        <v>-84595696.5945572</v>
      </c>
      <c r="AC66" s="50"/>
      <c r="AD66" s="6"/>
      <c r="AE66" s="6"/>
      <c r="AF66" s="6"/>
      <c r="AG66" s="6" t="n">
        <f aca="false">BF66/100*$AG$57</f>
        <v>6197499530.98972</v>
      </c>
      <c r="AH66" s="61" t="n">
        <f aca="false">(AG66-AG65)/AG65</f>
        <v>0.00886662541683818</v>
      </c>
      <c r="AI66" s="61"/>
      <c r="AJ66" s="61" t="n">
        <f aca="false">AB66/AG66</f>
        <v>-0.0136499722463146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0.00759850295336539</v>
      </c>
      <c r="AV66" s="5"/>
      <c r="AW66" s="65" t="n">
        <f aca="false">workers_and_wage_central!C54</f>
        <v>12727034</v>
      </c>
      <c r="AX66" s="5"/>
      <c r="AY66" s="61" t="n">
        <f aca="false">(AW66-AW65)/AW65</f>
        <v>0.00483681531611338</v>
      </c>
      <c r="AZ66" s="66" t="n">
        <f aca="false">workers_and_wage_central!B54</f>
        <v>6854.27835106356</v>
      </c>
      <c r="BA66" s="61" t="n">
        <f aca="false">(AZ66-AZ65)/AZ65</f>
        <v>0.00401041247623586</v>
      </c>
      <c r="BB66" s="5"/>
      <c r="BC66" s="5"/>
      <c r="BD66" s="5"/>
      <c r="BE66" s="5"/>
      <c r="BF66" s="5" t="n">
        <f aca="false">BF65*(1+AY66)*(1+BA66)*(1-BE66)</f>
        <v>107.760379374183</v>
      </c>
      <c r="BG66" s="5"/>
      <c r="BH66" s="5" t="n">
        <f aca="false">BH65+1</f>
        <v>35</v>
      </c>
      <c r="BI66" s="61" t="n">
        <f aca="false">T73/AG73</f>
        <v>0.017050091005808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142869807.948732</v>
      </c>
      <c r="E67" s="9"/>
      <c r="F67" s="67" t="n">
        <f aca="false">'Central pensions'!I67</f>
        <v>25968278.7767463</v>
      </c>
      <c r="G67" s="9" t="n">
        <f aca="false">'Central pensions'!K67</f>
        <v>2205262.48646641</v>
      </c>
      <c r="H67" s="9" t="n">
        <f aca="false">'Central pensions'!V67</f>
        <v>12132703.5429137</v>
      </c>
      <c r="I67" s="67" t="n">
        <f aca="false">'Central pensions'!M67</f>
        <v>68203.9944267967</v>
      </c>
      <c r="J67" s="9" t="n">
        <f aca="false">'Central pensions'!W67</f>
        <v>375238.253904549</v>
      </c>
      <c r="K67" s="9"/>
      <c r="L67" s="67" t="n">
        <f aca="false">'Central pensions'!N67</f>
        <v>4365669.90240598</v>
      </c>
      <c r="M67" s="67"/>
      <c r="N67" s="67" t="n">
        <f aca="false">'Central pensions'!L67</f>
        <v>1134851.24664575</v>
      </c>
      <c r="O67" s="9"/>
      <c r="P67" s="9" t="n">
        <f aca="false">'Central pensions'!X67</f>
        <v>28897098.600901</v>
      </c>
      <c r="Q67" s="67"/>
      <c r="R67" s="67" t="n">
        <f aca="false">'Central SIPA income'!G62</f>
        <v>27336804.0044919</v>
      </c>
      <c r="S67" s="67"/>
      <c r="T67" s="9" t="n">
        <f aca="false">'Central SIPA income'!J62</f>
        <v>104524639.43845</v>
      </c>
      <c r="U67" s="9"/>
      <c r="V67" s="67" t="n">
        <f aca="false">'Central SIPA income'!F62</f>
        <v>116640.57575733</v>
      </c>
      <c r="W67" s="67"/>
      <c r="X67" s="67" t="n">
        <f aca="false">'Central SIPA income'!M62</f>
        <v>292967.497891298</v>
      </c>
      <c r="Y67" s="9"/>
      <c r="Z67" s="9" t="n">
        <f aca="false">R67+V67-N67-L67-F67</f>
        <v>-4015355.34554876</v>
      </c>
      <c r="AA67" s="9"/>
      <c r="AB67" s="9" t="n">
        <f aca="false">T67-P67-D67</f>
        <v>-67242267.1111825</v>
      </c>
      <c r="AC67" s="50"/>
      <c r="AD67" s="9"/>
      <c r="AE67" s="9"/>
      <c r="AF67" s="9"/>
      <c r="AG67" s="9" t="n">
        <f aca="false">BF67/100*$AG$57</f>
        <v>6228767855.03553</v>
      </c>
      <c r="AH67" s="40" t="n">
        <f aca="false">(AG67-AG66)/AG66</f>
        <v>0.0050453128539113</v>
      </c>
      <c r="AI67" s="40"/>
      <c r="AJ67" s="40" t="n">
        <f aca="false">AB67/AG67</f>
        <v>-0.0107954363810206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workers_and_wage_central!C55</f>
        <v>12756917</v>
      </c>
      <c r="AX67" s="7"/>
      <c r="AY67" s="40" t="n">
        <f aca="false">(AW67-AW66)/AW66</f>
        <v>0.00234799404165967</v>
      </c>
      <c r="AZ67" s="39" t="n">
        <f aca="false">workers_and_wage_central!B55</f>
        <v>6872.72321656998</v>
      </c>
      <c r="BA67" s="40" t="n">
        <f aca="false">(AZ67-AZ66)/AZ66</f>
        <v>0.00269100035944126</v>
      </c>
      <c r="BB67" s="7"/>
      <c r="BC67" s="7"/>
      <c r="BD67" s="7"/>
      <c r="BE67" s="7"/>
      <c r="BF67" s="7" t="n">
        <f aca="false">BF66*(1+AY67)*(1+BA67)*(1-BE67)</f>
        <v>108.304064201382</v>
      </c>
      <c r="BG67" s="7"/>
      <c r="BH67" s="7" t="n">
        <f aca="false">BH66+1</f>
        <v>36</v>
      </c>
      <c r="BI67" s="40" t="n">
        <f aca="false">T74/AG74</f>
        <v>0.0148373171751416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143480526.821974</v>
      </c>
      <c r="E68" s="9"/>
      <c r="F68" s="67" t="n">
        <f aca="false">'Central pensions'!I68</f>
        <v>26079284.1611747</v>
      </c>
      <c r="G68" s="9" t="n">
        <f aca="false">'Central pensions'!K68</f>
        <v>2316490.76176459</v>
      </c>
      <c r="H68" s="9" t="n">
        <f aca="false">'Central pensions'!V68</f>
        <v>12744648.6959574</v>
      </c>
      <c r="I68" s="67" t="n">
        <f aca="false">'Central pensions'!M68</f>
        <v>71644.0441782861</v>
      </c>
      <c r="J68" s="9" t="n">
        <f aca="false">'Central pensions'!W68</f>
        <v>394164.392658477</v>
      </c>
      <c r="K68" s="9"/>
      <c r="L68" s="67" t="n">
        <f aca="false">'Central pensions'!N68</f>
        <v>4366026.51459331</v>
      </c>
      <c r="M68" s="67"/>
      <c r="N68" s="67" t="n">
        <f aca="false">'Central pensions'!L68</f>
        <v>1142111.03544895</v>
      </c>
      <c r="O68" s="9"/>
      <c r="P68" s="9" t="n">
        <f aca="false">'Central pensions'!X68</f>
        <v>28938890.2792475</v>
      </c>
      <c r="Q68" s="67"/>
      <c r="R68" s="67" t="n">
        <f aca="false">'Central SIPA income'!G63</f>
        <v>24088562.6468621</v>
      </c>
      <c r="S68" s="67"/>
      <c r="T68" s="9" t="n">
        <f aca="false">'Central SIPA income'!J63</f>
        <v>92104707.0769526</v>
      </c>
      <c r="U68" s="9"/>
      <c r="V68" s="67" t="n">
        <f aca="false">'Central SIPA income'!F63</f>
        <v>117570.480581127</v>
      </c>
      <c r="W68" s="67"/>
      <c r="X68" s="67" t="n">
        <f aca="false">'Central SIPA income'!M63</f>
        <v>295303.150709674</v>
      </c>
      <c r="Y68" s="9"/>
      <c r="Z68" s="9" t="n">
        <f aca="false">R68+V68-N68-L68-F68</f>
        <v>-7381288.58377371</v>
      </c>
      <c r="AA68" s="9"/>
      <c r="AB68" s="9" t="n">
        <f aca="false">T68-P68-D68</f>
        <v>-80314710.0242689</v>
      </c>
      <c r="AC68" s="50"/>
      <c r="AD68" s="9"/>
      <c r="AE68" s="9"/>
      <c r="AF68" s="9"/>
      <c r="AG68" s="9" t="n">
        <f aca="false">BF68/100*$AG$57</f>
        <v>6282226857.41732</v>
      </c>
      <c r="AH68" s="40" t="n">
        <f aca="false">(AG68-AG67)/AG67</f>
        <v>0.00858259669102597</v>
      </c>
      <c r="AI68" s="40"/>
      <c r="AJ68" s="40" t="n">
        <f aca="false">AB68/AG68</f>
        <v>-0.012784433266596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71" t="n">
        <f aca="false">workers_and_wage_central!C56</f>
        <v>12834193</v>
      </c>
      <c r="AY68" s="40" t="n">
        <f aca="false">(AW68-AW67)/AW67</f>
        <v>0.00605757645048565</v>
      </c>
      <c r="AZ68" s="39" t="n">
        <f aca="false">workers_and_wage_central!B56</f>
        <v>6889.97249298883</v>
      </c>
      <c r="BA68" s="40" t="n">
        <f aca="false">(AZ68-AZ67)/AZ67</f>
        <v>0.00250981683319684</v>
      </c>
      <c r="BB68" s="7"/>
      <c r="BC68" s="7"/>
      <c r="BD68" s="7"/>
      <c r="BE68" s="7"/>
      <c r="BF68" s="7" t="n">
        <f aca="false">BF67*(1+AY68)*(1+BA68)*(1-BE68)</f>
        <v>109.233594304422</v>
      </c>
      <c r="BG68" s="7"/>
      <c r="BH68" s="0" t="n">
        <f aca="false">BH67+1</f>
        <v>37</v>
      </c>
      <c r="BI68" s="40" t="n">
        <f aca="false">T75/AG75</f>
        <v>0.0170597683905578</v>
      </c>
      <c r="BN68" s="0"/>
      <c r="BO68" s="0"/>
      <c r="BP68" s="0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144725647.544704</v>
      </c>
      <c r="E69" s="9"/>
      <c r="F69" s="67" t="n">
        <f aca="false">'Central pensions'!I69</f>
        <v>26305599.5913051</v>
      </c>
      <c r="G69" s="9" t="n">
        <f aca="false">'Central pensions'!K69</f>
        <v>2401803.39976493</v>
      </c>
      <c r="H69" s="9" t="n">
        <f aca="false">'Central pensions'!V69</f>
        <v>13214013.6589377</v>
      </c>
      <c r="I69" s="67" t="n">
        <f aca="false">'Central pensions'!M69</f>
        <v>74282.5793741737</v>
      </c>
      <c r="J69" s="9" t="n">
        <f aca="false">'Central pensions'!W69</f>
        <v>408680.834812509</v>
      </c>
      <c r="K69" s="9"/>
      <c r="L69" s="67" t="n">
        <f aca="false">'Central pensions'!N69</f>
        <v>4357699.37141671</v>
      </c>
      <c r="M69" s="67"/>
      <c r="N69" s="67" t="n">
        <f aca="false">'Central pensions'!L69</f>
        <v>1153067.63177297</v>
      </c>
      <c r="O69" s="9"/>
      <c r="P69" s="9" t="n">
        <f aca="false">'Central pensions'!X69</f>
        <v>28955960.6539748</v>
      </c>
      <c r="Q69" s="67"/>
      <c r="R69" s="67" t="n">
        <f aca="false">'Central SIPA income'!G64</f>
        <v>27876587.031433</v>
      </c>
      <c r="S69" s="67"/>
      <c r="T69" s="9" t="n">
        <f aca="false">'Central SIPA income'!J64</f>
        <v>106588546.625872</v>
      </c>
      <c r="U69" s="9"/>
      <c r="V69" s="67" t="n">
        <f aca="false">'Central SIPA income'!F64</f>
        <v>116984.506051064</v>
      </c>
      <c r="W69" s="67"/>
      <c r="X69" s="67" t="n">
        <f aca="false">'Central SIPA income'!M64</f>
        <v>293831.351631301</v>
      </c>
      <c r="Y69" s="9"/>
      <c r="Z69" s="9" t="n">
        <f aca="false">R69+V69-N69-L69-F69</f>
        <v>-3822795.0570107</v>
      </c>
      <c r="AA69" s="9"/>
      <c r="AB69" s="9" t="n">
        <f aca="false">T69-P69-D69</f>
        <v>-67093061.5728065</v>
      </c>
      <c r="AC69" s="50"/>
      <c r="AD69" s="9"/>
      <c r="AE69" s="9"/>
      <c r="AF69" s="9"/>
      <c r="AG69" s="9" t="n">
        <f aca="false">BF69/100*$AG$57</f>
        <v>6331853163.05453</v>
      </c>
      <c r="AH69" s="40" t="n">
        <f aca="false">(AG69-AG68)/AG68</f>
        <v>0.00789947685168611</v>
      </c>
      <c r="AI69" s="40" t="n">
        <f aca="false">(AG69-AG65)/AG65</f>
        <v>0.0307375258849955</v>
      </c>
      <c r="AJ69" s="40" t="n">
        <f aca="false">AB69/AG69</f>
        <v>-0.0105961177312647</v>
      </c>
      <c r="AK69" s="73"/>
      <c r="AL69" s="7"/>
      <c r="AM69" s="7"/>
      <c r="AN69" s="7"/>
      <c r="AO69" s="7"/>
      <c r="AP69" s="7"/>
      <c r="AQ69" s="7"/>
      <c r="AR69" s="7"/>
      <c r="AS69" s="7"/>
      <c r="AT69" s="7"/>
      <c r="AW69" s="71" t="n">
        <f aca="false">workers_and_wage_central!C57</f>
        <v>12914161</v>
      </c>
      <c r="AY69" s="40" t="n">
        <f aca="false">(AW69-AW68)/AW68</f>
        <v>0.00623085534088509</v>
      </c>
      <c r="AZ69" s="39" t="n">
        <f aca="false">workers_and_wage_central!B57</f>
        <v>6901.39805825509</v>
      </c>
      <c r="BA69" s="40" t="n">
        <f aca="false">(AZ69-AZ68)/AZ68</f>
        <v>0.00165828895222609</v>
      </c>
      <c r="BB69" s="7"/>
      <c r="BC69" s="7"/>
      <c r="BD69" s="7"/>
      <c r="BE69" s="7"/>
      <c r="BF69" s="7" t="n">
        <f aca="false">BF68*(1+AY69)*(1+BA69)*(1-BE69)</f>
        <v>110.096482554056</v>
      </c>
      <c r="BG69" s="73" t="e">
        <f aca="false">(BB69-BB65)/BB65</f>
        <v>#DIV/0!</v>
      </c>
      <c r="BH69" s="0" t="n">
        <f aca="false">BH68+1</f>
        <v>38</v>
      </c>
      <c r="BI69" s="40" t="n">
        <f aca="false">T76/AG76</f>
        <v>0.0148834810417521</v>
      </c>
      <c r="BN69" s="0"/>
      <c r="BO69" s="0"/>
      <c r="BP69" s="0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145417332.41522</v>
      </c>
      <c r="E70" s="6"/>
      <c r="F70" s="8" t="n">
        <f aca="false">'Central pensions'!I70</f>
        <v>26431321.5041507</v>
      </c>
      <c r="G70" s="6" t="n">
        <f aca="false">'Central pensions'!K70</f>
        <v>2490699.5335306</v>
      </c>
      <c r="H70" s="6" t="n">
        <f aca="false">'Central pensions'!V70</f>
        <v>13703093.9583166</v>
      </c>
      <c r="I70" s="8" t="n">
        <f aca="false">'Central pensions'!M70</f>
        <v>77031.944335998</v>
      </c>
      <c r="J70" s="6" t="n">
        <f aca="false">'Central pensions'!W70</f>
        <v>423807.029638658</v>
      </c>
      <c r="K70" s="6"/>
      <c r="L70" s="8" t="n">
        <f aca="false">'Central pensions'!N70</f>
        <v>5266923.57689409</v>
      </c>
      <c r="M70" s="8"/>
      <c r="N70" s="8" t="n">
        <f aca="false">'Central pensions'!L70</f>
        <v>1159273.15955324</v>
      </c>
      <c r="O70" s="6"/>
      <c r="P70" s="6" t="n">
        <f aca="false">'Central pensions'!X70</f>
        <v>33708070.3613873</v>
      </c>
      <c r="Q70" s="8"/>
      <c r="R70" s="8" t="n">
        <f aca="false">'Central SIPA income'!G65</f>
        <v>24412333.5930702</v>
      </c>
      <c r="S70" s="8"/>
      <c r="T70" s="6" t="n">
        <f aca="false">'Central SIPA income'!J65</f>
        <v>93342673.3515576</v>
      </c>
      <c r="U70" s="6"/>
      <c r="V70" s="8" t="n">
        <f aca="false">'Central SIPA income'!F65</f>
        <v>114493.154083482</v>
      </c>
      <c r="W70" s="8"/>
      <c r="X70" s="8" t="n">
        <f aca="false">'Central SIPA income'!M65</f>
        <v>287573.793765439</v>
      </c>
      <c r="Y70" s="6"/>
      <c r="Z70" s="6" t="n">
        <f aca="false">R70+V70-N70-L70-F70</f>
        <v>-8330691.49344435</v>
      </c>
      <c r="AA70" s="6"/>
      <c r="AB70" s="6" t="n">
        <f aca="false">T70-P70-D70</f>
        <v>-85782729.4250493</v>
      </c>
      <c r="AC70" s="50"/>
      <c r="AD70" s="6"/>
      <c r="AE70" s="6"/>
      <c r="AF70" s="6"/>
      <c r="AG70" s="6" t="n">
        <f aca="false">BF70/100*$AG$57</f>
        <v>6350297737.05247</v>
      </c>
      <c r="AH70" s="61" t="n">
        <f aca="false">(AG70-AG69)/AG69</f>
        <v>0.00291298195377583</v>
      </c>
      <c r="AI70" s="61"/>
      <c r="AJ70" s="61" t="n">
        <f aca="false">AB70/AG70</f>
        <v>-0.0135084578671843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0.00583087533280508</v>
      </c>
      <c r="AV70" s="5"/>
      <c r="AW70" s="65" t="n">
        <f aca="false">workers_and_wage_central!C58</f>
        <v>12897485</v>
      </c>
      <c r="AX70" s="5"/>
      <c r="AY70" s="61" t="n">
        <f aca="false">(AW70-AW69)/AW69</f>
        <v>-0.0012912956559857</v>
      </c>
      <c r="AZ70" s="66" t="n">
        <f aca="false">workers_and_wage_central!B58</f>
        <v>6930.45096748295</v>
      </c>
      <c r="BA70" s="61" t="n">
        <f aca="false">(AZ70-AZ69)/AZ69</f>
        <v>0.00420971359463919</v>
      </c>
      <c r="BB70" s="5"/>
      <c r="BC70" s="5"/>
      <c r="BD70" s="5"/>
      <c r="BE70" s="5"/>
      <c r="BF70" s="5" t="n">
        <f aca="false">BF69*(1+AY70)*(1+BA70)*(1-BE70)</f>
        <v>110.41719162091</v>
      </c>
      <c r="BG70" s="5"/>
      <c r="BH70" s="5" t="n">
        <f aca="false">BH69+1</f>
        <v>39</v>
      </c>
      <c r="BI70" s="61" t="n">
        <f aca="false">T77/AG77</f>
        <v>0.0171144792655352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145578875.525784</v>
      </c>
      <c r="E71" s="9"/>
      <c r="F71" s="67" t="n">
        <f aca="false">'Central pensions'!I71</f>
        <v>26460683.876718</v>
      </c>
      <c r="G71" s="9" t="n">
        <f aca="false">'Central pensions'!K71</f>
        <v>2576690.63407599</v>
      </c>
      <c r="H71" s="9" t="n">
        <f aca="false">'Central pensions'!V71</f>
        <v>14176191.6220409</v>
      </c>
      <c r="I71" s="67" t="n">
        <f aca="false">'Central pensions'!M71</f>
        <v>79691.4629095672</v>
      </c>
      <c r="J71" s="9" t="n">
        <f aca="false">'Central pensions'!W71</f>
        <v>438438.916145597</v>
      </c>
      <c r="K71" s="9"/>
      <c r="L71" s="67" t="n">
        <f aca="false">'Central pensions'!N71</f>
        <v>4325029.940543</v>
      </c>
      <c r="M71" s="67"/>
      <c r="N71" s="67" t="n">
        <f aca="false">'Central pensions'!L71</f>
        <v>1162074.95119681</v>
      </c>
      <c r="O71" s="9"/>
      <c r="P71" s="9" t="n">
        <f aca="false">'Central pensions'!X71</f>
        <v>28835994.4357482</v>
      </c>
      <c r="Q71" s="67"/>
      <c r="R71" s="67" t="n">
        <f aca="false">'Central SIPA income'!G66</f>
        <v>28296315.1595609</v>
      </c>
      <c r="S71" s="67"/>
      <c r="T71" s="9" t="n">
        <f aca="false">'Central SIPA income'!J66</f>
        <v>108193413.50232</v>
      </c>
      <c r="U71" s="9"/>
      <c r="V71" s="67" t="n">
        <f aca="false">'Central SIPA income'!F66</f>
        <v>115737.430470853</v>
      </c>
      <c r="W71" s="67"/>
      <c r="X71" s="67" t="n">
        <f aca="false">'Central SIPA income'!M66</f>
        <v>290699.05731568</v>
      </c>
      <c r="Y71" s="9"/>
      <c r="Z71" s="9" t="n">
        <f aca="false">R71+V71-N71-L71-F71</f>
        <v>-3535736.17842605</v>
      </c>
      <c r="AA71" s="9"/>
      <c r="AB71" s="9" t="n">
        <f aca="false">T71-P71-D71</f>
        <v>-66221456.4592126</v>
      </c>
      <c r="AC71" s="50"/>
      <c r="AD71" s="9"/>
      <c r="AE71" s="9"/>
      <c r="AF71" s="9"/>
      <c r="AG71" s="9" t="n">
        <f aca="false">BF71/100*$AG$57</f>
        <v>6386625038.09436</v>
      </c>
      <c r="AH71" s="40" t="n">
        <f aca="false">(AG71-AG70)/AG70</f>
        <v>0.00572056658539549</v>
      </c>
      <c r="AI71" s="40"/>
      <c r="AJ71" s="40" t="n">
        <f aca="false">AB71/AG71</f>
        <v>-0.0103687716226052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workers_and_wage_central!C59</f>
        <v>12940734</v>
      </c>
      <c r="AX71" s="7"/>
      <c r="AY71" s="40" t="n">
        <f aca="false">(AW71-AW70)/AW70</f>
        <v>0.00335328942037924</v>
      </c>
      <c r="AZ71" s="39" t="n">
        <f aca="false">workers_and_wage_central!B59</f>
        <v>6946.80243459985</v>
      </c>
      <c r="BA71" s="40" t="n">
        <f aca="false">(AZ71-AZ70)/AZ70</f>
        <v>0.00235936552954741</v>
      </c>
      <c r="BB71" s="7"/>
      <c r="BC71" s="7"/>
      <c r="BD71" s="7"/>
      <c r="BE71" s="7"/>
      <c r="BF71" s="7" t="n">
        <f aca="false">BF70*(1+AY71)*(1+BA71)*(1-BE71)</f>
        <v>111.04884051775</v>
      </c>
      <c r="BG71" s="7"/>
      <c r="BH71" s="7" t="n">
        <f aca="false">BH70+1</f>
        <v>40</v>
      </c>
      <c r="BI71" s="40" t="n">
        <f aca="false">T78/AG78</f>
        <v>0.014946194746135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145950547.635307</v>
      </c>
      <c r="E72" s="9"/>
      <c r="F72" s="67" t="n">
        <f aca="false">'Central pensions'!I72</f>
        <v>26528239.6821902</v>
      </c>
      <c r="G72" s="9" t="n">
        <f aca="false">'Central pensions'!K72</f>
        <v>2666677.95710445</v>
      </c>
      <c r="H72" s="9" t="n">
        <f aca="false">'Central pensions'!V72</f>
        <v>14671275.3227908</v>
      </c>
      <c r="I72" s="67" t="n">
        <f aca="false">'Central pensions'!M72</f>
        <v>82474.5759929209</v>
      </c>
      <c r="J72" s="9" t="n">
        <f aca="false">'Central pensions'!W72</f>
        <v>453750.783179096</v>
      </c>
      <c r="K72" s="9"/>
      <c r="L72" s="67" t="n">
        <f aca="false">'Central pensions'!N72</f>
        <v>4245014.95411934</v>
      </c>
      <c r="M72" s="67"/>
      <c r="N72" s="67" t="n">
        <f aca="false">'Central pensions'!L72</f>
        <v>1166313.87448189</v>
      </c>
      <c r="O72" s="9"/>
      <c r="P72" s="9" t="n">
        <f aca="false">'Central pensions'!X72</f>
        <v>28444117.5960506</v>
      </c>
      <c r="Q72" s="67"/>
      <c r="R72" s="67" t="n">
        <f aca="false">'Central SIPA income'!G67</f>
        <v>24716248.4443066</v>
      </c>
      <c r="S72" s="67"/>
      <c r="T72" s="9" t="n">
        <f aca="false">'Central SIPA income'!J67</f>
        <v>94504718.1260768</v>
      </c>
      <c r="U72" s="9"/>
      <c r="V72" s="67" t="n">
        <f aca="false">'Central SIPA income'!F67</f>
        <v>117892.564024343</v>
      </c>
      <c r="W72" s="67"/>
      <c r="X72" s="67" t="n">
        <f aca="false">'Central SIPA income'!M67</f>
        <v>296112.1314598</v>
      </c>
      <c r="Y72" s="9"/>
      <c r="Z72" s="9" t="n">
        <f aca="false">R72+V72-N72-L72-F72</f>
        <v>-7105427.50246047</v>
      </c>
      <c r="AA72" s="9"/>
      <c r="AB72" s="9" t="n">
        <f aca="false">T72-P72-D72</f>
        <v>-79889947.1052811</v>
      </c>
      <c r="AC72" s="50"/>
      <c r="AD72" s="9"/>
      <c r="AE72" s="9"/>
      <c r="AF72" s="9"/>
      <c r="AG72" s="9" t="n">
        <f aca="false">BF72/100*$AG$57</f>
        <v>6424367462.0196</v>
      </c>
      <c r="AH72" s="40" t="n">
        <f aca="false">(AG72-AG71)/AG71</f>
        <v>0.00590960385181723</v>
      </c>
      <c r="AI72" s="40"/>
      <c r="AJ72" s="40" t="n">
        <f aca="false">AB72/AG72</f>
        <v>-0.0124354572769358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71" t="n">
        <f aca="false">workers_and_wage_central!C60</f>
        <v>12972148</v>
      </c>
      <c r="AY72" s="40" t="n">
        <f aca="false">(AW72-AW71)/AW71</f>
        <v>0.00242752845395014</v>
      </c>
      <c r="AZ72" s="39" t="n">
        <f aca="false">workers_and_wage_central!B60</f>
        <v>6970.93314646155</v>
      </c>
      <c r="BA72" s="40" t="n">
        <f aca="false">(AZ72-AZ71)/AZ71</f>
        <v>0.0034736430305714</v>
      </c>
      <c r="BB72" s="7"/>
      <c r="BC72" s="7"/>
      <c r="BD72" s="7"/>
      <c r="BE72" s="7"/>
      <c r="BF72" s="7" t="n">
        <f aca="false">BF71*(1+AY72)*(1+BA72)*(1-BE72)</f>
        <v>111.705095173414</v>
      </c>
      <c r="BG72" s="7"/>
      <c r="BH72" s="0" t="n">
        <f aca="false">BH71+1</f>
        <v>41</v>
      </c>
      <c r="BI72" s="40" t="n">
        <f aca="false">T79/AG79</f>
        <v>0.0171847413713767</v>
      </c>
      <c r="BN72" s="0"/>
      <c r="BO72" s="0"/>
      <c r="BP72" s="0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146241941.802718</v>
      </c>
      <c r="E73" s="9"/>
      <c r="F73" s="67" t="n">
        <f aca="false">'Central pensions'!I73</f>
        <v>26581204.0214154</v>
      </c>
      <c r="G73" s="9" t="n">
        <f aca="false">'Central pensions'!K73</f>
        <v>2762246.69301356</v>
      </c>
      <c r="H73" s="9" t="n">
        <f aca="false">'Central pensions'!V73</f>
        <v>15197066.310427</v>
      </c>
      <c r="I73" s="67" t="n">
        <f aca="false">'Central pensions'!M73</f>
        <v>85430.3100932026</v>
      </c>
      <c r="J73" s="9" t="n">
        <f aca="false">'Central pensions'!W73</f>
        <v>470012.360116298</v>
      </c>
      <c r="K73" s="9"/>
      <c r="L73" s="67" t="n">
        <f aca="false">'Central pensions'!N73</f>
        <v>4278190.39269303</v>
      </c>
      <c r="M73" s="67"/>
      <c r="N73" s="67" t="n">
        <f aca="false">'Central pensions'!L73</f>
        <v>1170243.82587659</v>
      </c>
      <c r="O73" s="9"/>
      <c r="P73" s="9" t="n">
        <f aca="false">'Central pensions'!X73</f>
        <v>28637886.5375693</v>
      </c>
      <c r="Q73" s="67"/>
      <c r="R73" s="67" t="n">
        <f aca="false">'Central SIPA income'!G68</f>
        <v>28898995.65754</v>
      </c>
      <c r="S73" s="67"/>
      <c r="T73" s="9" t="n">
        <f aca="false">'Central SIPA income'!J68</f>
        <v>110497814.621686</v>
      </c>
      <c r="U73" s="9"/>
      <c r="V73" s="67" t="n">
        <f aca="false">'Central SIPA income'!F68</f>
        <v>112890.957047885</v>
      </c>
      <c r="W73" s="67"/>
      <c r="X73" s="67" t="n">
        <f aca="false">'Central SIPA income'!M68</f>
        <v>283549.536738243</v>
      </c>
      <c r="Y73" s="9"/>
      <c r="Z73" s="9" t="n">
        <f aca="false">R73+V73-N73-L73-F73</f>
        <v>-3017751.62539708</v>
      </c>
      <c r="AA73" s="9"/>
      <c r="AB73" s="9" t="n">
        <f aca="false">T73-P73-D73</f>
        <v>-64382013.7186007</v>
      </c>
      <c r="AC73" s="50"/>
      <c r="AD73" s="9"/>
      <c r="AE73" s="9"/>
      <c r="AF73" s="9"/>
      <c r="AG73" s="9" t="n">
        <f aca="false">BF73/100*$AG$57</f>
        <v>6480775650.0564</v>
      </c>
      <c r="AH73" s="40" t="n">
        <f aca="false">(AG73-AG72)/AG72</f>
        <v>0.00878034894023177</v>
      </c>
      <c r="AI73" s="40" t="n">
        <f aca="false">(AG73-AG69)/AG69</f>
        <v>0.0235195736803896</v>
      </c>
      <c r="AJ73" s="40" t="n">
        <f aca="false">AB73/AG73</f>
        <v>-0.0099343068168145</v>
      </c>
      <c r="AK73" s="73"/>
      <c r="AL73" s="7"/>
      <c r="AM73" s="7"/>
      <c r="AN73" s="7"/>
      <c r="AO73" s="7"/>
      <c r="AP73" s="7"/>
      <c r="AQ73" s="7"/>
      <c r="AR73" s="7"/>
      <c r="AS73" s="7"/>
      <c r="AT73" s="7"/>
      <c r="AW73" s="71" t="n">
        <f aca="false">workers_and_wage_central!C61</f>
        <v>12998391</v>
      </c>
      <c r="AY73" s="40" t="n">
        <f aca="false">(AW73-AW72)/AW72</f>
        <v>0.0020230265642976</v>
      </c>
      <c r="AZ73" s="39" t="n">
        <f aca="false">workers_and_wage_central!B61</f>
        <v>7017.94288703931</v>
      </c>
      <c r="BA73" s="40" t="n">
        <f aca="false">(AZ73-AZ72)/AZ72</f>
        <v>0.00674367973269378</v>
      </c>
      <c r="BB73" s="7"/>
      <c r="BC73" s="7"/>
      <c r="BD73" s="7"/>
      <c r="BE73" s="7"/>
      <c r="BF73" s="7" t="n">
        <f aca="false">BF72*(1+AY73)*(1+BA73)*(1-BE73)</f>
        <v>112.685904887438</v>
      </c>
      <c r="BG73" s="73" t="e">
        <f aca="false">(BB73-BB69)/BB69</f>
        <v>#DIV/0!</v>
      </c>
      <c r="BH73" s="0" t="n">
        <f aca="false">BH72+1</f>
        <v>42</v>
      </c>
      <c r="BI73" s="40" t="n">
        <f aca="false">T80/AG80</f>
        <v>0.0149794045547007</v>
      </c>
      <c r="BN73" s="0"/>
      <c r="BO73" s="0"/>
      <c r="BP73" s="0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146918613.145885</v>
      </c>
      <c r="E74" s="6"/>
      <c r="F74" s="8" t="n">
        <f aca="false">'Central pensions'!I74</f>
        <v>26704197.0479469</v>
      </c>
      <c r="G74" s="6" t="n">
        <f aca="false">'Central pensions'!K74</f>
        <v>2797319.15976262</v>
      </c>
      <c r="H74" s="6" t="n">
        <f aca="false">'Central pensions'!V74</f>
        <v>15390024.6744297</v>
      </c>
      <c r="I74" s="8" t="n">
        <f aca="false">'Central pensions'!M74</f>
        <v>86515.025559668</v>
      </c>
      <c r="J74" s="6" t="n">
        <f aca="false">'Central pensions'!W74</f>
        <v>475980.144569986</v>
      </c>
      <c r="K74" s="6"/>
      <c r="L74" s="8" t="n">
        <f aca="false">'Central pensions'!N74</f>
        <v>5128592.74058661</v>
      </c>
      <c r="M74" s="8"/>
      <c r="N74" s="8" t="n">
        <f aca="false">'Central pensions'!L74</f>
        <v>1176805.33387344</v>
      </c>
      <c r="O74" s="6"/>
      <c r="P74" s="6" t="n">
        <f aca="false">'Central pensions'!X74</f>
        <v>33086727.8444727</v>
      </c>
      <c r="Q74" s="8"/>
      <c r="R74" s="8" t="n">
        <f aca="false">'Central SIPA income'!G69</f>
        <v>25315101.6374524</v>
      </c>
      <c r="S74" s="8"/>
      <c r="T74" s="6" t="n">
        <f aca="false">'Central SIPA income'!J69</f>
        <v>96794485.2136938</v>
      </c>
      <c r="U74" s="6"/>
      <c r="V74" s="8" t="n">
        <f aca="false">'Central SIPA income'!F69</f>
        <v>113633.076626234</v>
      </c>
      <c r="W74" s="8"/>
      <c r="X74" s="8" t="n">
        <f aca="false">'Central SIPA income'!M69</f>
        <v>285413.527160044</v>
      </c>
      <c r="Y74" s="6"/>
      <c r="Z74" s="6" t="n">
        <f aca="false">R74+V74-N74-L74-F74</f>
        <v>-7580860.40832838</v>
      </c>
      <c r="AA74" s="6"/>
      <c r="AB74" s="6" t="n">
        <f aca="false">T74-P74-D74</f>
        <v>-83210855.7766636</v>
      </c>
      <c r="AC74" s="50"/>
      <c r="AD74" s="6"/>
      <c r="AE74" s="6"/>
      <c r="AF74" s="6"/>
      <c r="AG74" s="6" t="n">
        <f aca="false">BF74/100*$AG$57</f>
        <v>6523718814.60235</v>
      </c>
      <c r="AH74" s="61" t="n">
        <f aca="false">(AG74-AG73)/AG73</f>
        <v>0.00662623841107294</v>
      </c>
      <c r="AI74" s="61"/>
      <c r="AJ74" s="61" t="n">
        <f aca="false">AB74/AG74</f>
        <v>-0.0127551260471878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0.00556921486282</v>
      </c>
      <c r="AV74" s="5"/>
      <c r="AW74" s="65" t="n">
        <f aca="false">workers_and_wage_central!C62</f>
        <v>13044606</v>
      </c>
      <c r="AX74" s="5"/>
      <c r="AY74" s="61" t="n">
        <f aca="false">(AW74-AW73)/AW73</f>
        <v>0.00355544005408054</v>
      </c>
      <c r="AZ74" s="66" t="n">
        <f aca="false">workers_and_wage_central!B62</f>
        <v>7039.41722380921</v>
      </c>
      <c r="BA74" s="61" t="n">
        <f aca="false">(AZ74-AZ73)/AZ73</f>
        <v>0.00305991899842328</v>
      </c>
      <c r="BB74" s="5"/>
      <c r="BC74" s="5"/>
      <c r="BD74" s="5"/>
      <c r="BE74" s="5"/>
      <c r="BF74" s="5" t="n">
        <f aca="false">BF73*(1+AY74)*(1+BA74)*(1-BE74)</f>
        <v>113.43258855879</v>
      </c>
      <c r="BG74" s="5"/>
      <c r="BH74" s="5" t="n">
        <f aca="false">BH73+1</f>
        <v>43</v>
      </c>
      <c r="BI74" s="61" t="n">
        <f aca="false">T81/AG81</f>
        <v>0.0172595563477363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146812167.940346</v>
      </c>
      <c r="E75" s="9"/>
      <c r="F75" s="67" t="n">
        <f aca="false">'Central pensions'!I75</f>
        <v>26684849.3718245</v>
      </c>
      <c r="G75" s="9" t="n">
        <f aca="false">'Central pensions'!K75</f>
        <v>2840268.94453784</v>
      </c>
      <c r="H75" s="9" t="n">
        <f aca="false">'Central pensions'!V75</f>
        <v>15626321.7180277</v>
      </c>
      <c r="I75" s="67" t="n">
        <f aca="false">'Central pensions'!M75</f>
        <v>87843.3694186965</v>
      </c>
      <c r="J75" s="9" t="n">
        <f aca="false">'Central pensions'!W75</f>
        <v>483288.300557561</v>
      </c>
      <c r="K75" s="9"/>
      <c r="L75" s="67" t="n">
        <f aca="false">'Central pensions'!N75</f>
        <v>4223000.27840481</v>
      </c>
      <c r="M75" s="67"/>
      <c r="N75" s="67" t="n">
        <f aca="false">'Central pensions'!L75</f>
        <v>1175935.35025384</v>
      </c>
      <c r="O75" s="9"/>
      <c r="P75" s="9" t="n">
        <f aca="false">'Central pensions'!X75</f>
        <v>28382817.8600174</v>
      </c>
      <c r="Q75" s="67"/>
      <c r="R75" s="67" t="n">
        <f aca="false">'Central SIPA income'!G70</f>
        <v>29295727.6394165</v>
      </c>
      <c r="S75" s="67"/>
      <c r="T75" s="9" t="n">
        <f aca="false">'Central SIPA income'!J70</f>
        <v>112014753.739826</v>
      </c>
      <c r="U75" s="9"/>
      <c r="V75" s="67" t="n">
        <f aca="false">'Central SIPA income'!F70</f>
        <v>112458.815067013</v>
      </c>
      <c r="W75" s="67"/>
      <c r="X75" s="67" t="n">
        <f aca="false">'Central SIPA income'!M70</f>
        <v>282464.120672282</v>
      </c>
      <c r="Y75" s="9"/>
      <c r="Z75" s="9" t="n">
        <f aca="false">R75+V75-N75-L75-F75</f>
        <v>-2675598.54599965</v>
      </c>
      <c r="AA75" s="9"/>
      <c r="AB75" s="9" t="n">
        <f aca="false">T75-P75-D75</f>
        <v>-63180232.0605376</v>
      </c>
      <c r="AC75" s="50"/>
      <c r="AD75" s="9"/>
      <c r="AE75" s="9"/>
      <c r="AF75" s="9"/>
      <c r="AG75" s="9" t="n">
        <f aca="false">BF75/100*$AG$57</f>
        <v>6566018434.44859</v>
      </c>
      <c r="AH75" s="40" t="n">
        <f aca="false">(AG75-AG74)/AG74</f>
        <v>0.00648397348940866</v>
      </c>
      <c r="AI75" s="40"/>
      <c r="AJ75" s="40" t="n">
        <f aca="false">AB75/AG75</f>
        <v>-0.00962230500740948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workers_and_wage_central!C63</f>
        <v>13109129</v>
      </c>
      <c r="AX75" s="7"/>
      <c r="AY75" s="40" t="n">
        <f aca="false">(AW75-AW74)/AW74</f>
        <v>0.00494633567315103</v>
      </c>
      <c r="AZ75" s="39" t="n">
        <f aca="false">workers_and_wage_central!B63</f>
        <v>7050.18802195386</v>
      </c>
      <c r="BA75" s="40" t="n">
        <f aca="false">(AZ75-AZ74)/AZ74</f>
        <v>0.00153006957851922</v>
      </c>
      <c r="BB75" s="7"/>
      <c r="BC75" s="7"/>
      <c r="BD75" s="7"/>
      <c r="BE75" s="7"/>
      <c r="BF75" s="7" t="n">
        <f aca="false">BF74*(1+AY75)*(1+BA75)*(1-BE75)</f>
        <v>114.16808245584</v>
      </c>
      <c r="BG75" s="7"/>
      <c r="BH75" s="7" t="n">
        <f aca="false">BH74+1</f>
        <v>44</v>
      </c>
      <c r="BI75" s="40" t="n">
        <f aca="false">T82/AG82</f>
        <v>0.014953553661171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148102348.257146</v>
      </c>
      <c r="E76" s="9"/>
      <c r="F76" s="67" t="n">
        <f aca="false">'Central pensions'!I76</f>
        <v>26919354.9165576</v>
      </c>
      <c r="G76" s="9" t="n">
        <f aca="false">'Central pensions'!K76</f>
        <v>2875883.55736443</v>
      </c>
      <c r="H76" s="9" t="n">
        <f aca="false">'Central pensions'!V76</f>
        <v>15822262.80979</v>
      </c>
      <c r="I76" s="67" t="n">
        <f aca="false">'Central pensions'!M76</f>
        <v>88944.8522896217</v>
      </c>
      <c r="J76" s="9" t="n">
        <f aca="false">'Central pensions'!W76</f>
        <v>489348.334323404</v>
      </c>
      <c r="K76" s="9"/>
      <c r="L76" s="67" t="n">
        <f aca="false">'Central pensions'!N76</f>
        <v>4263231.65483713</v>
      </c>
      <c r="M76" s="67"/>
      <c r="N76" s="67" t="n">
        <f aca="false">'Central pensions'!L76</f>
        <v>1189297.32568738</v>
      </c>
      <c r="O76" s="9"/>
      <c r="P76" s="9" t="n">
        <f aca="false">'Central pensions'!X76</f>
        <v>28665092.3099919</v>
      </c>
      <c r="Q76" s="67"/>
      <c r="R76" s="67" t="n">
        <f aca="false">'Central SIPA income'!G71</f>
        <v>25617698.9404876</v>
      </c>
      <c r="S76" s="67"/>
      <c r="T76" s="9" t="n">
        <f aca="false">'Central SIPA income'!J71</f>
        <v>97951492.2284715</v>
      </c>
      <c r="U76" s="9"/>
      <c r="V76" s="67" t="n">
        <f aca="false">'Central SIPA income'!F71</f>
        <v>114092.423742772</v>
      </c>
      <c r="W76" s="67"/>
      <c r="X76" s="67" t="n">
        <f aca="false">'Central SIPA income'!M71</f>
        <v>286567.274683339</v>
      </c>
      <c r="Y76" s="9"/>
      <c r="Z76" s="9" t="n">
        <f aca="false">R76+V76-N76-L76-F76</f>
        <v>-6640092.5328518</v>
      </c>
      <c r="AA76" s="9"/>
      <c r="AB76" s="9" t="n">
        <f aca="false">T76-P76-D76</f>
        <v>-78815948.3386669</v>
      </c>
      <c r="AC76" s="50"/>
      <c r="AD76" s="9"/>
      <c r="AE76" s="9"/>
      <c r="AF76" s="9"/>
      <c r="AG76" s="9" t="n">
        <f aca="false">BF76/100*$AG$57</f>
        <v>6581221956.99322</v>
      </c>
      <c r="AH76" s="40" t="n">
        <f aca="false">(AG76-AG75)/AG75</f>
        <v>0.00231548581479195</v>
      </c>
      <c r="AI76" s="40"/>
      <c r="AJ76" s="40" t="n">
        <f aca="false">AB76/AG76</f>
        <v>-0.0119758836358523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71" t="n">
        <f aca="false">workers_and_wage_central!C64</f>
        <v>13070420</v>
      </c>
      <c r="AY76" s="40" t="n">
        <f aca="false">(AW76-AW75)/AW75</f>
        <v>-0.00295282775842697</v>
      </c>
      <c r="AZ76" s="39" t="n">
        <f aca="false">workers_and_wage_central!B64</f>
        <v>7087.44062372023</v>
      </c>
      <c r="BA76" s="40" t="n">
        <f aca="false">(AZ76-AZ75)/AZ75</f>
        <v>0.00528391606725534</v>
      </c>
      <c r="BB76" s="7"/>
      <c r="BC76" s="7"/>
      <c r="BD76" s="7"/>
      <c r="BE76" s="7"/>
      <c r="BF76" s="7" t="n">
        <f aca="false">BF75*(1+AY76)*(1+BA76)*(1-BE76)</f>
        <v>114.432437031268</v>
      </c>
      <c r="BG76" s="7"/>
      <c r="BH76" s="0" t="n">
        <f aca="false">BH75+1</f>
        <v>45</v>
      </c>
      <c r="BI76" s="40" t="n">
        <f aca="false">T83/AG83</f>
        <v>0.0172153645724004</v>
      </c>
      <c r="BN76" s="0"/>
      <c r="BO76" s="0"/>
      <c r="BP76" s="0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149014162.468137</v>
      </c>
      <c r="E77" s="9"/>
      <c r="F77" s="67" t="n">
        <f aca="false">'Central pensions'!I77</f>
        <v>27085087.9427551</v>
      </c>
      <c r="G77" s="9" t="n">
        <f aca="false">'Central pensions'!K77</f>
        <v>2921094.0167517</v>
      </c>
      <c r="H77" s="9" t="n">
        <f aca="false">'Central pensions'!V77</f>
        <v>16070997.4180967</v>
      </c>
      <c r="I77" s="67" t="n">
        <f aca="false">'Central pensions'!M77</f>
        <v>90343.1139201559</v>
      </c>
      <c r="J77" s="9" t="n">
        <f aca="false">'Central pensions'!W77</f>
        <v>497041.157260725</v>
      </c>
      <c r="K77" s="9"/>
      <c r="L77" s="67" t="n">
        <f aca="false">'Central pensions'!N77</f>
        <v>4300819.84059973</v>
      </c>
      <c r="M77" s="67"/>
      <c r="N77" s="67" t="n">
        <f aca="false">'Central pensions'!L77</f>
        <v>1198392.32312225</v>
      </c>
      <c r="O77" s="9"/>
      <c r="P77" s="9" t="n">
        <f aca="false">'Central pensions'!X77</f>
        <v>28910175.5770294</v>
      </c>
      <c r="Q77" s="67"/>
      <c r="R77" s="67" t="n">
        <f aca="false">'Central SIPA income'!G72</f>
        <v>29659550.441073</v>
      </c>
      <c r="S77" s="67"/>
      <c r="T77" s="9" t="n">
        <f aca="false">'Central SIPA income'!J72</f>
        <v>113405861.755101</v>
      </c>
      <c r="U77" s="9"/>
      <c r="V77" s="67" t="n">
        <f aca="false">'Central SIPA income'!F72</f>
        <v>112665.876082271</v>
      </c>
      <c r="W77" s="67"/>
      <c r="X77" s="67" t="n">
        <f aca="false">'Central SIPA income'!M72</f>
        <v>282984.198245264</v>
      </c>
      <c r="Y77" s="9"/>
      <c r="Z77" s="9" t="n">
        <f aca="false">R77+V77-N77-L77-F77</f>
        <v>-2812083.78932179</v>
      </c>
      <c r="AA77" s="9"/>
      <c r="AB77" s="9" t="n">
        <f aca="false">T77-P77-D77</f>
        <v>-64518476.2900655</v>
      </c>
      <c r="AC77" s="50"/>
      <c r="AD77" s="9"/>
      <c r="AE77" s="9"/>
      <c r="AF77" s="9"/>
      <c r="AG77" s="9" t="n">
        <f aca="false">BF77/100*$AG$57</f>
        <v>6626310973.04114</v>
      </c>
      <c r="AH77" s="40" t="n">
        <f aca="false">(AG77-AG76)/AG76</f>
        <v>0.00685116173600644</v>
      </c>
      <c r="AI77" s="40" t="n">
        <f aca="false">(AG77-AG73)/AG73</f>
        <v>0.0224564667631207</v>
      </c>
      <c r="AJ77" s="40" t="n">
        <f aca="false">AB77/AG77</f>
        <v>-0.00973671120364803</v>
      </c>
      <c r="AK77" s="73"/>
      <c r="AL77" s="7"/>
      <c r="AM77" s="7"/>
      <c r="AN77" s="7"/>
      <c r="AO77" s="7"/>
      <c r="AP77" s="7"/>
      <c r="AQ77" s="7"/>
      <c r="AR77" s="7"/>
      <c r="AS77" s="7"/>
      <c r="AT77" s="7"/>
      <c r="AW77" s="71" t="n">
        <f aca="false">workers_and_wage_central!C65</f>
        <v>13134505</v>
      </c>
      <c r="AY77" s="40" t="n">
        <f aca="false">(AW77-AW76)/AW76</f>
        <v>0.00490305590792033</v>
      </c>
      <c r="AZ77" s="39" t="n">
        <f aca="false">workers_and_wage_central!B65</f>
        <v>7101.18034150108</v>
      </c>
      <c r="BA77" s="40" t="n">
        <f aca="false">(AZ77-AZ76)/AZ76</f>
        <v>0.00193860076017572</v>
      </c>
      <c r="BB77" s="7"/>
      <c r="BC77" s="7"/>
      <c r="BD77" s="7"/>
      <c r="BE77" s="7"/>
      <c r="BF77" s="7" t="n">
        <f aca="false">BF76*(1+AY77)*(1+BA77)*(1-BE77)</f>
        <v>115.216432165215</v>
      </c>
      <c r="BG77" s="73" t="e">
        <f aca="false">(BB77-BB73)/BB73</f>
        <v>#DIV/0!</v>
      </c>
      <c r="BH77" s="0" t="n">
        <f aca="false">BH76+1</f>
        <v>46</v>
      </c>
      <c r="BI77" s="40" t="n">
        <f aca="false">T84/AG84</f>
        <v>0.0150123771400635</v>
      </c>
      <c r="BN77" s="0"/>
      <c r="BO77" s="0"/>
      <c r="BP77" s="0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149404088.110752</v>
      </c>
      <c r="E78" s="6"/>
      <c r="F78" s="8" t="n">
        <f aca="false">'Central pensions'!I78</f>
        <v>27155961.543938</v>
      </c>
      <c r="G78" s="6" t="n">
        <f aca="false">'Central pensions'!K78</f>
        <v>3080991.09822719</v>
      </c>
      <c r="H78" s="6" t="n">
        <f aca="false">'Central pensions'!V78</f>
        <v>16950703.9831088</v>
      </c>
      <c r="I78" s="8" t="n">
        <f aca="false">'Central pensions'!M78</f>
        <v>95288.3844812536</v>
      </c>
      <c r="J78" s="6" t="n">
        <f aca="false">'Central pensions'!W78</f>
        <v>524248.576797179</v>
      </c>
      <c r="K78" s="6"/>
      <c r="L78" s="8" t="n">
        <f aca="false">'Central pensions'!N78</f>
        <v>5179139.38546477</v>
      </c>
      <c r="M78" s="8"/>
      <c r="N78" s="8" t="n">
        <f aca="false">'Central pensions'!L78</f>
        <v>1203333.21115506</v>
      </c>
      <c r="O78" s="6"/>
      <c r="P78" s="6" t="n">
        <f aca="false">'Central pensions'!X78</f>
        <v>33494963.1788483</v>
      </c>
      <c r="Q78" s="8"/>
      <c r="R78" s="8" t="n">
        <f aca="false">'Central SIPA income'!G73</f>
        <v>25973982.3560497</v>
      </c>
      <c r="S78" s="8"/>
      <c r="T78" s="6" t="n">
        <f aca="false">'Central SIPA income'!J73</f>
        <v>99313772.7475626</v>
      </c>
      <c r="U78" s="6"/>
      <c r="V78" s="8" t="n">
        <f aca="false">'Central SIPA income'!F73</f>
        <v>111864.156690978</v>
      </c>
      <c r="W78" s="8"/>
      <c r="X78" s="8" t="n">
        <f aca="false">'Central SIPA income'!M73</f>
        <v>280970.51027645</v>
      </c>
      <c r="Y78" s="6"/>
      <c r="Z78" s="6" t="n">
        <f aca="false">R78+V78-N78-L78-F78</f>
        <v>-7452587.62781715</v>
      </c>
      <c r="AA78" s="6"/>
      <c r="AB78" s="6" t="n">
        <f aca="false">T78-P78-D78</f>
        <v>-83585278.5420378</v>
      </c>
      <c r="AC78" s="50"/>
      <c r="AD78" s="6"/>
      <c r="AE78" s="6"/>
      <c r="AF78" s="6"/>
      <c r="AG78" s="6" t="n">
        <f aca="false">BF78/100*$AG$57</f>
        <v>6644753024.72856</v>
      </c>
      <c r="AH78" s="61" t="n">
        <f aca="false">(AG78-AG77)/AG77</f>
        <v>0.00278315517675739</v>
      </c>
      <c r="AI78" s="61"/>
      <c r="AJ78" s="61" t="n">
        <f aca="false">AB78/AG78</f>
        <v>-0.0125791399967725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0.00455820626893272</v>
      </c>
      <c r="AV78" s="5"/>
      <c r="AW78" s="65" t="n">
        <f aca="false">workers_and_wage_central!C66</f>
        <v>13152314</v>
      </c>
      <c r="AX78" s="5"/>
      <c r="AY78" s="61" t="n">
        <f aca="false">(AW78-AW77)/AW77</f>
        <v>0.00135589426476293</v>
      </c>
      <c r="AZ78" s="66" t="n">
        <f aca="false">workers_and_wage_central!B66</f>
        <v>7111.30185492952</v>
      </c>
      <c r="BA78" s="61" t="n">
        <f aca="false">(AZ78-AZ77)/AZ77</f>
        <v>0.00142532831750344</v>
      </c>
      <c r="BB78" s="5"/>
      <c r="BC78" s="5"/>
      <c r="BD78" s="5"/>
      <c r="BE78" s="5"/>
      <c r="BF78" s="5" t="n">
        <f aca="false">BF77*(1+AY78)*(1+BA78)*(1-BE78)</f>
        <v>115.537097374843</v>
      </c>
      <c r="BG78" s="5"/>
      <c r="BH78" s="5" t="n">
        <f aca="false">BH77+1</f>
        <v>47</v>
      </c>
      <c r="BI78" s="61" t="n">
        <f aca="false">T85/AG85</f>
        <v>0.0172527110765632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150063570.406939</v>
      </c>
      <c r="E79" s="9"/>
      <c r="F79" s="67" t="n">
        <f aca="false">'Central pensions'!I79</f>
        <v>27275830.2577103</v>
      </c>
      <c r="G79" s="9" t="n">
        <f aca="false">'Central pensions'!K79</f>
        <v>3145288.54493865</v>
      </c>
      <c r="H79" s="9" t="n">
        <f aca="false">'Central pensions'!V79</f>
        <v>17304449.5641015</v>
      </c>
      <c r="I79" s="67" t="n">
        <f aca="false">'Central pensions'!M79</f>
        <v>97276.965307381</v>
      </c>
      <c r="J79" s="9" t="n">
        <f aca="false">'Central pensions'!W79</f>
        <v>535189.161776333</v>
      </c>
      <c r="K79" s="9"/>
      <c r="L79" s="67" t="n">
        <f aca="false">'Central pensions'!N79</f>
        <v>4227647.93020001</v>
      </c>
      <c r="M79" s="67"/>
      <c r="N79" s="67" t="n">
        <f aca="false">'Central pensions'!L79</f>
        <v>1209007.61968162</v>
      </c>
      <c r="O79" s="9"/>
      <c r="P79" s="9" t="n">
        <f aca="false">'Central pensions'!X79</f>
        <v>28588888.4157714</v>
      </c>
      <c r="Q79" s="67"/>
      <c r="R79" s="67" t="n">
        <f aca="false">'Central SIPA income'!G74</f>
        <v>30061346.8935571</v>
      </c>
      <c r="S79" s="67"/>
      <c r="T79" s="9" t="n">
        <f aca="false">'Central SIPA income'!J74</f>
        <v>114942165.315555</v>
      </c>
      <c r="U79" s="9"/>
      <c r="V79" s="67" t="n">
        <f aca="false">'Central SIPA income'!F74</f>
        <v>114080.471709994</v>
      </c>
      <c r="W79" s="67"/>
      <c r="X79" s="67" t="n">
        <f aca="false">'Central SIPA income'!M74</f>
        <v>286537.254622866</v>
      </c>
      <c r="Y79" s="9"/>
      <c r="Z79" s="9" t="n">
        <f aca="false">R79+V79-N79-L79-F79</f>
        <v>-2537058.44232491</v>
      </c>
      <c r="AA79" s="9"/>
      <c r="AB79" s="9" t="n">
        <f aca="false">T79-P79-D79</f>
        <v>-63710293.5071555</v>
      </c>
      <c r="AC79" s="50"/>
      <c r="AD79" s="9"/>
      <c r="AE79" s="9"/>
      <c r="AF79" s="9"/>
      <c r="AG79" s="9" t="n">
        <f aca="false">BF79/100*$AG$57</f>
        <v>6688617700.5262</v>
      </c>
      <c r="AH79" s="40" t="n">
        <f aca="false">(AG79-AG78)/AG78</f>
        <v>0.00660140047860256</v>
      </c>
      <c r="AI79" s="40"/>
      <c r="AJ79" s="40" t="n">
        <f aca="false">AB79/AG79</f>
        <v>-0.0095251808908354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workers_and_wage_central!C67</f>
        <v>13185748</v>
      </c>
      <c r="AX79" s="7"/>
      <c r="AY79" s="40" t="n">
        <f aca="false">(AW79-AW78)/AW78</f>
        <v>0.00254206218008481</v>
      </c>
      <c r="AZ79" s="39" t="n">
        <f aca="false">workers_and_wage_central!B67</f>
        <v>7140.09583880413</v>
      </c>
      <c r="BA79" s="40" t="n">
        <f aca="false">(AZ79-AZ78)/AZ78</f>
        <v>0.00404904537340858</v>
      </c>
      <c r="BB79" s="7"/>
      <c r="BC79" s="7"/>
      <c r="BD79" s="7"/>
      <c r="BE79" s="7"/>
      <c r="BF79" s="7" t="n">
        <f aca="false">BF78*(1+AY79)*(1+BA79)*(1-BE79)</f>
        <v>116.29980402475</v>
      </c>
      <c r="BG79" s="7"/>
      <c r="BH79" s="7" t="n">
        <f aca="false">BH78+1</f>
        <v>48</v>
      </c>
      <c r="BI79" s="40" t="n">
        <f aca="false">T86/AG86</f>
        <v>0.0150288397943263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150549932.215277</v>
      </c>
      <c r="E80" s="9"/>
      <c r="F80" s="67" t="n">
        <f aca="false">'Central pensions'!I80</f>
        <v>27364232.2735498</v>
      </c>
      <c r="G80" s="9" t="n">
        <f aca="false">'Central pensions'!K80</f>
        <v>3255396.4606916</v>
      </c>
      <c r="H80" s="9" t="n">
        <f aca="false">'Central pensions'!V80</f>
        <v>17910230.8294868</v>
      </c>
      <c r="I80" s="67" t="n">
        <f aca="false">'Central pensions'!M80</f>
        <v>100682.364763658</v>
      </c>
      <c r="J80" s="9" t="n">
        <f aca="false">'Central pensions'!W80</f>
        <v>553924.66482949</v>
      </c>
      <c r="K80" s="9"/>
      <c r="L80" s="67" t="n">
        <f aca="false">'Central pensions'!N80</f>
        <v>4215068.4588721</v>
      </c>
      <c r="M80" s="67"/>
      <c r="N80" s="67" t="n">
        <f aca="false">'Central pensions'!L80</f>
        <v>1214402.85435639</v>
      </c>
      <c r="O80" s="9"/>
      <c r="P80" s="9" t="n">
        <f aca="false">'Central pensions'!X80</f>
        <v>28553296.4685796</v>
      </c>
      <c r="Q80" s="67"/>
      <c r="R80" s="67" t="n">
        <f aca="false">'Central SIPA income'!G75</f>
        <v>26263621.6036126</v>
      </c>
      <c r="S80" s="67"/>
      <c r="T80" s="9" t="n">
        <f aca="false">'Central SIPA income'!J75</f>
        <v>100421233.514145</v>
      </c>
      <c r="U80" s="9"/>
      <c r="V80" s="67" t="n">
        <f aca="false">'Central SIPA income'!F75</f>
        <v>115275.496457599</v>
      </c>
      <c r="W80" s="67"/>
      <c r="X80" s="67" t="n">
        <f aca="false">'Central SIPA income'!M75</f>
        <v>289538.812253657</v>
      </c>
      <c r="Y80" s="9"/>
      <c r="Z80" s="9" t="n">
        <f aca="false">R80+V80-N80-L80-F80</f>
        <v>-6414806.48670811</v>
      </c>
      <c r="AA80" s="9"/>
      <c r="AB80" s="9" t="n">
        <f aca="false">T80-P80-D80</f>
        <v>-78681995.1697108</v>
      </c>
      <c r="AC80" s="50"/>
      <c r="AD80" s="9"/>
      <c r="AE80" s="9"/>
      <c r="AF80" s="9"/>
      <c r="AG80" s="9" t="n">
        <f aca="false">BF80/100*$AG$57</f>
        <v>6703953628.29238</v>
      </c>
      <c r="AH80" s="40" t="n">
        <f aca="false">(AG80-AG79)/AG79</f>
        <v>0.00229283963485812</v>
      </c>
      <c r="AI80" s="40"/>
      <c r="AJ80" s="40" t="n">
        <f aca="false">AB80/AG80</f>
        <v>-0.0117366556411806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71" t="n">
        <f aca="false">workers_and_wage_central!C68</f>
        <v>13189481</v>
      </c>
      <c r="AY80" s="40" t="n">
        <f aca="false">(AW80-AW79)/AW79</f>
        <v>0.000283108701910578</v>
      </c>
      <c r="AZ80" s="39" t="n">
        <f aca="false">workers_and_wage_central!B68</f>
        <v>7154.44144890853</v>
      </c>
      <c r="BA80" s="40" t="n">
        <f aca="false">(AZ80-AZ79)/AZ79</f>
        <v>0.00200916212166727</v>
      </c>
      <c r="BB80" s="7"/>
      <c r="BC80" s="7"/>
      <c r="BD80" s="7"/>
      <c r="BE80" s="7"/>
      <c r="BF80" s="7" t="n">
        <f aca="false">BF79*(1+AY80)*(1+BA80)*(1-BE80)</f>
        <v>116.566460824944</v>
      </c>
      <c r="BG80" s="7"/>
      <c r="BH80" s="0" t="n">
        <f aca="false">BH79+1</f>
        <v>49</v>
      </c>
      <c r="BI80" s="40" t="n">
        <f aca="false">T87/AG87</f>
        <v>0.0173060424117531</v>
      </c>
      <c r="BN80" s="0"/>
      <c r="BO80" s="0"/>
      <c r="BP80" s="0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151323489.353774</v>
      </c>
      <c r="E81" s="9"/>
      <c r="F81" s="67" t="n">
        <f aca="false">'Central pensions'!I81</f>
        <v>27504835.4402416</v>
      </c>
      <c r="G81" s="9" t="n">
        <f aca="false">'Central pensions'!K81</f>
        <v>3297198.98403091</v>
      </c>
      <c r="H81" s="9" t="n">
        <f aca="false">'Central pensions'!V81</f>
        <v>18140215.9791614</v>
      </c>
      <c r="I81" s="67" t="n">
        <f aca="false">'Central pensions'!M81</f>
        <v>101975.226310235</v>
      </c>
      <c r="J81" s="9" t="n">
        <f aca="false">'Central pensions'!W81</f>
        <v>561037.607602931</v>
      </c>
      <c r="K81" s="9"/>
      <c r="L81" s="67" t="n">
        <f aca="false">'Central pensions'!N81</f>
        <v>4187212.12130588</v>
      </c>
      <c r="M81" s="67"/>
      <c r="N81" s="67" t="n">
        <f aca="false">'Central pensions'!L81</f>
        <v>1221431.96153235</v>
      </c>
      <c r="O81" s="9"/>
      <c r="P81" s="9" t="n">
        <f aca="false">'Central pensions'!X81</f>
        <v>28447421.8742852</v>
      </c>
      <c r="Q81" s="67"/>
      <c r="R81" s="67" t="n">
        <f aca="false">'Central SIPA income'!G76</f>
        <v>30459823.7869539</v>
      </c>
      <c r="S81" s="67"/>
      <c r="T81" s="9" t="n">
        <f aca="false">'Central SIPA income'!J76</f>
        <v>116465776.254128</v>
      </c>
      <c r="U81" s="9"/>
      <c r="V81" s="67" t="n">
        <f aca="false">'Central SIPA income'!F76</f>
        <v>117649.230248181</v>
      </c>
      <c r="W81" s="67"/>
      <c r="X81" s="67" t="n">
        <f aca="false">'Central SIPA income'!M76</f>
        <v>295500.947169158</v>
      </c>
      <c r="Y81" s="9"/>
      <c r="Z81" s="9" t="n">
        <f aca="false">R81+V81-N81-L81-F81</f>
        <v>-2336006.50587768</v>
      </c>
      <c r="AA81" s="9"/>
      <c r="AB81" s="9" t="n">
        <f aca="false">T81-P81-D81</f>
        <v>-63305134.9739312</v>
      </c>
      <c r="AC81" s="50"/>
      <c r="AD81" s="9"/>
      <c r="AE81" s="9"/>
      <c r="AF81" s="9"/>
      <c r="AG81" s="9" t="n">
        <f aca="false">BF81/100*$AG$57</f>
        <v>6747900925.58798</v>
      </c>
      <c r="AH81" s="40" t="n">
        <f aca="false">(AG81-AG80)/AG80</f>
        <v>0.00655542978551284</v>
      </c>
      <c r="AI81" s="40" t="n">
        <f aca="false">(AG81-AG77)/AG77</f>
        <v>0.018349569321683</v>
      </c>
      <c r="AJ81" s="40" t="n">
        <f aca="false">AB81/AG81</f>
        <v>-0.00938145590340229</v>
      </c>
      <c r="AK81" s="73"/>
      <c r="AL81" s="7"/>
      <c r="AM81" s="7"/>
      <c r="AN81" s="7"/>
      <c r="AO81" s="7"/>
      <c r="AP81" s="7"/>
      <c r="AQ81" s="7"/>
      <c r="AR81" s="7"/>
      <c r="AS81" s="7"/>
      <c r="AT81" s="7"/>
      <c r="AW81" s="71" t="n">
        <f aca="false">workers_and_wage_central!C69</f>
        <v>13232454</v>
      </c>
      <c r="AY81" s="40" t="n">
        <f aca="false">(AW81-AW80)/AW80</f>
        <v>0.00325812668443891</v>
      </c>
      <c r="AZ81" s="39" t="n">
        <f aca="false">workers_and_wage_central!B69</f>
        <v>7177.95520010425</v>
      </c>
      <c r="BA81" s="40" t="n">
        <f aca="false">(AZ81-AZ80)/AZ80</f>
        <v>0.00328659495833916</v>
      </c>
      <c r="BB81" s="7"/>
      <c r="BC81" s="7"/>
      <c r="BD81" s="7"/>
      <c r="BE81" s="7"/>
      <c r="BF81" s="7" t="n">
        <f aca="false">BF80*(1+AY81)*(1+BA81)*(1-BE81)</f>
        <v>117.330604074227</v>
      </c>
      <c r="BG81" s="73" t="e">
        <f aca="false">(BB81-BB77)/BB77</f>
        <v>#DIV/0!</v>
      </c>
      <c r="BH81" s="0" t="n">
        <f aca="false">BH80+1</f>
        <v>50</v>
      </c>
      <c r="BI81" s="40" t="n">
        <f aca="false">T88/AG88</f>
        <v>0.0150426671071702</v>
      </c>
      <c r="BN81" s="0"/>
      <c r="BO81" s="0"/>
      <c r="BP81" s="0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151478481.101042</v>
      </c>
      <c r="E82" s="6"/>
      <c r="F82" s="8" t="n">
        <f aca="false">'Central pensions'!I82</f>
        <v>27533007.0249798</v>
      </c>
      <c r="G82" s="6" t="n">
        <f aca="false">'Central pensions'!K82</f>
        <v>3408577.13701637</v>
      </c>
      <c r="H82" s="6" t="n">
        <f aca="false">'Central pensions'!V82</f>
        <v>18752985.7150195</v>
      </c>
      <c r="I82" s="8" t="n">
        <f aca="false">'Central pensions'!M82</f>
        <v>105419.911454115</v>
      </c>
      <c r="J82" s="6" t="n">
        <f aca="false">'Central pensions'!W82</f>
        <v>579989.248918132</v>
      </c>
      <c r="K82" s="6"/>
      <c r="L82" s="8" t="n">
        <f aca="false">'Central pensions'!N82</f>
        <v>5080288.41206737</v>
      </c>
      <c r="M82" s="8"/>
      <c r="N82" s="8" t="n">
        <f aca="false">'Central pensions'!L82</f>
        <v>1224478.58375363</v>
      </c>
      <c r="O82" s="6"/>
      <c r="P82" s="6" t="n">
        <f aca="false">'Central pensions'!X82</f>
        <v>33098360.6091153</v>
      </c>
      <c r="Q82" s="8"/>
      <c r="R82" s="8" t="n">
        <f aca="false">'Central SIPA income'!G77</f>
        <v>26529991.8379449</v>
      </c>
      <c r="S82" s="8"/>
      <c r="T82" s="6" t="n">
        <f aca="false">'Central SIPA income'!J77</f>
        <v>101439723.191876</v>
      </c>
      <c r="U82" s="6"/>
      <c r="V82" s="8" t="n">
        <f aca="false">'Central SIPA income'!F77</f>
        <v>120853.397588223</v>
      </c>
      <c r="W82" s="8"/>
      <c r="X82" s="8" t="n">
        <f aca="false">'Central SIPA income'!M77</f>
        <v>303548.891740264</v>
      </c>
      <c r="Y82" s="6"/>
      <c r="Z82" s="6" t="n">
        <f aca="false">R82+V82-N82-L82-F82</f>
        <v>-7186928.78526763</v>
      </c>
      <c r="AA82" s="6"/>
      <c r="AB82" s="6" t="n">
        <f aca="false">T82-P82-D82</f>
        <v>-83137118.5182812</v>
      </c>
      <c r="AC82" s="50"/>
      <c r="AD82" s="6"/>
      <c r="AE82" s="6"/>
      <c r="AF82" s="6"/>
      <c r="AG82" s="6" t="n">
        <f aca="false">BF82/100*$AG$57</f>
        <v>6783653270.01024</v>
      </c>
      <c r="AH82" s="61" t="n">
        <f aca="false">(AG82-AG81)/AG81</f>
        <v>0.00529829124886626</v>
      </c>
      <c r="AI82" s="61"/>
      <c r="AJ82" s="61" t="n">
        <f aca="false">AB82/AG82</f>
        <v>-0.0122555082356318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0.00575496727649749</v>
      </c>
      <c r="AV82" s="5"/>
      <c r="AW82" s="65" t="n">
        <f aca="false">workers_and_wage_central!C70</f>
        <v>13309584</v>
      </c>
      <c r="AX82" s="5"/>
      <c r="AY82" s="61" t="n">
        <f aca="false">(AW82-AW81)/AW81</f>
        <v>0.00582885079366231</v>
      </c>
      <c r="AZ82" s="66" t="n">
        <f aca="false">workers_and_wage_central!B70</f>
        <v>7174.16893702328</v>
      </c>
      <c r="BA82" s="61" t="n">
        <f aca="false">(AZ82-AZ81)/AZ81</f>
        <v>-0.000527484913936976</v>
      </c>
      <c r="BB82" s="5"/>
      <c r="BC82" s="5"/>
      <c r="BD82" s="5"/>
      <c r="BE82" s="5"/>
      <c r="BF82" s="5" t="n">
        <f aca="false">BF81*(1+AY82)*(1+BA82)*(1-BE82)</f>
        <v>117.952255787018</v>
      </c>
      <c r="BG82" s="5"/>
      <c r="BH82" s="5" t="n">
        <f aca="false">BH81+1</f>
        <v>51</v>
      </c>
      <c r="BI82" s="61" t="n">
        <f aca="false">T89/AG89</f>
        <v>0.0172592716939868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151527234.07877</v>
      </c>
      <c r="E83" s="9"/>
      <c r="F83" s="67" t="n">
        <f aca="false">'Central pensions'!I83</f>
        <v>27541868.4557817</v>
      </c>
      <c r="G83" s="9" t="n">
        <f aca="false">'Central pensions'!K83</f>
        <v>3503566.97695475</v>
      </c>
      <c r="H83" s="9" t="n">
        <f aca="false">'Central pensions'!V83</f>
        <v>19275591.7878267</v>
      </c>
      <c r="I83" s="67" t="n">
        <f aca="false">'Central pensions'!M83</f>
        <v>108357.741555301</v>
      </c>
      <c r="J83" s="9" t="n">
        <f aca="false">'Central pensions'!W83</f>
        <v>596152.323334846</v>
      </c>
      <c r="K83" s="9"/>
      <c r="L83" s="67" t="n">
        <f aca="false">'Central pensions'!N83</f>
        <v>4272242.1993753</v>
      </c>
      <c r="M83" s="67"/>
      <c r="N83" s="67" t="n">
        <f aca="false">'Central pensions'!L83</f>
        <v>1225929.73187883</v>
      </c>
      <c r="O83" s="9"/>
      <c r="P83" s="9" t="n">
        <f aca="false">'Central pensions'!X83</f>
        <v>28913388.7589929</v>
      </c>
      <c r="Q83" s="67"/>
      <c r="R83" s="67" t="n">
        <f aca="false">'Central SIPA income'!G78</f>
        <v>30725689.0327652</v>
      </c>
      <c r="S83" s="67"/>
      <c r="T83" s="9" t="n">
        <f aca="false">'Central SIPA income'!J78</f>
        <v>117482335.06448</v>
      </c>
      <c r="U83" s="9"/>
      <c r="V83" s="67" t="n">
        <f aca="false">'Central SIPA income'!F78</f>
        <v>123262.516198784</v>
      </c>
      <c r="W83" s="67"/>
      <c r="X83" s="67" t="n">
        <f aca="false">'Central SIPA income'!M78</f>
        <v>309599.903121825</v>
      </c>
      <c r="Y83" s="9"/>
      <c r="Z83" s="9" t="n">
        <f aca="false">R83+V83-N83-L83-F83</f>
        <v>-2191088.83807183</v>
      </c>
      <c r="AA83" s="9"/>
      <c r="AB83" s="9" t="n">
        <f aca="false">T83-P83-D83</f>
        <v>-62958287.7732824</v>
      </c>
      <c r="AC83" s="50"/>
      <c r="AD83" s="9"/>
      <c r="AE83" s="9"/>
      <c r="AF83" s="9"/>
      <c r="AG83" s="9" t="n">
        <f aca="false">BF83/100*$AG$57</f>
        <v>6824272269.7158</v>
      </c>
      <c r="AH83" s="40" t="n">
        <f aca="false">(AG83-AG82)/AG82</f>
        <v>0.00598777651050248</v>
      </c>
      <c r="AI83" s="40"/>
      <c r="AJ83" s="40" t="n">
        <f aca="false">AB83/AG83</f>
        <v>-0.00922564125301295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workers_and_wage_central!C71</f>
        <v>13363162</v>
      </c>
      <c r="AX83" s="7"/>
      <c r="AY83" s="40" t="n">
        <f aca="false">(AW83-AW82)/AW82</f>
        <v>0.0040255202566812</v>
      </c>
      <c r="AZ83" s="39" t="n">
        <f aca="false">workers_and_wage_central!B71</f>
        <v>7188.19005260114</v>
      </c>
      <c r="BA83" s="40" t="n">
        <f aca="false">(AZ83-AZ82)/AZ82</f>
        <v>0.00195438882202851</v>
      </c>
      <c r="BB83" s="7"/>
      <c r="BC83" s="7"/>
      <c r="BD83" s="7"/>
      <c r="BE83" s="7"/>
      <c r="BF83" s="7" t="n">
        <f aca="false">BF82*(1+AY83)*(1+BA83)*(1-BE83)</f>
        <v>118.65852753358</v>
      </c>
      <c r="BG83" s="7"/>
      <c r="BH83" s="7" t="n">
        <f aca="false">BH82+1</f>
        <v>52</v>
      </c>
      <c r="BI83" s="40" t="n">
        <f aca="false">T90/AG90</f>
        <v>0.0150014982097612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152712511.94882</v>
      </c>
      <c r="E84" s="9"/>
      <c r="F84" s="67" t="n">
        <f aca="false">'Central pensions'!I84</f>
        <v>27757306.7390643</v>
      </c>
      <c r="G84" s="9" t="n">
        <f aca="false">'Central pensions'!K84</f>
        <v>3557833.14777774</v>
      </c>
      <c r="H84" s="9" t="n">
        <f aca="false">'Central pensions'!V84</f>
        <v>19574148.2485859</v>
      </c>
      <c r="I84" s="67" t="n">
        <f aca="false">'Central pensions'!M84</f>
        <v>110036.076735394</v>
      </c>
      <c r="J84" s="9" t="n">
        <f aca="false">'Central pensions'!W84</f>
        <v>605386.028306778</v>
      </c>
      <c r="K84" s="9"/>
      <c r="L84" s="67" t="n">
        <f aca="false">'Central pensions'!N84</f>
        <v>4148958.70104033</v>
      </c>
      <c r="M84" s="67"/>
      <c r="N84" s="67" t="n">
        <f aca="false">'Central pensions'!L84</f>
        <v>1235822.64033936</v>
      </c>
      <c r="O84" s="9"/>
      <c r="P84" s="9" t="n">
        <f aca="false">'Central pensions'!X84</f>
        <v>28328097.9635376</v>
      </c>
      <c r="Q84" s="67"/>
      <c r="R84" s="67" t="n">
        <f aca="false">'Central SIPA income'!G79</f>
        <v>26839889.9355392</v>
      </c>
      <c r="S84" s="67"/>
      <c r="T84" s="9" t="n">
        <f aca="false">'Central SIPA income'!J79</f>
        <v>102624645.427423</v>
      </c>
      <c r="U84" s="9"/>
      <c r="V84" s="67" t="n">
        <f aca="false">'Central SIPA income'!F79</f>
        <v>121107.242635605</v>
      </c>
      <c r="W84" s="67"/>
      <c r="X84" s="67" t="n">
        <f aca="false">'Central SIPA income'!M79</f>
        <v>304186.477313729</v>
      </c>
      <c r="Y84" s="9"/>
      <c r="Z84" s="9" t="n">
        <f aca="false">R84+V84-N84-L84-F84</f>
        <v>-6181090.90226921</v>
      </c>
      <c r="AA84" s="9"/>
      <c r="AB84" s="9" t="n">
        <f aca="false">T84-P84-D84</f>
        <v>-78415964.4849353</v>
      </c>
      <c r="AC84" s="50"/>
      <c r="AD84" s="9"/>
      <c r="AE84" s="9"/>
      <c r="AF84" s="9"/>
      <c r="AG84" s="9" t="n">
        <f aca="false">BF84/100*$AG$57</f>
        <v>6836002351.25642</v>
      </c>
      <c r="AH84" s="40" t="n">
        <f aca="false">(AG84-AG83)/AG83</f>
        <v>0.00171887654492883</v>
      </c>
      <c r="AI84" s="40"/>
      <c r="AJ84" s="40" t="n">
        <f aca="false">AB84/AG84</f>
        <v>-0.0114710265526054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71" t="n">
        <f aca="false">workers_and_wage_central!C72</f>
        <v>13330962</v>
      </c>
      <c r="AY84" s="40" t="n">
        <f aca="false">(AW84-AW83)/AW83</f>
        <v>-0.00240960934245952</v>
      </c>
      <c r="AZ84" s="39" t="n">
        <f aca="false">workers_and_wage_central!B72</f>
        <v>7217.93807490162</v>
      </c>
      <c r="BA84" s="40" t="n">
        <f aca="false">(AZ84-AZ83)/AZ83</f>
        <v>0.0041384579543385</v>
      </c>
      <c r="BB84" s="7"/>
      <c r="BC84" s="7"/>
      <c r="BD84" s="7"/>
      <c r="BE84" s="7"/>
      <c r="BF84" s="7" t="n">
        <f aca="false">BF83*(1+AY84)*(1+BA84)*(1-BE84)</f>
        <v>118.862486893414</v>
      </c>
      <c r="BG84" s="7"/>
      <c r="BH84" s="0" t="n">
        <f aca="false">BH83+1</f>
        <v>53</v>
      </c>
      <c r="BI84" s="40" t="n">
        <f aca="false">T91/AG91</f>
        <v>0.0173075677544824</v>
      </c>
      <c r="BN84" s="0"/>
      <c r="BO84" s="0"/>
      <c r="BP84" s="0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153165768.144279</v>
      </c>
      <c r="E85" s="9"/>
      <c r="F85" s="67" t="n">
        <f aca="false">'Central pensions'!I85</f>
        <v>27839691.4178845</v>
      </c>
      <c r="G85" s="9" t="n">
        <f aca="false">'Central pensions'!K85</f>
        <v>3634734.79779893</v>
      </c>
      <c r="H85" s="9" t="n">
        <f aca="false">'Central pensions'!V85</f>
        <v>19997238.4373475</v>
      </c>
      <c r="I85" s="67" t="n">
        <f aca="false">'Central pensions'!M85</f>
        <v>112414.478282441</v>
      </c>
      <c r="J85" s="9" t="n">
        <f aca="false">'Central pensions'!W85</f>
        <v>618471.291876726</v>
      </c>
      <c r="K85" s="9"/>
      <c r="L85" s="67" t="n">
        <f aca="false">'Central pensions'!N85</f>
        <v>4181283.66534296</v>
      </c>
      <c r="M85" s="67"/>
      <c r="N85" s="67" t="n">
        <f aca="false">'Central pensions'!L85</f>
        <v>1239633.65188872</v>
      </c>
      <c r="O85" s="9"/>
      <c r="P85" s="9" t="n">
        <f aca="false">'Central pensions'!X85</f>
        <v>28516799.4180848</v>
      </c>
      <c r="Q85" s="67"/>
      <c r="R85" s="67" t="n">
        <f aca="false">'Central SIPA income'!G80</f>
        <v>31154185.7612887</v>
      </c>
      <c r="S85" s="67"/>
      <c r="T85" s="9" t="n">
        <f aca="false">'Central SIPA income'!J80</f>
        <v>119120729.444529</v>
      </c>
      <c r="U85" s="9"/>
      <c r="V85" s="67" t="n">
        <f aca="false">'Central SIPA income'!F80</f>
        <v>124091.374788458</v>
      </c>
      <c r="W85" s="67"/>
      <c r="X85" s="67" t="n">
        <f aca="false">'Central SIPA income'!M80</f>
        <v>311681.756932523</v>
      </c>
      <c r="Y85" s="9"/>
      <c r="Z85" s="9" t="n">
        <f aca="false">R85+V85-N85-L85-F85</f>
        <v>-1982331.59903906</v>
      </c>
      <c r="AA85" s="9"/>
      <c r="AB85" s="9" t="n">
        <f aca="false">T85-P85-D85</f>
        <v>-62561838.1178345</v>
      </c>
      <c r="AC85" s="50"/>
      <c r="AD85" s="9"/>
      <c r="AE85" s="9"/>
      <c r="AF85" s="9"/>
      <c r="AG85" s="9" t="n">
        <f aca="false">BF85/100*$AG$57</f>
        <v>6904464400.74845</v>
      </c>
      <c r="AH85" s="40" t="n">
        <f aca="false">(AG85-AG84)/AG84</f>
        <v>0.0100149248016924</v>
      </c>
      <c r="AI85" s="40" t="n">
        <f aca="false">(AG85-AG81)/AG81</f>
        <v>0.0232018040701784</v>
      </c>
      <c r="AJ85" s="40" t="n">
        <f aca="false">AB85/AG85</f>
        <v>-0.00906107041569405</v>
      </c>
      <c r="AK85" s="73"/>
      <c r="AL85" s="7"/>
      <c r="AM85" s="7"/>
      <c r="AN85" s="7"/>
      <c r="AO85" s="7"/>
      <c r="AP85" s="7"/>
      <c r="AQ85" s="7"/>
      <c r="AR85" s="7"/>
      <c r="AS85" s="7"/>
      <c r="AT85" s="7"/>
      <c r="AW85" s="71" t="n">
        <f aca="false">workers_and_wage_central!C73</f>
        <v>13433589</v>
      </c>
      <c r="AY85" s="40" t="n">
        <f aca="false">(AW85-AW84)/AW84</f>
        <v>0.00769839415940125</v>
      </c>
      <c r="AZ85" s="39" t="n">
        <f aca="false">workers_and_wage_central!B73</f>
        <v>7234.53091143047</v>
      </c>
      <c r="BA85" s="40" t="n">
        <f aca="false">(AZ85-AZ84)/AZ84</f>
        <v>0.00229883331730765</v>
      </c>
      <c r="BB85" s="7"/>
      <c r="BC85" s="7"/>
      <c r="BD85" s="7"/>
      <c r="BE85" s="7"/>
      <c r="BF85" s="7" t="n">
        <f aca="false">BF84*(1+AY85)*(1+BA85)*(1-BE85)</f>
        <v>120.052885761393</v>
      </c>
      <c r="BG85" s="73" t="e">
        <f aca="false">(BB85-BB81)/BB81</f>
        <v>#DIV/0!</v>
      </c>
      <c r="BH85" s="0" t="n">
        <f aca="false">BH84+1</f>
        <v>54</v>
      </c>
      <c r="BI85" s="40" t="n">
        <f aca="false">T92/AG92</f>
        <v>0.0151312158108029</v>
      </c>
      <c r="BN85" s="0"/>
      <c r="BO85" s="0"/>
      <c r="BP85" s="0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153619202.240872</v>
      </c>
      <c r="E86" s="6"/>
      <c r="F86" s="8" t="n">
        <f aca="false">'Central pensions'!I86</f>
        <v>27922108.4323418</v>
      </c>
      <c r="G86" s="6" t="n">
        <f aca="false">'Central pensions'!K86</f>
        <v>3747173.29527968</v>
      </c>
      <c r="H86" s="6" t="n">
        <f aca="false">'Central pensions'!V86</f>
        <v>20615841.8757665</v>
      </c>
      <c r="I86" s="8" t="n">
        <f aca="false">'Central pensions'!M86</f>
        <v>115891.95758597</v>
      </c>
      <c r="J86" s="6" t="n">
        <f aca="false">'Central pensions'!W86</f>
        <v>637603.356982475</v>
      </c>
      <c r="K86" s="6"/>
      <c r="L86" s="8" t="n">
        <f aca="false">'Central pensions'!N86</f>
        <v>5097651.12799793</v>
      </c>
      <c r="M86" s="8"/>
      <c r="N86" s="8" t="n">
        <f aca="false">'Central pensions'!L86</f>
        <v>1245235.44746336</v>
      </c>
      <c r="O86" s="6"/>
      <c r="P86" s="6" t="n">
        <f aca="false">'Central pensions'!X86</f>
        <v>33302653.9644838</v>
      </c>
      <c r="Q86" s="8"/>
      <c r="R86" s="8" t="n">
        <f aca="false">'Central SIPA income'!G81</f>
        <v>27211639.8474788</v>
      </c>
      <c r="S86" s="8"/>
      <c r="T86" s="6" t="n">
        <f aca="false">'Central SIPA income'!J81</f>
        <v>104046063.43592</v>
      </c>
      <c r="U86" s="6"/>
      <c r="V86" s="8" t="n">
        <f aca="false">'Central SIPA income'!F81</f>
        <v>123092.822911374</v>
      </c>
      <c r="W86" s="8"/>
      <c r="X86" s="8" t="n">
        <f aca="false">'Central SIPA income'!M81</f>
        <v>309173.682507783</v>
      </c>
      <c r="Y86" s="6"/>
      <c r="Z86" s="6" t="n">
        <f aca="false">R86+V86-N86-L86-F86</f>
        <v>-6930262.33741291</v>
      </c>
      <c r="AA86" s="6"/>
      <c r="AB86" s="6" t="n">
        <f aca="false">T86-P86-D86</f>
        <v>-82875792.7694357</v>
      </c>
      <c r="AC86" s="50"/>
      <c r="AD86" s="6"/>
      <c r="AE86" s="6"/>
      <c r="AF86" s="6"/>
      <c r="AG86" s="6" t="n">
        <f aca="false">BF86/100*$AG$57</f>
        <v>6923093522.84135</v>
      </c>
      <c r="AH86" s="61" t="n">
        <f aca="false">(AG86-AG85)/AG85</f>
        <v>0.00269812703949621</v>
      </c>
      <c r="AI86" s="61"/>
      <c r="AJ86" s="61" t="n">
        <f aca="false">AB86/AG86</f>
        <v>-0.0119709191412775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0.00320986144116806</v>
      </c>
      <c r="AV86" s="5"/>
      <c r="AW86" s="65" t="n">
        <f aca="false">workers_and_wage_central!C74</f>
        <v>13435706</v>
      </c>
      <c r="AX86" s="5"/>
      <c r="AY86" s="61" t="n">
        <f aca="false">(AW86-AW85)/AW85</f>
        <v>0.000157590052814628</v>
      </c>
      <c r="AZ86" s="66" t="n">
        <f aca="false">workers_and_wage_central!B74</f>
        <v>7252.90760880754</v>
      </c>
      <c r="BA86" s="61" t="n">
        <f aca="false">(AZ86-AZ85)/AZ85</f>
        <v>0.0025401366864071</v>
      </c>
      <c r="BB86" s="5"/>
      <c r="BC86" s="5"/>
      <c r="BD86" s="5"/>
      <c r="BE86" s="5"/>
      <c r="BF86" s="5" t="n">
        <f aca="false">BF85*(1+AY86)*(1+BA86)*(1-BE86)</f>
        <v>120.376803698636</v>
      </c>
      <c r="BG86" s="5"/>
      <c r="BH86" s="5" t="n">
        <f aca="false">BH85+1</f>
        <v>55</v>
      </c>
      <c r="BI86" s="61" t="n">
        <f aca="false">T93/AG93</f>
        <v>0.0173563409527136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153987239.457642</v>
      </c>
      <c r="E87" s="9"/>
      <c r="F87" s="67" t="n">
        <f aca="false">'Central pensions'!I87</f>
        <v>27989003.5530289</v>
      </c>
      <c r="G87" s="9" t="n">
        <f aca="false">'Central pensions'!K87</f>
        <v>3824973.41250711</v>
      </c>
      <c r="H87" s="9" t="n">
        <f aca="false">'Central pensions'!V87</f>
        <v>21043875.1660062</v>
      </c>
      <c r="I87" s="67" t="n">
        <f aca="false">'Central pensions'!M87</f>
        <v>118298.14677857</v>
      </c>
      <c r="J87" s="9" t="n">
        <f aca="false">'Central pensions'!W87</f>
        <v>650841.499979571</v>
      </c>
      <c r="K87" s="9"/>
      <c r="L87" s="67" t="n">
        <f aca="false">'Central pensions'!N87</f>
        <v>4119641.2726811</v>
      </c>
      <c r="M87" s="67"/>
      <c r="N87" s="67" t="n">
        <f aca="false">'Central pensions'!L87</f>
        <v>1249227.4838003</v>
      </c>
      <c r="O87" s="9"/>
      <c r="P87" s="9" t="n">
        <f aca="false">'Central pensions'!X87</f>
        <v>28249719.1820663</v>
      </c>
      <c r="Q87" s="67"/>
      <c r="R87" s="67" t="n">
        <f aca="false">'Central SIPA income'!G82</f>
        <v>31436343.870022</v>
      </c>
      <c r="S87" s="67"/>
      <c r="T87" s="9" t="n">
        <f aca="false">'Central SIPA income'!J82</f>
        <v>120199585.428394</v>
      </c>
      <c r="U87" s="9"/>
      <c r="V87" s="67" t="n">
        <f aca="false">'Central SIPA income'!F82</f>
        <v>119037.445196403</v>
      </c>
      <c r="W87" s="67"/>
      <c r="X87" s="67" t="n">
        <f aca="false">'Central SIPA income'!M82</f>
        <v>298987.742885614</v>
      </c>
      <c r="Y87" s="9"/>
      <c r="Z87" s="9" t="n">
        <f aca="false">R87+V87-N87-L87-F87</f>
        <v>-1802490.99429192</v>
      </c>
      <c r="AA87" s="9"/>
      <c r="AB87" s="9" t="n">
        <f aca="false">T87-P87-D87</f>
        <v>-62037373.2113137</v>
      </c>
      <c r="AC87" s="50"/>
      <c r="AD87" s="9"/>
      <c r="AE87" s="9"/>
      <c r="AF87" s="9"/>
      <c r="AG87" s="9" t="n">
        <f aca="false">BF87/100*$AG$57</f>
        <v>6945527034.34743</v>
      </c>
      <c r="AH87" s="40" t="n">
        <f aca="false">(AG87-AG86)/AG86</f>
        <v>0.00324038833681367</v>
      </c>
      <c r="AI87" s="40"/>
      <c r="AJ87" s="40" t="n">
        <f aca="false">AB87/AG87</f>
        <v>-0.00893198930830199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workers_and_wage_central!C75</f>
        <v>13454281</v>
      </c>
      <c r="AX87" s="7"/>
      <c r="AY87" s="40" t="n">
        <f aca="false">(AW87-AW86)/AW86</f>
        <v>0.00138251015614661</v>
      </c>
      <c r="AZ87" s="39" t="n">
        <f aca="false">workers_and_wage_central!B75</f>
        <v>7266.36402396971</v>
      </c>
      <c r="BA87" s="40" t="n">
        <f aca="false">(AZ87-AZ86)/AZ86</f>
        <v>0.00185531319133735</v>
      </c>
      <c r="BB87" s="7"/>
      <c r="BC87" s="7"/>
      <c r="BD87" s="7"/>
      <c r="BE87" s="7"/>
      <c r="BF87" s="7" t="n">
        <f aca="false">BF86*(1+AY87)*(1+BA87)*(1-BE87)</f>
        <v>120.766871289364</v>
      </c>
      <c r="BG87" s="7"/>
      <c r="BH87" s="7" t="n">
        <f aca="false">BH86+1</f>
        <v>56</v>
      </c>
      <c r="BI87" s="40" t="n">
        <f aca="false">T94/AG94</f>
        <v>0.0151233324728216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153900593.419591</v>
      </c>
      <c r="E88" s="9"/>
      <c r="F88" s="67" t="n">
        <f aca="false">'Central pensions'!I88</f>
        <v>27973254.6099646</v>
      </c>
      <c r="G88" s="9" t="n">
        <f aca="false">'Central pensions'!K88</f>
        <v>3887174.06827865</v>
      </c>
      <c r="H88" s="9" t="n">
        <f aca="false">'Central pensions'!V88</f>
        <v>21386084.8219008</v>
      </c>
      <c r="I88" s="67" t="n">
        <f aca="false">'Central pensions'!M88</f>
        <v>120221.878400371</v>
      </c>
      <c r="J88" s="9" t="n">
        <f aca="false">'Central pensions'!W88</f>
        <v>661425.303770129</v>
      </c>
      <c r="K88" s="9"/>
      <c r="L88" s="67" t="n">
        <f aca="false">'Central pensions'!N88</f>
        <v>4155949.48553249</v>
      </c>
      <c r="M88" s="67"/>
      <c r="N88" s="67" t="n">
        <f aca="false">'Central pensions'!L88</f>
        <v>1248175.69914151</v>
      </c>
      <c r="O88" s="9"/>
      <c r="P88" s="9" t="n">
        <f aca="false">'Central pensions'!X88</f>
        <v>28432336.0622881</v>
      </c>
      <c r="Q88" s="67"/>
      <c r="R88" s="67" t="n">
        <f aca="false">'Central SIPA income'!G83</f>
        <v>27425694.9275569</v>
      </c>
      <c r="S88" s="67"/>
      <c r="T88" s="9" t="n">
        <f aca="false">'Central SIPA income'!J83</f>
        <v>104864521.587117</v>
      </c>
      <c r="U88" s="9"/>
      <c r="V88" s="67" t="n">
        <f aca="false">'Central SIPA income'!F83</f>
        <v>121088.312682462</v>
      </c>
      <c r="W88" s="67"/>
      <c r="X88" s="67" t="n">
        <f aca="false">'Central SIPA income'!M83</f>
        <v>304138.930729091</v>
      </c>
      <c r="Y88" s="9"/>
      <c r="Z88" s="9" t="n">
        <f aca="false">R88+V88-N88-L88-F88</f>
        <v>-5830596.55439924</v>
      </c>
      <c r="AA88" s="9"/>
      <c r="AB88" s="9" t="n">
        <f aca="false">T88-P88-D88</f>
        <v>-77468407.8947624</v>
      </c>
      <c r="AC88" s="50"/>
      <c r="AD88" s="9"/>
      <c r="AE88" s="9"/>
      <c r="AF88" s="9"/>
      <c r="AG88" s="9" t="n">
        <f aca="false">BF88/100*$AG$57</f>
        <v>6971138883.8175</v>
      </c>
      <c r="AH88" s="40" t="n">
        <f aca="false">(AG88-AG87)/AG87</f>
        <v>0.00368753146354594</v>
      </c>
      <c r="AI88" s="40"/>
      <c r="AJ88" s="40" t="n">
        <f aca="false">AB88/AG88</f>
        <v>-0.0111127333977801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71" t="n">
        <f aca="false">workers_and_wage_central!C76</f>
        <v>13457882</v>
      </c>
      <c r="AY88" s="40" t="n">
        <f aca="false">(AW88-AW87)/AW87</f>
        <v>0.000267647152605182</v>
      </c>
      <c r="AZ88" s="39" t="n">
        <f aca="false">workers_and_wage_central!B76</f>
        <v>7291.20749900752</v>
      </c>
      <c r="BA88" s="40" t="n">
        <f aca="false">(AZ88-AZ87)/AZ87</f>
        <v>0.00341896923356056</v>
      </c>
      <c r="BB88" s="7"/>
      <c r="BC88" s="7"/>
      <c r="BD88" s="7"/>
      <c r="BE88" s="7"/>
      <c r="BF88" s="7" t="n">
        <f aca="false">BF87*(1+AY88)*(1+BA88)*(1-BE88)</f>
        <v>121.212202926997</v>
      </c>
      <c r="BG88" s="7"/>
      <c r="BH88" s="0" t="n">
        <f aca="false">BH87+1</f>
        <v>57</v>
      </c>
      <c r="BI88" s="40" t="n">
        <f aca="false">T95/AG95</f>
        <v>0.0173677784000869</v>
      </c>
      <c r="BN88" s="0"/>
      <c r="BO88" s="0"/>
      <c r="BP88" s="0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154921652.842593</v>
      </c>
      <c r="E89" s="9"/>
      <c r="F89" s="67" t="n">
        <f aca="false">'Central pensions'!I89</f>
        <v>28158844.2466053</v>
      </c>
      <c r="G89" s="9" t="n">
        <f aca="false">'Central pensions'!K89</f>
        <v>3962352.00132882</v>
      </c>
      <c r="H89" s="9" t="n">
        <f aca="false">'Central pensions'!V89</f>
        <v>21799691.6284666</v>
      </c>
      <c r="I89" s="67" t="n">
        <f aca="false">'Central pensions'!M89</f>
        <v>122546.969113262</v>
      </c>
      <c r="J89" s="9" t="n">
        <f aca="false">'Central pensions'!W89</f>
        <v>674217.266859791</v>
      </c>
      <c r="K89" s="9"/>
      <c r="L89" s="67" t="n">
        <f aca="false">'Central pensions'!N89</f>
        <v>4196607.44806409</v>
      </c>
      <c r="M89" s="67"/>
      <c r="N89" s="67" t="n">
        <f aca="false">'Central pensions'!L89</f>
        <v>1258644.12021587</v>
      </c>
      <c r="O89" s="9"/>
      <c r="P89" s="9" t="n">
        <f aca="false">'Central pensions'!X89</f>
        <v>28700904.587212</v>
      </c>
      <c r="Q89" s="67"/>
      <c r="R89" s="67" t="n">
        <f aca="false">'Central SIPA income'!G84</f>
        <v>31568110.3078501</v>
      </c>
      <c r="S89" s="67"/>
      <c r="T89" s="9" t="n">
        <f aca="false">'Central SIPA income'!J84</f>
        <v>120703405.823851</v>
      </c>
      <c r="U89" s="9"/>
      <c r="V89" s="67" t="n">
        <f aca="false">'Central SIPA income'!F84</f>
        <v>124705.395551614</v>
      </c>
      <c r="W89" s="67"/>
      <c r="X89" s="67" t="n">
        <f aca="false">'Central SIPA income'!M84</f>
        <v>313224.000062473</v>
      </c>
      <c r="Y89" s="9"/>
      <c r="Z89" s="9" t="n">
        <f aca="false">R89+V89-N89-L89-F89</f>
        <v>-1921280.11148353</v>
      </c>
      <c r="AA89" s="9"/>
      <c r="AB89" s="9" t="n">
        <f aca="false">T89-P89-D89</f>
        <v>-62919151.6059536</v>
      </c>
      <c r="AC89" s="50"/>
      <c r="AD89" s="9"/>
      <c r="AE89" s="9"/>
      <c r="AF89" s="9"/>
      <c r="AG89" s="9" t="n">
        <f aca="false">BF89/100*$AG$57</f>
        <v>6993539934.0115</v>
      </c>
      <c r="AH89" s="40" t="n">
        <f aca="false">(AG89-AG88)/AG88</f>
        <v>0.00321339892481641</v>
      </c>
      <c r="AI89" s="40" t="n">
        <f aca="false">(AG89-AG85)/AG85</f>
        <v>0.012901150341712</v>
      </c>
      <c r="AJ89" s="40" t="n">
        <f aca="false">AB89/AG89</f>
        <v>-0.00899675303203182</v>
      </c>
      <c r="AK89" s="73"/>
      <c r="AL89" s="7"/>
      <c r="AM89" s="7"/>
      <c r="AN89" s="7"/>
      <c r="AO89" s="7"/>
      <c r="AP89" s="7"/>
      <c r="AQ89" s="7"/>
      <c r="AR89" s="7"/>
      <c r="AS89" s="7"/>
      <c r="AT89" s="7"/>
      <c r="AW89" s="71" t="n">
        <f aca="false">workers_and_wage_central!C77</f>
        <v>13485497</v>
      </c>
      <c r="AY89" s="40" t="n">
        <f aca="false">(AW89-AW88)/AW88</f>
        <v>0.00205195735852046</v>
      </c>
      <c r="AZ89" s="39" t="n">
        <f aca="false">workers_and_wage_central!B77</f>
        <v>7299.6584694344</v>
      </c>
      <c r="BA89" s="40" t="n">
        <f aca="false">(AZ89-AZ88)/AZ88</f>
        <v>0.00115906321799668</v>
      </c>
      <c r="BB89" s="7"/>
      <c r="BC89" s="7"/>
      <c r="BD89" s="7"/>
      <c r="BE89" s="7"/>
      <c r="BF89" s="7" t="n">
        <f aca="false">BF88*(1+AY89)*(1+BA89)*(1-BE89)</f>
        <v>121.601706089557</v>
      </c>
      <c r="BG89" s="73" t="e">
        <f aca="false">(BB89-BB85)/BB85</f>
        <v>#DIV/0!</v>
      </c>
      <c r="BH89" s="0" t="n">
        <f aca="false">BH88+1</f>
        <v>58</v>
      </c>
      <c r="BI89" s="40" t="n">
        <f aca="false">T96/AG96</f>
        <v>0.015119057319997</v>
      </c>
      <c r="BN89" s="0"/>
      <c r="BO89" s="0"/>
      <c r="BP89" s="0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155368978.774151</v>
      </c>
      <c r="E90" s="6"/>
      <c r="F90" s="8" t="n">
        <f aca="false">'Central pensions'!I90</f>
        <v>28240151.0297636</v>
      </c>
      <c r="G90" s="6" t="n">
        <f aca="false">'Central pensions'!K90</f>
        <v>4062958.70436547</v>
      </c>
      <c r="H90" s="6" t="n">
        <f aca="false">'Central pensions'!V90</f>
        <v>22353200.0247979</v>
      </c>
      <c r="I90" s="8" t="n">
        <f aca="false">'Central pensions'!M90</f>
        <v>125658.51662986</v>
      </c>
      <c r="J90" s="6" t="n">
        <f aca="false">'Central pensions'!W90</f>
        <v>691336.083241172</v>
      </c>
      <c r="K90" s="6"/>
      <c r="L90" s="8" t="n">
        <f aca="false">'Central pensions'!N90</f>
        <v>5036363.69748909</v>
      </c>
      <c r="M90" s="8"/>
      <c r="N90" s="8" t="n">
        <f aca="false">'Central pensions'!L90</f>
        <v>1263390.98515355</v>
      </c>
      <c r="O90" s="6"/>
      <c r="P90" s="6" t="n">
        <f aca="false">'Central pensions'!X90</f>
        <v>33084519.6078471</v>
      </c>
      <c r="Q90" s="8"/>
      <c r="R90" s="8" t="n">
        <f aca="false">'Central SIPA income'!G85</f>
        <v>27654141.9550122</v>
      </c>
      <c r="S90" s="8"/>
      <c r="T90" s="6" t="n">
        <f aca="false">'Central SIPA income'!J85</f>
        <v>105738008.596484</v>
      </c>
      <c r="U90" s="6"/>
      <c r="V90" s="8" t="n">
        <f aca="false">'Central SIPA income'!F85</f>
        <v>124937.872944412</v>
      </c>
      <c r="W90" s="8"/>
      <c r="X90" s="8" t="n">
        <f aca="false">'Central SIPA income'!M85</f>
        <v>313807.916248089</v>
      </c>
      <c r="Y90" s="6"/>
      <c r="Z90" s="6" t="n">
        <f aca="false">R90+V90-N90-L90-F90</f>
        <v>-6760825.88444969</v>
      </c>
      <c r="AA90" s="6"/>
      <c r="AB90" s="6" t="n">
        <f aca="false">T90-P90-D90</f>
        <v>-82715489.7855133</v>
      </c>
      <c r="AC90" s="50"/>
      <c r="AD90" s="6"/>
      <c r="AE90" s="6"/>
      <c r="AF90" s="6"/>
      <c r="AG90" s="6" t="n">
        <f aca="false">BF90/100*$AG$57</f>
        <v>7048496564.67529</v>
      </c>
      <c r="AH90" s="61" t="n">
        <f aca="false">(AG90-AG89)/AG89</f>
        <v>0.0078581993071235</v>
      </c>
      <c r="AI90" s="61"/>
      <c r="AJ90" s="61" t="n">
        <f aca="false">AB90/AG90</f>
        <v>-0.011735196155171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0.00590358459526101</v>
      </c>
      <c r="AV90" s="5"/>
      <c r="AW90" s="65" t="n">
        <f aca="false">workers_and_wage_central!C78</f>
        <v>13581399</v>
      </c>
      <c r="AX90" s="5"/>
      <c r="AY90" s="61" t="n">
        <f aca="false">(AW90-AW89)/AW89</f>
        <v>0.00711149170104743</v>
      </c>
      <c r="AZ90" s="66" t="n">
        <f aca="false">workers_and_wage_central!B78</f>
        <v>7305.07069096677</v>
      </c>
      <c r="BA90" s="61" t="n">
        <f aca="false">(AZ90-AZ89)/AZ89</f>
        <v>0.000741434897952504</v>
      </c>
      <c r="BB90" s="5"/>
      <c r="BC90" s="5"/>
      <c r="BD90" s="5"/>
      <c r="BE90" s="5"/>
      <c r="BF90" s="5" t="n">
        <f aca="false">BF89*(1+AY90)*(1+BA90)*(1-BE90)</f>
        <v>122.557276532095</v>
      </c>
      <c r="BG90" s="5"/>
      <c r="BH90" s="5" t="n">
        <f aca="false">BH89+1</f>
        <v>59</v>
      </c>
      <c r="BI90" s="61" t="n">
        <f aca="false">T97/AG97</f>
        <v>0.0173932118560727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155796235.621574</v>
      </c>
      <c r="E91" s="9"/>
      <c r="F91" s="67" t="n">
        <f aca="false">'Central pensions'!I91</f>
        <v>28317810.0193182</v>
      </c>
      <c r="G91" s="9" t="n">
        <f aca="false">'Central pensions'!K91</f>
        <v>4073510.18364176</v>
      </c>
      <c r="H91" s="9" t="n">
        <f aca="false">'Central pensions'!V91</f>
        <v>22411251.1505863</v>
      </c>
      <c r="I91" s="67" t="n">
        <f aca="false">'Central pensions'!M91</f>
        <v>125984.851040467</v>
      </c>
      <c r="J91" s="9" t="n">
        <f aca="false">'Central pensions'!W91</f>
        <v>693131.478884113</v>
      </c>
      <c r="K91" s="9"/>
      <c r="L91" s="67" t="n">
        <f aca="false">'Central pensions'!N91</f>
        <v>4103132.70137118</v>
      </c>
      <c r="M91" s="67"/>
      <c r="N91" s="67" t="n">
        <f aca="false">'Central pensions'!L91</f>
        <v>1267232.0203586</v>
      </c>
      <c r="O91" s="9"/>
      <c r="P91" s="9" t="n">
        <f aca="false">'Central pensions'!X91</f>
        <v>28263111.7750074</v>
      </c>
      <c r="Q91" s="67"/>
      <c r="R91" s="67" t="n">
        <f aca="false">'Central SIPA income'!G86</f>
        <v>32395844.0616254</v>
      </c>
      <c r="S91" s="67"/>
      <c r="T91" s="9" t="n">
        <f aca="false">'Central SIPA income'!J86</f>
        <v>123868317.572503</v>
      </c>
      <c r="U91" s="9"/>
      <c r="V91" s="67" t="n">
        <f aca="false">'Central SIPA income'!F86</f>
        <v>123139.812391396</v>
      </c>
      <c r="W91" s="67"/>
      <c r="X91" s="67" t="n">
        <f aca="false">'Central SIPA income'!M86</f>
        <v>309291.706534156</v>
      </c>
      <c r="Y91" s="9"/>
      <c r="Z91" s="9" t="n">
        <f aca="false">R91+V91-N91-L91-F91</f>
        <v>-1169190.86703116</v>
      </c>
      <c r="AA91" s="9"/>
      <c r="AB91" s="9" t="n">
        <f aca="false">T91-P91-D91</f>
        <v>-60191029.8240783</v>
      </c>
      <c r="AC91" s="50"/>
      <c r="AD91" s="9"/>
      <c r="AE91" s="9"/>
      <c r="AF91" s="9"/>
      <c r="AG91" s="9" t="n">
        <f aca="false">BF91/100*$AG$57</f>
        <v>7156887630.2924</v>
      </c>
      <c r="AH91" s="40" t="n">
        <f aca="false">(AG91-AG90)/AG90</f>
        <v>0.0153778986231373</v>
      </c>
      <c r="AI91" s="40"/>
      <c r="AJ91" s="40" t="n">
        <f aca="false">AB91/AG91</f>
        <v>-0.00841022423899914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workers_and_wage_central!C79</f>
        <v>13666586</v>
      </c>
      <c r="AX91" s="7"/>
      <c r="AY91" s="40" t="n">
        <f aca="false">(AW91-AW90)/AW90</f>
        <v>0.00627232879322668</v>
      </c>
      <c r="AZ91" s="39" t="n">
        <f aca="false">workers_and_wage_central!B79</f>
        <v>7371.17290742025</v>
      </c>
      <c r="BA91" s="40" t="n">
        <f aca="false">(AZ91-AZ90)/AZ90</f>
        <v>0.00904881270145864</v>
      </c>
      <c r="BB91" s="7"/>
      <c r="BC91" s="7"/>
      <c r="BD91" s="7"/>
      <c r="BE91" s="7"/>
      <c r="BF91" s="7" t="n">
        <f aca="false">BF90*(1+AY91)*(1+BA91)*(1-BE91)</f>
        <v>124.441949906134</v>
      </c>
      <c r="BG91" s="7"/>
      <c r="BH91" s="7" t="n">
        <f aca="false">BH90+1</f>
        <v>60</v>
      </c>
      <c r="BI91" s="40" t="n">
        <f aca="false">T98/AG98</f>
        <v>0.0151708494770033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155636667.686346</v>
      </c>
      <c r="E92" s="9"/>
      <c r="F92" s="67" t="n">
        <f aca="false">'Central pensions'!I92</f>
        <v>28288806.6582491</v>
      </c>
      <c r="G92" s="9" t="n">
        <f aca="false">'Central pensions'!K92</f>
        <v>4121706.65283034</v>
      </c>
      <c r="H92" s="9" t="n">
        <f aca="false">'Central pensions'!V92</f>
        <v>22676413.9038045</v>
      </c>
      <c r="I92" s="67" t="n">
        <f aca="false">'Central pensions'!M92</f>
        <v>127475.463489597</v>
      </c>
      <c r="J92" s="9" t="n">
        <f aca="false">'Central pensions'!W92</f>
        <v>701332.388777452</v>
      </c>
      <c r="K92" s="9"/>
      <c r="L92" s="67" t="n">
        <f aca="false">'Central pensions'!N92</f>
        <v>4154077.61161366</v>
      </c>
      <c r="M92" s="67"/>
      <c r="N92" s="67" t="n">
        <f aca="false">'Central pensions'!L92</f>
        <v>1265907.69820227</v>
      </c>
      <c r="O92" s="9"/>
      <c r="P92" s="9" t="n">
        <f aca="false">'Central pensions'!X92</f>
        <v>28520179.1266715</v>
      </c>
      <c r="Q92" s="67"/>
      <c r="R92" s="67" t="n">
        <f aca="false">'Central SIPA income'!G87</f>
        <v>28323276.4335412</v>
      </c>
      <c r="S92" s="67"/>
      <c r="T92" s="9" t="n">
        <f aca="false">'Central SIPA income'!J87</f>
        <v>108296502.270163</v>
      </c>
      <c r="U92" s="9"/>
      <c r="V92" s="67" t="n">
        <f aca="false">'Central SIPA income'!F87</f>
        <v>120165.59378426</v>
      </c>
      <c r="W92" s="67"/>
      <c r="X92" s="67" t="n">
        <f aca="false">'Central SIPA income'!M87</f>
        <v>301821.326884049</v>
      </c>
      <c r="Y92" s="9"/>
      <c r="Z92" s="9" t="n">
        <f aca="false">R92+V92-N92-L92-F92</f>
        <v>-5265349.94073962</v>
      </c>
      <c r="AA92" s="9"/>
      <c r="AB92" s="9" t="n">
        <f aca="false">T92-P92-D92</f>
        <v>-75860344.5428552</v>
      </c>
      <c r="AC92" s="50"/>
      <c r="AD92" s="9"/>
      <c r="AE92" s="9"/>
      <c r="AF92" s="9"/>
      <c r="AG92" s="9" t="n">
        <f aca="false">BF92/100*$AG$57</f>
        <v>7157157998.68803</v>
      </c>
      <c r="AH92" s="40" t="n">
        <f aca="false">(AG92-AG91)/AG91</f>
        <v>3.77773704985531E-005</v>
      </c>
      <c r="AI92" s="40"/>
      <c r="AJ92" s="40" t="n">
        <f aca="false">AB92/AG92</f>
        <v>-0.0105992273129587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71" t="n">
        <f aca="false">workers_and_wage_central!C80</f>
        <v>13711418</v>
      </c>
      <c r="AY92" s="40" t="n">
        <f aca="false">(AW92-AW91)/AW91</f>
        <v>0.00328040960632012</v>
      </c>
      <c r="AZ92" s="39" t="n">
        <f aca="false">workers_and_wage_central!B80</f>
        <v>7347.34905652417</v>
      </c>
      <c r="BA92" s="40" t="n">
        <f aca="false">(AZ92-AZ91)/AZ91</f>
        <v>-0.00323202985404049</v>
      </c>
      <c r="BB92" s="7"/>
      <c r="BC92" s="7"/>
      <c r="BD92" s="7"/>
      <c r="BE92" s="7"/>
      <c r="BF92" s="7" t="n">
        <f aca="false">BF91*(1+AY92)*(1+BA92)*(1-BE92)</f>
        <v>124.446650995781</v>
      </c>
      <c r="BG92" s="7"/>
      <c r="BH92" s="0" t="n">
        <f aca="false">BH91+1</f>
        <v>61</v>
      </c>
      <c r="BI92" s="40" t="n">
        <f aca="false">T99/AG99</f>
        <v>0.0174501158577491</v>
      </c>
      <c r="BN92" s="0"/>
      <c r="BO92" s="0"/>
      <c r="BP92" s="0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155841267.105532</v>
      </c>
      <c r="E93" s="9"/>
      <c r="F93" s="67" t="n">
        <f aca="false">'Central pensions'!I93</f>
        <v>28325995.0245754</v>
      </c>
      <c r="G93" s="9" t="n">
        <f aca="false">'Central pensions'!K93</f>
        <v>4228282.83316765</v>
      </c>
      <c r="H93" s="9" t="n">
        <f aca="false">'Central pensions'!V93</f>
        <v>23262764.6029635</v>
      </c>
      <c r="I93" s="67" t="n">
        <f aca="false">'Central pensions'!M93</f>
        <v>130771.634015495</v>
      </c>
      <c r="J93" s="9" t="n">
        <f aca="false">'Central pensions'!W93</f>
        <v>719466.946483412</v>
      </c>
      <c r="K93" s="9"/>
      <c r="L93" s="67" t="n">
        <f aca="false">'Central pensions'!N93</f>
        <v>4234812.03738595</v>
      </c>
      <c r="M93" s="67"/>
      <c r="N93" s="67" t="n">
        <f aca="false">'Central pensions'!L93</f>
        <v>1267750.12130864</v>
      </c>
      <c r="O93" s="9"/>
      <c r="P93" s="9" t="n">
        <f aca="false">'Central pensions'!X93</f>
        <v>28949246.9141279</v>
      </c>
      <c r="Q93" s="67"/>
      <c r="R93" s="67" t="n">
        <f aca="false">'Central SIPA income'!G88</f>
        <v>32499424.8012006</v>
      </c>
      <c r="S93" s="67"/>
      <c r="T93" s="9" t="n">
        <f aca="false">'Central SIPA income'!J88</f>
        <v>124264367.507787</v>
      </c>
      <c r="U93" s="9"/>
      <c r="V93" s="67" t="n">
        <f aca="false">'Central SIPA income'!F88</f>
        <v>122143.312152911</v>
      </c>
      <c r="W93" s="67"/>
      <c r="X93" s="67" t="n">
        <f aca="false">'Central SIPA income'!M88</f>
        <v>306788.785234072</v>
      </c>
      <c r="Y93" s="9"/>
      <c r="Z93" s="9" t="n">
        <f aca="false">R93+V93-N93-L93-F93</f>
        <v>-1206989.06991653</v>
      </c>
      <c r="AA93" s="9"/>
      <c r="AB93" s="9" t="n">
        <f aca="false">T93-P93-D93</f>
        <v>-60526146.5118726</v>
      </c>
      <c r="AC93" s="50"/>
      <c r="AD93" s="9"/>
      <c r="AE93" s="9"/>
      <c r="AF93" s="9"/>
      <c r="AG93" s="9" t="n">
        <f aca="false">BF93/100*$AG$57</f>
        <v>7159594746.74635</v>
      </c>
      <c r="AH93" s="40" t="n">
        <f aca="false">(AG93-AG92)/AG92</f>
        <v>0.000340463080284641</v>
      </c>
      <c r="AI93" s="40" t="n">
        <f aca="false">(AG93-AG89)/AG89</f>
        <v>0.0237440286752738</v>
      </c>
      <c r="AJ93" s="40" t="n">
        <f aca="false">AB93/AG93</f>
        <v>-0.00845385090257776</v>
      </c>
      <c r="AK93" s="73"/>
      <c r="AL93" s="7"/>
      <c r="AM93" s="7"/>
      <c r="AN93" s="7"/>
      <c r="AO93" s="7"/>
      <c r="AP93" s="7"/>
      <c r="AQ93" s="7"/>
      <c r="AR93" s="7"/>
      <c r="AS93" s="7"/>
      <c r="AT93" s="7"/>
      <c r="AW93" s="71" t="n">
        <f aca="false">workers_and_wage_central!C81</f>
        <v>13665725</v>
      </c>
      <c r="AY93" s="40" t="n">
        <f aca="false">(AW93-AW92)/AW92</f>
        <v>-0.00333247808505291</v>
      </c>
      <c r="AZ93" s="39" t="n">
        <f aca="false">workers_and_wage_central!B81</f>
        <v>7374.4256695495</v>
      </c>
      <c r="BA93" s="40" t="n">
        <f aca="false">(AZ93-AZ92)/AZ92</f>
        <v>0.00368522208718151</v>
      </c>
      <c r="BB93" s="7"/>
      <c r="BC93" s="7"/>
      <c r="BD93" s="7"/>
      <c r="BE93" s="7"/>
      <c r="BF93" s="7" t="n">
        <f aca="false">BF92*(1+AY93)*(1+BA93)*(1-BE93)</f>
        <v>124.48902048591</v>
      </c>
      <c r="BG93" s="73" t="e">
        <f aca="false">(BB93-BB89)/BB89</f>
        <v>#DIV/0!</v>
      </c>
      <c r="BH93" s="0" t="n">
        <f aca="false">BH92+1</f>
        <v>62</v>
      </c>
      <c r="BI93" s="40" t="n">
        <f aca="false">T100/AG100</f>
        <v>0.0152156497767585</v>
      </c>
      <c r="BN93" s="0"/>
      <c r="BO93" s="0"/>
      <c r="BP93" s="0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156513510.954012</v>
      </c>
      <c r="E94" s="6"/>
      <c r="F94" s="8" t="n">
        <f aca="false">'Central pensions'!I94</f>
        <v>28448183.3015383</v>
      </c>
      <c r="G94" s="6" t="n">
        <f aca="false">'Central pensions'!K94</f>
        <v>4357346.16213716</v>
      </c>
      <c r="H94" s="6" t="n">
        <f aca="false">'Central pensions'!V94</f>
        <v>23972832.9591154</v>
      </c>
      <c r="I94" s="8" t="n">
        <f aca="false">'Central pensions'!M94</f>
        <v>134763.283365066</v>
      </c>
      <c r="J94" s="6" t="n">
        <f aca="false">'Central pensions'!W94</f>
        <v>741427.823477793</v>
      </c>
      <c r="K94" s="6"/>
      <c r="L94" s="8" t="n">
        <f aca="false">'Central pensions'!N94</f>
        <v>4984373.55406871</v>
      </c>
      <c r="M94" s="8"/>
      <c r="N94" s="8" t="n">
        <f aca="false">'Central pensions'!L94</f>
        <v>1274691.16756096</v>
      </c>
      <c r="O94" s="6"/>
      <c r="P94" s="6" t="n">
        <f aca="false">'Central pensions'!X94</f>
        <v>32876912.7760008</v>
      </c>
      <c r="Q94" s="8"/>
      <c r="R94" s="8" t="n">
        <f aca="false">'Central SIPA income'!G89</f>
        <v>28554101.067677</v>
      </c>
      <c r="S94" s="8"/>
      <c r="T94" s="6" t="n">
        <f aca="false">'Central SIPA income'!J89</f>
        <v>109179080.264744</v>
      </c>
      <c r="U94" s="6"/>
      <c r="V94" s="8" t="n">
        <f aca="false">'Central SIPA income'!F89</f>
        <v>123991.574608478</v>
      </c>
      <c r="W94" s="8"/>
      <c r="X94" s="8" t="n">
        <f aca="false">'Central SIPA income'!M89</f>
        <v>311431.087653603</v>
      </c>
      <c r="Y94" s="6"/>
      <c r="Z94" s="6" t="n">
        <f aca="false">R94+V94-N94-L94-F94</f>
        <v>-6029155.38088257</v>
      </c>
      <c r="AA94" s="6"/>
      <c r="AB94" s="6" t="n">
        <f aca="false">T94-P94-D94</f>
        <v>-80211343.465268</v>
      </c>
      <c r="AC94" s="50"/>
      <c r="AD94" s="6"/>
      <c r="AE94" s="6"/>
      <c r="AF94" s="6"/>
      <c r="AG94" s="6" t="n">
        <f aca="false">BF94/100*$AG$57</f>
        <v>7219247507.84604</v>
      </c>
      <c r="AH94" s="61" t="n">
        <f aca="false">(AG94-AG93)/AG93</f>
        <v>0.00833186279528014</v>
      </c>
      <c r="AI94" s="61"/>
      <c r="AJ94" s="61" t="n">
        <f aca="false">AB94/AG94</f>
        <v>-0.011110762358278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0.00524739120372948</v>
      </c>
      <c r="AV94" s="5"/>
      <c r="AW94" s="65" t="n">
        <f aca="false">workers_and_wage_central!C82</f>
        <v>13752356</v>
      </c>
      <c r="AX94" s="5"/>
      <c r="AY94" s="61" t="n">
        <f aca="false">(AW94-AW93)/AW93</f>
        <v>0.00633929045111035</v>
      </c>
      <c r="AZ94" s="66" t="n">
        <f aca="false">workers_and_wage_central!B82</f>
        <v>7389.02718295826</v>
      </c>
      <c r="BA94" s="61" t="n">
        <f aca="false">(AZ94-AZ93)/AZ93</f>
        <v>0.00198002041963079</v>
      </c>
      <c r="BB94" s="5"/>
      <c r="BC94" s="5"/>
      <c r="BD94" s="5"/>
      <c r="BE94" s="5"/>
      <c r="BF94" s="5" t="n">
        <f aca="false">BF93*(1+AY94)*(1+BA94)*(1-BE94)</f>
        <v>125.526245924118</v>
      </c>
      <c r="BG94" s="5"/>
      <c r="BH94" s="5" t="n">
        <f aca="false">BH93+1</f>
        <v>63</v>
      </c>
      <c r="BI94" s="61" t="n">
        <f aca="false">T101/AG101</f>
        <v>0.0174271577799822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157161117.51749</v>
      </c>
      <c r="E95" s="9"/>
      <c r="F95" s="67" t="n">
        <f aca="false">'Central pensions'!I95</f>
        <v>28565893.4603152</v>
      </c>
      <c r="G95" s="9" t="n">
        <f aca="false">'Central pensions'!K95</f>
        <v>4427586.47144481</v>
      </c>
      <c r="H95" s="9" t="n">
        <f aca="false">'Central pensions'!V95</f>
        <v>24359274.4166844</v>
      </c>
      <c r="I95" s="67" t="n">
        <f aca="false">'Central pensions'!M95</f>
        <v>136935.664065303</v>
      </c>
      <c r="J95" s="9" t="n">
        <f aca="false">'Central pensions'!W95</f>
        <v>753379.621134568</v>
      </c>
      <c r="K95" s="9"/>
      <c r="L95" s="67" t="n">
        <f aca="false">'Central pensions'!N95</f>
        <v>4107141.26354884</v>
      </c>
      <c r="M95" s="67"/>
      <c r="N95" s="67" t="n">
        <f aca="false">'Central pensions'!L95</f>
        <v>1280745.83720113</v>
      </c>
      <c r="O95" s="9"/>
      <c r="P95" s="9" t="n">
        <f aca="false">'Central pensions'!X95</f>
        <v>28358261.2562501</v>
      </c>
      <c r="Q95" s="67"/>
      <c r="R95" s="67" t="n">
        <f aca="false">'Central SIPA income'!G90</f>
        <v>32894129.6215093</v>
      </c>
      <c r="S95" s="67"/>
      <c r="T95" s="9" t="n">
        <f aca="false">'Central SIPA income'!J90</f>
        <v>125773555.597975</v>
      </c>
      <c r="U95" s="9"/>
      <c r="V95" s="67" t="n">
        <f aca="false">'Central SIPA income'!F90</f>
        <v>125030.696369941</v>
      </c>
      <c r="W95" s="67"/>
      <c r="X95" s="67" t="n">
        <f aca="false">'Central SIPA income'!M90</f>
        <v>314041.061931282</v>
      </c>
      <c r="Y95" s="9"/>
      <c r="Z95" s="9" t="n">
        <f aca="false">R95+V95-N95-L95-F95</f>
        <v>-934620.243185915</v>
      </c>
      <c r="AA95" s="9"/>
      <c r="AB95" s="9" t="n">
        <f aca="false">T95-P95-D95</f>
        <v>-59745823.1757652</v>
      </c>
      <c r="AC95" s="50"/>
      <c r="AD95" s="9"/>
      <c r="AE95" s="9"/>
      <c r="AF95" s="9"/>
      <c r="AG95" s="9" t="n">
        <f aca="false">BF95/100*$AG$57</f>
        <v>7241775700.99271</v>
      </c>
      <c r="AH95" s="40" t="n">
        <f aca="false">(AG95-AG94)/AG94</f>
        <v>0.00312057359471125</v>
      </c>
      <c r="AI95" s="40"/>
      <c r="AJ95" s="40" t="n">
        <f aca="false">AB95/AG95</f>
        <v>-0.00825016206557946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workers_and_wage_central!C83</f>
        <v>13786374</v>
      </c>
      <c r="AX95" s="7"/>
      <c r="AY95" s="40" t="n">
        <f aca="false">(AW95-AW94)/AW94</f>
        <v>0.00247361252137452</v>
      </c>
      <c r="AZ95" s="39" t="n">
        <f aca="false">workers_and_wage_central!B83</f>
        <v>7393.79580020414</v>
      </c>
      <c r="BA95" s="40" t="n">
        <f aca="false">(AZ95-AZ94)/AZ94</f>
        <v>0.000645364691156038</v>
      </c>
      <c r="BB95" s="7"/>
      <c r="BC95" s="7"/>
      <c r="BD95" s="7"/>
      <c r="BE95" s="7"/>
      <c r="BF95" s="7" t="n">
        <f aca="false">BF94*(1+AY95)*(1+BA95)*(1-BE95)</f>
        <v>125.917959812592</v>
      </c>
      <c r="BG95" s="7"/>
      <c r="BH95" s="7" t="n">
        <f aca="false">BH94+1</f>
        <v>64</v>
      </c>
      <c r="BI95" s="40" t="n">
        <f aca="false">T102/AG102</f>
        <v>0.0151999894332758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157310552.808503</v>
      </c>
      <c r="E96" s="9"/>
      <c r="F96" s="67" t="n">
        <f aca="false">'Central pensions'!I96</f>
        <v>28593055.0933559</v>
      </c>
      <c r="G96" s="9" t="n">
        <f aca="false">'Central pensions'!K96</f>
        <v>4503510.87705709</v>
      </c>
      <c r="H96" s="9" t="n">
        <f aca="false">'Central pensions'!V96</f>
        <v>24776988.0950419</v>
      </c>
      <c r="I96" s="67" t="n">
        <f aca="false">'Central pensions'!M96</f>
        <v>139283.841558467</v>
      </c>
      <c r="J96" s="9" t="n">
        <f aca="false">'Central pensions'!W96</f>
        <v>766298.600877585</v>
      </c>
      <c r="K96" s="9"/>
      <c r="L96" s="67" t="n">
        <f aca="false">'Central pensions'!N96</f>
        <v>4159773.39866475</v>
      </c>
      <c r="M96" s="67"/>
      <c r="N96" s="67" t="n">
        <f aca="false">'Central pensions'!L96</f>
        <v>1282151.87159726</v>
      </c>
      <c r="O96" s="9"/>
      <c r="P96" s="9" t="n">
        <f aca="false">'Central pensions'!X96</f>
        <v>28639105.2419696</v>
      </c>
      <c r="Q96" s="67"/>
      <c r="R96" s="67" t="n">
        <f aca="false">'Central SIPA income'!G91</f>
        <v>28750861.238419</v>
      </c>
      <c r="S96" s="67"/>
      <c r="T96" s="9" t="n">
        <f aca="false">'Central SIPA income'!J91</f>
        <v>109931409.831115</v>
      </c>
      <c r="U96" s="9"/>
      <c r="V96" s="67" t="n">
        <f aca="false">'Central SIPA income'!F91</f>
        <v>124569.801446403</v>
      </c>
      <c r="W96" s="67"/>
      <c r="X96" s="67" t="n">
        <f aca="false">'Central SIPA income'!M91</f>
        <v>312883.426763048</v>
      </c>
      <c r="Y96" s="9"/>
      <c r="Z96" s="9" t="n">
        <f aca="false">R96+V96-N96-L96-F96</f>
        <v>-5159549.32375254</v>
      </c>
      <c r="AA96" s="9"/>
      <c r="AB96" s="9" t="n">
        <f aca="false">T96-P96-D96</f>
        <v>-76018248.2193576</v>
      </c>
      <c r="AC96" s="50"/>
      <c r="AD96" s="9"/>
      <c r="AE96" s="9"/>
      <c r="AF96" s="9"/>
      <c r="AG96" s="9" t="n">
        <f aca="false">BF96/100*$AG$57</f>
        <v>7271049213.21487</v>
      </c>
      <c r="AH96" s="40" t="n">
        <f aca="false">(AG96-AG95)/AG95</f>
        <v>0.00404231136544865</v>
      </c>
      <c r="AI96" s="40"/>
      <c r="AJ96" s="40" t="n">
        <f aca="false">AB96/AG96</f>
        <v>-0.0104549214274602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71" t="n">
        <f aca="false">workers_and_wage_central!C84</f>
        <v>13842589</v>
      </c>
      <c r="AY96" s="40" t="n">
        <f aca="false">(AW96-AW95)/AW95</f>
        <v>0.00407757688860029</v>
      </c>
      <c r="AZ96" s="39" t="n">
        <f aca="false">workers_and_wage_central!B84</f>
        <v>7393.53611302162</v>
      </c>
      <c r="BA96" s="40" t="n">
        <f aca="false">(AZ96-AZ95)/AZ95</f>
        <v>-3.51223092352625E-005</v>
      </c>
      <c r="BB96" s="7"/>
      <c r="BC96" s="7"/>
      <c r="BD96" s="7"/>
      <c r="BE96" s="7"/>
      <c r="BF96" s="7" t="n">
        <f aca="false">BF95*(1+AY96)*(1+BA96)*(1-BE96)</f>
        <v>126.426959412656</v>
      </c>
      <c r="BG96" s="7"/>
      <c r="BH96" s="0" t="n">
        <f aca="false">BH95+1</f>
        <v>65</v>
      </c>
      <c r="BI96" s="40" t="n">
        <f aca="false">T103/AG103</f>
        <v>0.0174955965470829</v>
      </c>
      <c r="BN96" s="0"/>
      <c r="BO96" s="0"/>
      <c r="BP96" s="0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157608703.438951</v>
      </c>
      <c r="E97" s="9"/>
      <c r="F97" s="67" t="n">
        <f aca="false">'Central pensions'!I97</f>
        <v>28647247.499716</v>
      </c>
      <c r="G97" s="9" t="n">
        <f aca="false">'Central pensions'!K97</f>
        <v>4641932.26680966</v>
      </c>
      <c r="H97" s="9" t="n">
        <f aca="false">'Central pensions'!V97</f>
        <v>25538541.7405479</v>
      </c>
      <c r="I97" s="67" t="n">
        <f aca="false">'Central pensions'!M97</f>
        <v>143564.915468341</v>
      </c>
      <c r="J97" s="9" t="n">
        <f aca="false">'Central pensions'!W97</f>
        <v>789851.806408701</v>
      </c>
      <c r="K97" s="9"/>
      <c r="L97" s="67" t="n">
        <f aca="false">'Central pensions'!N97</f>
        <v>4170426.50073948</v>
      </c>
      <c r="M97" s="67"/>
      <c r="N97" s="67" t="n">
        <f aca="false">'Central pensions'!L97</f>
        <v>1285711.18619436</v>
      </c>
      <c r="O97" s="9"/>
      <c r="P97" s="9" t="n">
        <f aca="false">'Central pensions'!X97</f>
        <v>28713966.5380237</v>
      </c>
      <c r="Q97" s="67"/>
      <c r="R97" s="67" t="n">
        <f aca="false">'Central SIPA income'!G92</f>
        <v>33257206.5905386</v>
      </c>
      <c r="S97" s="67"/>
      <c r="T97" s="9" t="n">
        <f aca="false">'Central SIPA income'!J92</f>
        <v>127161811.857557</v>
      </c>
      <c r="U97" s="9"/>
      <c r="V97" s="67" t="n">
        <f aca="false">'Central SIPA income'!F92</f>
        <v>122187.285744337</v>
      </c>
      <c r="W97" s="67"/>
      <c r="X97" s="67" t="n">
        <f aca="false">'Central SIPA income'!M92</f>
        <v>306899.234217795</v>
      </c>
      <c r="Y97" s="9"/>
      <c r="Z97" s="9" t="n">
        <f aca="false">R97+V97-N97-L97-F97</f>
        <v>-723991.310366932</v>
      </c>
      <c r="AA97" s="9"/>
      <c r="AB97" s="9" t="n">
        <f aca="false">T97-P97-D97</f>
        <v>-59160858.1194183</v>
      </c>
      <c r="AC97" s="50"/>
      <c r="AD97" s="9"/>
      <c r="AE97" s="9"/>
      <c r="AF97" s="9"/>
      <c r="AG97" s="9" t="n">
        <f aca="false">BF97/100*$AG$57</f>
        <v>7311002298.47194</v>
      </c>
      <c r="AH97" s="40" t="n">
        <f aca="false">(AG97-AG96)/AG96</f>
        <v>0.00549481705947788</v>
      </c>
      <c r="AI97" s="40" t="n">
        <f aca="false">(AG97-AG93)/AG93</f>
        <v>0.021147503047488</v>
      </c>
      <c r="AJ97" s="40" t="n">
        <f aca="false">AB97/AG97</f>
        <v>-0.00809203112024508</v>
      </c>
      <c r="AK97" s="73"/>
      <c r="AL97" s="7"/>
      <c r="AM97" s="7"/>
      <c r="AN97" s="7"/>
      <c r="AO97" s="7"/>
      <c r="AP97" s="7"/>
      <c r="AQ97" s="7"/>
      <c r="AR97" s="7"/>
      <c r="AS97" s="7"/>
      <c r="AT97" s="7"/>
      <c r="AW97" s="71" t="n">
        <f aca="false">workers_and_wage_central!C85</f>
        <v>13814820</v>
      </c>
      <c r="AY97" s="40" t="n">
        <f aca="false">(AW97-AW96)/AW96</f>
        <v>-0.00200605537013343</v>
      </c>
      <c r="AZ97" s="39" t="n">
        <f aca="false">workers_and_wage_central!B85</f>
        <v>7449.10555959583</v>
      </c>
      <c r="BA97" s="40" t="n">
        <f aca="false">(AZ97-AZ96)/AZ96</f>
        <v>0.00751594984115198</v>
      </c>
      <c r="BB97" s="7"/>
      <c r="BC97" s="7"/>
      <c r="BD97" s="7"/>
      <c r="BE97" s="7"/>
      <c r="BF97" s="7" t="n">
        <f aca="false">BF96*(1+AY97)*(1+BA97)*(1-BE97)</f>
        <v>127.121652426015</v>
      </c>
      <c r="BG97" s="73" t="e">
        <f aca="false">(BB97-BB93)/BB93</f>
        <v>#DIV/0!</v>
      </c>
      <c r="BH97" s="0" t="n">
        <f aca="false">BH96+1</f>
        <v>66</v>
      </c>
      <c r="BI97" s="40" t="n">
        <f aca="false">T104/AG104</f>
        <v>0.0152650438253789</v>
      </c>
      <c r="BN97" s="0"/>
      <c r="BO97" s="0"/>
      <c r="BP97" s="0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157537327.781248</v>
      </c>
      <c r="E98" s="6"/>
      <c r="F98" s="8" t="n">
        <f aca="false">'Central pensions'!I98</f>
        <v>28634274.1290388</v>
      </c>
      <c r="G98" s="6" t="n">
        <f aca="false">'Central pensions'!K98</f>
        <v>4729002.666747</v>
      </c>
      <c r="H98" s="6" t="n">
        <f aca="false">'Central pensions'!V98</f>
        <v>26017577.3910818</v>
      </c>
      <c r="I98" s="8" t="n">
        <f aca="false">'Central pensions'!M98</f>
        <v>146257.814435473</v>
      </c>
      <c r="J98" s="6" t="n">
        <f aca="false">'Central pensions'!W98</f>
        <v>804667.341992215</v>
      </c>
      <c r="K98" s="6"/>
      <c r="L98" s="8" t="n">
        <f aca="false">'Central pensions'!N98</f>
        <v>5046828.66085394</v>
      </c>
      <c r="M98" s="8"/>
      <c r="N98" s="8" t="n">
        <f aca="false">'Central pensions'!L98</f>
        <v>1285216.71876224</v>
      </c>
      <c r="O98" s="6"/>
      <c r="P98" s="6" t="n">
        <f aca="false">'Central pensions'!X98</f>
        <v>33258901.0991782</v>
      </c>
      <c r="Q98" s="8"/>
      <c r="R98" s="8" t="n">
        <f aca="false">'Central SIPA income'!G93</f>
        <v>29202613.7386915</v>
      </c>
      <c r="S98" s="8"/>
      <c r="T98" s="6" t="n">
        <f aca="false">'Central SIPA income'!J93</f>
        <v>111658724.670064</v>
      </c>
      <c r="U98" s="6"/>
      <c r="V98" s="8" t="n">
        <f aca="false">'Central SIPA income'!F93</f>
        <v>124770.587141169</v>
      </c>
      <c r="W98" s="8"/>
      <c r="X98" s="8" t="n">
        <f aca="false">'Central SIPA income'!M93</f>
        <v>313387.742540178</v>
      </c>
      <c r="Y98" s="6"/>
      <c r="Z98" s="6" t="n">
        <f aca="false">R98+V98-N98-L98-F98</f>
        <v>-5638935.18282234</v>
      </c>
      <c r="AA98" s="6"/>
      <c r="AB98" s="6" t="n">
        <f aca="false">T98-P98-D98</f>
        <v>-79137504.2103626</v>
      </c>
      <c r="AC98" s="50"/>
      <c r="AD98" s="6"/>
      <c r="AE98" s="6"/>
      <c r="AF98" s="6"/>
      <c r="AG98" s="6" t="n">
        <f aca="false">BF98/100*$AG$57</f>
        <v>7360083879.23968</v>
      </c>
      <c r="AH98" s="61" t="n">
        <f aca="false">(AG98-AG97)/AG97</f>
        <v>0.00671338603983135</v>
      </c>
      <c r="AI98" s="61"/>
      <c r="AJ98" s="61" t="n">
        <f aca="false">AB98/AG98</f>
        <v>-0.0107522557499084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0.0037944495634708</v>
      </c>
      <c r="AV98" s="5"/>
      <c r="AW98" s="65" t="n">
        <f aca="false">workers_and_wage_central!C86</f>
        <v>13843921</v>
      </c>
      <c r="AX98" s="5"/>
      <c r="AY98" s="61" t="n">
        <f aca="false">(AW98-AW97)/AW97</f>
        <v>0.00210650591176722</v>
      </c>
      <c r="AZ98" s="66" t="n">
        <f aca="false">workers_and_wage_central!B86</f>
        <v>7483.35055867717</v>
      </c>
      <c r="BA98" s="61" t="n">
        <f aca="false">(AZ98-AZ97)/AZ97</f>
        <v>0.00459719610728638</v>
      </c>
      <c r="BB98" s="5"/>
      <c r="BC98" s="5"/>
      <c r="BD98" s="5"/>
      <c r="BE98" s="5"/>
      <c r="BF98" s="5" t="n">
        <f aca="false">BF97*(1+AY98)*(1+BA98)*(1-BE98)</f>
        <v>127.975069152772</v>
      </c>
      <c r="BG98" s="5"/>
      <c r="BH98" s="5" t="n">
        <f aca="false">BH97+1</f>
        <v>67</v>
      </c>
      <c r="BI98" s="61" t="n">
        <f aca="false">T105/AG105</f>
        <v>0.0175905795938962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157632523.306699</v>
      </c>
      <c r="E99" s="9"/>
      <c r="F99" s="67" t="n">
        <f aca="false">'Central pensions'!I99</f>
        <v>28651577.0426403</v>
      </c>
      <c r="G99" s="9" t="n">
        <f aca="false">'Central pensions'!K99</f>
        <v>4833083.95211865</v>
      </c>
      <c r="H99" s="9" t="n">
        <f aca="false">'Central pensions'!V99</f>
        <v>26590201.9142528</v>
      </c>
      <c r="I99" s="67" t="n">
        <f aca="false">'Central pensions'!M99</f>
        <v>149476.823261402</v>
      </c>
      <c r="J99" s="9" t="n">
        <f aca="false">'Central pensions'!W99</f>
        <v>822377.378791325</v>
      </c>
      <c r="K99" s="9"/>
      <c r="L99" s="67" t="n">
        <f aca="false">'Central pensions'!N99</f>
        <v>4229611.00421532</v>
      </c>
      <c r="M99" s="67"/>
      <c r="N99" s="67" t="n">
        <f aca="false">'Central pensions'!L99</f>
        <v>1287702.92691802</v>
      </c>
      <c r="O99" s="9"/>
      <c r="P99" s="9" t="n">
        <f aca="false">'Central pensions'!X99</f>
        <v>29032033.1777142</v>
      </c>
      <c r="Q99" s="67"/>
      <c r="R99" s="67" t="n">
        <f aca="false">'Central SIPA income'!G94</f>
        <v>33747535.1882329</v>
      </c>
      <c r="S99" s="67"/>
      <c r="T99" s="9" t="n">
        <f aca="false">'Central SIPA income'!J94</f>
        <v>129036625.748454</v>
      </c>
      <c r="U99" s="9"/>
      <c r="V99" s="67" t="n">
        <f aca="false">'Central SIPA income'!F94</f>
        <v>126048.090770516</v>
      </c>
      <c r="W99" s="67"/>
      <c r="X99" s="67" t="n">
        <f aca="false">'Central SIPA income'!M94</f>
        <v>316596.463342583</v>
      </c>
      <c r="Y99" s="9"/>
      <c r="Z99" s="9" t="n">
        <f aca="false">R99+V99-N99-L99-F99</f>
        <v>-295307.694770288</v>
      </c>
      <c r="AA99" s="9"/>
      <c r="AB99" s="9" t="n">
        <f aca="false">T99-P99-D99</f>
        <v>-57627930.7359595</v>
      </c>
      <c r="AC99" s="50"/>
      <c r="AD99" s="9"/>
      <c r="AE99" s="9"/>
      <c r="AF99" s="9"/>
      <c r="AG99" s="9" t="n">
        <f aca="false">BF99/100*$AG$57</f>
        <v>7394599944.22631</v>
      </c>
      <c r="AH99" s="40" t="n">
        <f aca="false">(AG99-AG98)/AG98</f>
        <v>0.00468962929675158</v>
      </c>
      <c r="AI99" s="40"/>
      <c r="AJ99" s="40" t="n">
        <f aca="false">AB99/AG99</f>
        <v>-0.00779324522903437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workers_and_wage_central!C87</f>
        <v>13901319</v>
      </c>
      <c r="AX99" s="7"/>
      <c r="AY99" s="40" t="n">
        <f aca="false">(AW99-AW98)/AW98</f>
        <v>0.00414607971253231</v>
      </c>
      <c r="AZ99" s="39" t="n">
        <f aca="false">workers_and_wage_central!B87</f>
        <v>7487.40133591658</v>
      </c>
      <c r="BA99" s="40" t="n">
        <f aca="false">(AZ99-AZ98)/AZ98</f>
        <v>0.000541305289340753</v>
      </c>
      <c r="BB99" s="7"/>
      <c r="BC99" s="7"/>
      <c r="BD99" s="7"/>
      <c r="BE99" s="7"/>
      <c r="BF99" s="7" t="n">
        <f aca="false">BF98*(1+AY99)*(1+BA99)*(1-BE99)</f>
        <v>128.575224786324</v>
      </c>
      <c r="BG99" s="7"/>
      <c r="BH99" s="7" t="n">
        <f aca="false">BH98+1</f>
        <v>68</v>
      </c>
      <c r="BI99" s="40" t="n">
        <f aca="false">T106/AG106</f>
        <v>0.0153564370252728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157951477.027534</v>
      </c>
      <c r="E100" s="9"/>
      <c r="F100" s="67" t="n">
        <f aca="false">'Central pensions'!I100</f>
        <v>28709550.656929</v>
      </c>
      <c r="G100" s="9" t="n">
        <f aca="false">'Central pensions'!K100</f>
        <v>4931036.58768218</v>
      </c>
      <c r="H100" s="9" t="n">
        <f aca="false">'Central pensions'!V100</f>
        <v>27129108.4144236</v>
      </c>
      <c r="I100" s="67" t="n">
        <f aca="false">'Central pensions'!M100</f>
        <v>152506.286216976</v>
      </c>
      <c r="J100" s="9" t="n">
        <f aca="false">'Central pensions'!W100</f>
        <v>839044.590136819</v>
      </c>
      <c r="K100" s="9"/>
      <c r="L100" s="67" t="n">
        <f aca="false">'Central pensions'!N100</f>
        <v>4179049.57706828</v>
      </c>
      <c r="M100" s="67"/>
      <c r="N100" s="67" t="n">
        <f aca="false">'Central pensions'!L100</f>
        <v>1291605.70461155</v>
      </c>
      <c r="O100" s="9"/>
      <c r="P100" s="9" t="n">
        <f aca="false">'Central pensions'!X100</f>
        <v>28791141.6232535</v>
      </c>
      <c r="Q100" s="67"/>
      <c r="R100" s="67" t="n">
        <f aca="false">'Central SIPA income'!G95</f>
        <v>29546628.6612938</v>
      </c>
      <c r="S100" s="67"/>
      <c r="T100" s="9" t="n">
        <f aca="false">'Central SIPA income'!J95</f>
        <v>112974095.542992</v>
      </c>
      <c r="U100" s="9"/>
      <c r="V100" s="67" t="n">
        <f aca="false">'Central SIPA income'!F95</f>
        <v>124541.435288725</v>
      </c>
      <c r="W100" s="67"/>
      <c r="X100" s="67" t="n">
        <f aca="false">'Central SIPA income'!M95</f>
        <v>312812.179153151</v>
      </c>
      <c r="Y100" s="9"/>
      <c r="Z100" s="9" t="n">
        <f aca="false">R100+V100-N100-L100-F100</f>
        <v>-4509035.84202636</v>
      </c>
      <c r="AA100" s="9"/>
      <c r="AB100" s="9" t="n">
        <f aca="false">T100-P100-D100</f>
        <v>-73768523.1077955</v>
      </c>
      <c r="AC100" s="50"/>
      <c r="AD100" s="9"/>
      <c r="AE100" s="9"/>
      <c r="AF100" s="9"/>
      <c r="AG100" s="9" t="n">
        <f aca="false">BF100/100*$AG$57</f>
        <v>7424861718.06854</v>
      </c>
      <c r="AH100" s="40" t="n">
        <f aca="false">(AG100-AG99)/AG99</f>
        <v>0.00409241528554362</v>
      </c>
      <c r="AI100" s="40"/>
      <c r="AJ100" s="40" t="n">
        <f aca="false">AB100/AG100</f>
        <v>-0.00993533966138095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71" t="n">
        <f aca="false">workers_and_wage_central!C88</f>
        <v>13890963</v>
      </c>
      <c r="AY100" s="40" t="n">
        <f aca="false">(AW100-AW99)/AW99</f>
        <v>-0.000744965279913366</v>
      </c>
      <c r="AZ100" s="39" t="n">
        <f aca="false">workers_and_wage_central!B88</f>
        <v>7523.6477479432</v>
      </c>
      <c r="BA100" s="40" t="n">
        <f aca="false">(AZ100-AZ99)/AZ99</f>
        <v>0.00484098693264276</v>
      </c>
      <c r="BB100" s="7"/>
      <c r="BC100" s="7"/>
      <c r="BD100" s="7"/>
      <c r="BE100" s="7"/>
      <c r="BF100" s="7" t="n">
        <f aca="false">BF99*(1+AY100)*(1+BA100)*(1-BE100)</f>
        <v>129.101408001582</v>
      </c>
      <c r="BG100" s="7"/>
      <c r="BH100" s="0" t="n">
        <f aca="false">BH99+1</f>
        <v>69</v>
      </c>
      <c r="BI100" s="40" t="n">
        <f aca="false">T107/AG107</f>
        <v>0.0176107490405697</v>
      </c>
      <c r="BN100" s="0"/>
      <c r="BO100" s="0"/>
      <c r="BP100" s="0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158536091.344441</v>
      </c>
      <c r="E101" s="9"/>
      <c r="F101" s="67" t="n">
        <f aca="false">'Central pensions'!I101</f>
        <v>28815811.2292381</v>
      </c>
      <c r="G101" s="9" t="n">
        <f aca="false">'Central pensions'!K101</f>
        <v>5056076.38150007</v>
      </c>
      <c r="H101" s="9" t="n">
        <f aca="false">'Central pensions'!V101</f>
        <v>27817040.467306</v>
      </c>
      <c r="I101" s="67" t="n">
        <f aca="false">'Central pensions'!M101</f>
        <v>156373.496335053</v>
      </c>
      <c r="J101" s="9" t="n">
        <f aca="false">'Central pensions'!W101</f>
        <v>860320.839195026</v>
      </c>
      <c r="K101" s="9"/>
      <c r="L101" s="67" t="n">
        <f aca="false">'Central pensions'!N101</f>
        <v>4181087.32443054</v>
      </c>
      <c r="M101" s="67"/>
      <c r="N101" s="67" t="n">
        <f aca="false">'Central pensions'!L101</f>
        <v>1296988.57634167</v>
      </c>
      <c r="O101" s="9"/>
      <c r="P101" s="9" t="n">
        <f aca="false">'Central pensions'!X101</f>
        <v>28831330.4760585</v>
      </c>
      <c r="Q101" s="67"/>
      <c r="R101" s="67" t="n">
        <f aca="false">'Central SIPA income'!G96</f>
        <v>33830313.7770884</v>
      </c>
      <c r="S101" s="67"/>
      <c r="T101" s="9" t="n">
        <f aca="false">'Central SIPA income'!J96</f>
        <v>129353136.857504</v>
      </c>
      <c r="U101" s="9"/>
      <c r="V101" s="67" t="n">
        <f aca="false">'Central SIPA income'!F96</f>
        <v>128009.192939881</v>
      </c>
      <c r="W101" s="67"/>
      <c r="X101" s="67" t="n">
        <f aca="false">'Central SIPA income'!M96</f>
        <v>321522.186590583</v>
      </c>
      <c r="Y101" s="9"/>
      <c r="Z101" s="9" t="n">
        <f aca="false">R101+V101-N101-L101-F101</f>
        <v>-335564.159982055</v>
      </c>
      <c r="AA101" s="9"/>
      <c r="AB101" s="9" t="n">
        <f aca="false">T101-P101-D101</f>
        <v>-58014284.9629957</v>
      </c>
      <c r="AC101" s="50"/>
      <c r="AD101" s="9"/>
      <c r="AE101" s="9"/>
      <c r="AF101" s="9"/>
      <c r="AG101" s="9" t="n">
        <f aca="false">BF101/100*$AG$57</f>
        <v>7422503341.65715</v>
      </c>
      <c r="AH101" s="40" t="n">
        <f aca="false">(AG101-AG100)/AG100</f>
        <v>-0.00031763236824333</v>
      </c>
      <c r="AI101" s="40" t="n">
        <f aca="false">(AG101-AG97)/AG97</f>
        <v>0.0152511295487508</v>
      </c>
      <c r="AJ101" s="40" t="n">
        <f aca="false">AB101/AG101</f>
        <v>-0.00781599984433869</v>
      </c>
      <c r="AK101" s="73"/>
      <c r="AL101" s="7"/>
      <c r="AM101" s="7"/>
      <c r="AN101" s="7"/>
      <c r="AO101" s="7"/>
      <c r="AP101" s="7"/>
      <c r="AQ101" s="7"/>
      <c r="AR101" s="7"/>
      <c r="AS101" s="7"/>
      <c r="AT101" s="7"/>
      <c r="AW101" s="71" t="n">
        <f aca="false">workers_and_wage_central!C89</f>
        <v>13913436</v>
      </c>
      <c r="AY101" s="40" t="n">
        <f aca="false">(AW101-AW100)/AW100</f>
        <v>0.00161781440206845</v>
      </c>
      <c r="AZ101" s="39" t="n">
        <f aca="false">workers_and_wage_central!B89</f>
        <v>7509.10964815569</v>
      </c>
      <c r="BA101" s="40" t="n">
        <f aca="false">(AZ101-AZ100)/AZ100</f>
        <v>-0.00193232063416057</v>
      </c>
      <c r="BB101" s="7"/>
      <c r="BC101" s="7"/>
      <c r="BD101" s="7"/>
      <c r="BE101" s="7"/>
      <c r="BF101" s="7" t="n">
        <f aca="false">BF100*(1+AY101)*(1+BA101)*(1-BE101)</f>
        <v>129.060401215615</v>
      </c>
      <c r="BG101" s="73" t="e">
        <f aca="false">(BB101-BB97)/BB97</f>
        <v>#DIV/0!</v>
      </c>
      <c r="BH101" s="0" t="n">
        <f aca="false">BH100+1</f>
        <v>70</v>
      </c>
      <c r="BI101" s="40" t="n">
        <f aca="false">T108/AG108</f>
        <v>0.0153637700943807</v>
      </c>
      <c r="BN101" s="0"/>
      <c r="BO101" s="0"/>
      <c r="BP101" s="0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158346954.880001</v>
      </c>
      <c r="E102" s="6"/>
      <c r="F102" s="8" t="n">
        <f aca="false">'Central pensions'!I102</f>
        <v>28781433.4379751</v>
      </c>
      <c r="G102" s="6" t="n">
        <f aca="false">'Central pensions'!K102</f>
        <v>5175637.04370526</v>
      </c>
      <c r="H102" s="6" t="n">
        <f aca="false">'Central pensions'!V102</f>
        <v>28474827.9546606</v>
      </c>
      <c r="I102" s="8" t="n">
        <f aca="false">'Central pensions'!M102</f>
        <v>160071.24877439</v>
      </c>
      <c r="J102" s="6" t="n">
        <f aca="false">'Central pensions'!W102</f>
        <v>880664.782102905</v>
      </c>
      <c r="K102" s="6"/>
      <c r="L102" s="8" t="n">
        <f aca="false">'Central pensions'!N102</f>
        <v>5058233.8290245</v>
      </c>
      <c r="M102" s="8"/>
      <c r="N102" s="8" t="n">
        <f aca="false">'Central pensions'!L102</f>
        <v>1296837.37617804</v>
      </c>
      <c r="O102" s="6"/>
      <c r="P102" s="6" t="n">
        <f aca="false">'Central pensions'!X102</f>
        <v>33382015.9994866</v>
      </c>
      <c r="Q102" s="8"/>
      <c r="R102" s="8" t="n">
        <f aca="false">'Central SIPA income'!G97</f>
        <v>29568174.7796782</v>
      </c>
      <c r="S102" s="8"/>
      <c r="T102" s="6" t="n">
        <f aca="false">'Central SIPA income'!J97</f>
        <v>113056478.994074</v>
      </c>
      <c r="U102" s="6"/>
      <c r="V102" s="8" t="n">
        <f aca="false">'Central SIPA income'!F97</f>
        <v>126678.128814763</v>
      </c>
      <c r="W102" s="8"/>
      <c r="X102" s="8" t="n">
        <f aca="false">'Central SIPA income'!M97</f>
        <v>318178.937264723</v>
      </c>
      <c r="Y102" s="6"/>
      <c r="Z102" s="6" t="n">
        <f aca="false">R102+V102-N102-L102-F102</f>
        <v>-5441651.73468469</v>
      </c>
      <c r="AA102" s="6"/>
      <c r="AB102" s="6" t="n">
        <f aca="false">T102-P102-D102</f>
        <v>-78672491.8854135</v>
      </c>
      <c r="AC102" s="50"/>
      <c r="AD102" s="6"/>
      <c r="AE102" s="6"/>
      <c r="AF102" s="6"/>
      <c r="AG102" s="6" t="n">
        <f aca="false">BF102/100*$AG$57</f>
        <v>7437931420.30552</v>
      </c>
      <c r="AH102" s="61" t="n">
        <f aca="false">(AG102-AG101)/AG101</f>
        <v>0.00207855462479687</v>
      </c>
      <c r="AI102" s="61"/>
      <c r="AJ102" s="61" t="n">
        <f aca="false">AB102/AG102</f>
        <v>-0.010577200492954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0.0046899799886902</v>
      </c>
      <c r="AV102" s="5"/>
      <c r="AW102" s="65" t="n">
        <f aca="false">workers_and_wage_central!C90</f>
        <v>13927817</v>
      </c>
      <c r="AX102" s="5"/>
      <c r="AY102" s="61" t="n">
        <f aca="false">(AW102-AW101)/AW101</f>
        <v>0.00103360521441289</v>
      </c>
      <c r="AZ102" s="66" t="n">
        <f aca="false">workers_and_wage_central!B90</f>
        <v>7516.94818590156</v>
      </c>
      <c r="BA102" s="61" t="n">
        <f aca="false">(AZ102-AZ101)/AZ101</f>
        <v>0.0010438704604333</v>
      </c>
      <c r="BB102" s="5"/>
      <c r="BC102" s="5"/>
      <c r="BD102" s="5"/>
      <c r="BE102" s="5"/>
      <c r="BF102" s="5" t="n">
        <f aca="false">BF101*(1+AY102)*(1+BA102)*(1-BE102)</f>
        <v>129.32866030944</v>
      </c>
      <c r="BG102" s="5"/>
      <c r="BH102" s="5" t="n">
        <f aca="false">BH101+1</f>
        <v>71</v>
      </c>
      <c r="BI102" s="61" t="n">
        <f aca="false">T109/AG109</f>
        <v>0.0176238898191666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158554815.325352</v>
      </c>
      <c r="E103" s="9"/>
      <c r="F103" s="67" t="n">
        <f aca="false">'Central pensions'!I103</f>
        <v>28819214.5344087</v>
      </c>
      <c r="G103" s="9" t="n">
        <f aca="false">'Central pensions'!K103</f>
        <v>5253462.32667467</v>
      </c>
      <c r="H103" s="9" t="n">
        <f aca="false">'Central pensions'!V103</f>
        <v>28902999.6993875</v>
      </c>
      <c r="I103" s="67" t="n">
        <f aca="false">'Central pensions'!M103</f>
        <v>162478.216288907</v>
      </c>
      <c r="J103" s="9" t="n">
        <f aca="false">'Central pensions'!W103</f>
        <v>893907.207197548</v>
      </c>
      <c r="K103" s="9"/>
      <c r="L103" s="67" t="n">
        <f aca="false">'Central pensions'!N103</f>
        <v>4202607.98202174</v>
      </c>
      <c r="M103" s="67"/>
      <c r="N103" s="67" t="n">
        <f aca="false">'Central pensions'!L103</f>
        <v>1298244.68088643</v>
      </c>
      <c r="O103" s="9"/>
      <c r="P103" s="9" t="n">
        <f aca="false">'Central pensions'!X103</f>
        <v>28949911.9871986</v>
      </c>
      <c r="Q103" s="67"/>
      <c r="R103" s="67" t="n">
        <f aca="false">'Central SIPA income'!G98</f>
        <v>34252729.2099732</v>
      </c>
      <c r="S103" s="67"/>
      <c r="T103" s="9" t="n">
        <f aca="false">'Central SIPA income'!J98</f>
        <v>130968278.876603</v>
      </c>
      <c r="U103" s="9"/>
      <c r="V103" s="67" t="n">
        <f aca="false">'Central SIPA income'!F98</f>
        <v>129224.652073692</v>
      </c>
      <c r="W103" s="67"/>
      <c r="X103" s="67" t="n">
        <f aca="false">'Central SIPA income'!M98</f>
        <v>324575.069508125</v>
      </c>
      <c r="Y103" s="9"/>
      <c r="Z103" s="9" t="n">
        <f aca="false">R103+V103-N103-L103-F103</f>
        <v>61886.6647300832</v>
      </c>
      <c r="AA103" s="9"/>
      <c r="AB103" s="9" t="n">
        <f aca="false">T103-P103-D103</f>
        <v>-56536448.435948</v>
      </c>
      <c r="AC103" s="50"/>
      <c r="AD103" s="9"/>
      <c r="AE103" s="9"/>
      <c r="AF103" s="9"/>
      <c r="AG103" s="9" t="n">
        <f aca="false">BF103/100*$AG$57</f>
        <v>7485785267.40431</v>
      </c>
      <c r="AH103" s="40" t="n">
        <f aca="false">(AG103-AG102)/AG102</f>
        <v>0.00643375750523104</v>
      </c>
      <c r="AI103" s="40"/>
      <c r="AJ103" s="40" t="n">
        <f aca="false">AB103/AG103</f>
        <v>-0.00755250737449379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workers_and_wage_central!C91</f>
        <v>13983647</v>
      </c>
      <c r="AX103" s="7"/>
      <c r="AY103" s="40" t="n">
        <f aca="false">(AW103-AW102)/AW102</f>
        <v>0.00400852481045666</v>
      </c>
      <c r="AZ103" s="39" t="n">
        <f aca="false">workers_and_wage_central!B91</f>
        <v>7535.1057493633</v>
      </c>
      <c r="BA103" s="40" t="n">
        <f aca="false">(AZ103-AZ102)/AZ102</f>
        <v>0.00241554990305704</v>
      </c>
      <c r="BB103" s="7"/>
      <c r="BC103" s="7"/>
      <c r="BD103" s="7"/>
      <c r="BE103" s="7"/>
      <c r="BF103" s="7" t="n">
        <f aca="false">BF102*(1+AY103)*(1+BA103)*(1-BE103)</f>
        <v>130.160729548347</v>
      </c>
      <c r="BG103" s="7"/>
      <c r="BH103" s="7" t="n">
        <f aca="false">BH102+1</f>
        <v>72</v>
      </c>
      <c r="BI103" s="40" t="n">
        <f aca="false">T110/AG110</f>
        <v>0.0153525897278283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158367882.713163</v>
      </c>
      <c r="E104" s="9"/>
      <c r="F104" s="67" t="n">
        <f aca="false">'Central pensions'!I104</f>
        <v>28785237.3193798</v>
      </c>
      <c r="G104" s="9" t="n">
        <f aca="false">'Central pensions'!K104</f>
        <v>5366326.93662689</v>
      </c>
      <c r="H104" s="9" t="n">
        <f aca="false">'Central pensions'!V104</f>
        <v>29523947.482901</v>
      </c>
      <c r="I104" s="67" t="n">
        <f aca="false">'Central pensions'!M104</f>
        <v>165968.874328667</v>
      </c>
      <c r="J104" s="9" t="n">
        <f aca="false">'Central pensions'!W104</f>
        <v>913111.777821685</v>
      </c>
      <c r="K104" s="9"/>
      <c r="L104" s="67" t="n">
        <f aca="false">'Central pensions'!N104</f>
        <v>4223508.07251636</v>
      </c>
      <c r="M104" s="67"/>
      <c r="N104" s="67" t="n">
        <f aca="false">'Central pensions'!L104</f>
        <v>1295832.21013845</v>
      </c>
      <c r="O104" s="9"/>
      <c r="P104" s="9" t="n">
        <f aca="false">'Central pensions'!X104</f>
        <v>29045089.9538686</v>
      </c>
      <c r="Q104" s="67"/>
      <c r="R104" s="67" t="n">
        <f aca="false">'Central SIPA income'!G99</f>
        <v>30064460.1492786</v>
      </c>
      <c r="S104" s="67"/>
      <c r="T104" s="9" t="n">
        <f aca="false">'Central SIPA income'!J99</f>
        <v>114954069.118637</v>
      </c>
      <c r="U104" s="9"/>
      <c r="V104" s="67" t="n">
        <f aca="false">'Central SIPA income'!F99</f>
        <v>127647.023506934</v>
      </c>
      <c r="W104" s="67"/>
      <c r="X104" s="67" t="n">
        <f aca="false">'Central SIPA income'!M99</f>
        <v>320612.521391365</v>
      </c>
      <c r="Y104" s="9"/>
      <c r="Z104" s="9" t="n">
        <f aca="false">R104+V104-N104-L104-F104</f>
        <v>-4112470.42924909</v>
      </c>
      <c r="AA104" s="9"/>
      <c r="AB104" s="9" t="n">
        <f aca="false">T104-P104-D104</f>
        <v>-72458903.5483938</v>
      </c>
      <c r="AC104" s="50"/>
      <c r="AD104" s="9"/>
      <c r="AE104" s="9"/>
      <c r="AF104" s="9"/>
      <c r="AG104" s="9" t="n">
        <f aca="false">BF104/100*$AG$57</f>
        <v>7530543012.75706</v>
      </c>
      <c r="AH104" s="40" t="n">
        <f aca="false">(AG104-AG103)/AG103</f>
        <v>0.0059790314247508</v>
      </c>
      <c r="AI104" s="40"/>
      <c r="AJ104" s="40" t="n">
        <f aca="false">AB104/AG104</f>
        <v>-0.00962200248051773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71" t="n">
        <f aca="false">workers_and_wage_central!C92</f>
        <v>14032247</v>
      </c>
      <c r="AY104" s="40" t="n">
        <f aca="false">(AW104-AW103)/AW103</f>
        <v>0.00347548818988351</v>
      </c>
      <c r="AZ104" s="39" t="n">
        <f aca="false">workers_and_wage_central!B92</f>
        <v>7553.90487624268</v>
      </c>
      <c r="BA104" s="40" t="n">
        <f aca="false">(AZ104-AZ103)/AZ103</f>
        <v>0.00249487233552974</v>
      </c>
      <c r="BB104" s="7"/>
      <c r="BC104" s="7"/>
      <c r="BD104" s="7"/>
      <c r="BE104" s="7"/>
      <c r="BF104" s="7" t="n">
        <f aca="false">BF103*(1+AY104)*(1+BA104)*(1-BE104)</f>
        <v>130.938964640585</v>
      </c>
      <c r="BG104" s="7"/>
      <c r="BH104" s="0" t="n">
        <f aca="false">BH103+1</f>
        <v>73</v>
      </c>
      <c r="BI104" s="40" t="n">
        <f aca="false">T111/AG111</f>
        <v>0.0176017802567823</v>
      </c>
      <c r="BN104" s="0"/>
      <c r="BO104" s="0"/>
      <c r="BP104" s="0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158814946.446314</v>
      </c>
      <c r="E105" s="9"/>
      <c r="F105" s="67" t="n">
        <f aca="false">'Central pensions'!I105</f>
        <v>28866496.4448741</v>
      </c>
      <c r="G105" s="9" t="n">
        <f aca="false">'Central pensions'!K105</f>
        <v>5456743.73070121</v>
      </c>
      <c r="H105" s="9" t="n">
        <f aca="false">'Central pensions'!V105</f>
        <v>30021394.0066308</v>
      </c>
      <c r="I105" s="67" t="n">
        <f aca="false">'Central pensions'!M105</f>
        <v>168765.270021686</v>
      </c>
      <c r="J105" s="9" t="n">
        <f aca="false">'Central pensions'!W105</f>
        <v>928496.721854559</v>
      </c>
      <c r="K105" s="9"/>
      <c r="L105" s="67" t="n">
        <f aca="false">'Central pensions'!N105</f>
        <v>4239605.21715311</v>
      </c>
      <c r="M105" s="67"/>
      <c r="N105" s="67" t="n">
        <f aca="false">'Central pensions'!L105</f>
        <v>1299378.68002328</v>
      </c>
      <c r="O105" s="9"/>
      <c r="P105" s="9" t="n">
        <f aca="false">'Central pensions'!X105</f>
        <v>29148129.7448399</v>
      </c>
      <c r="Q105" s="67"/>
      <c r="R105" s="67" t="n">
        <f aca="false">'Central SIPA income'!G100</f>
        <v>34792479.2990059</v>
      </c>
      <c r="S105" s="67"/>
      <c r="T105" s="9" t="n">
        <f aca="false">'Central SIPA income'!J100</f>
        <v>133032060.123077</v>
      </c>
      <c r="U105" s="9"/>
      <c r="V105" s="67" t="n">
        <f aca="false">'Central SIPA income'!F100</f>
        <v>124506.788768524</v>
      </c>
      <c r="W105" s="67"/>
      <c r="X105" s="67" t="n">
        <f aca="false">'Central SIPA income'!M100</f>
        <v>312725.157083275</v>
      </c>
      <c r="Y105" s="9"/>
      <c r="Z105" s="9" t="n">
        <f aca="false">R105+V105-N105-L105-F105</f>
        <v>511505.745723866</v>
      </c>
      <c r="AA105" s="9"/>
      <c r="AB105" s="9" t="n">
        <f aca="false">T105-P105-D105</f>
        <v>-54931016.0680773</v>
      </c>
      <c r="AC105" s="50"/>
      <c r="AD105" s="9"/>
      <c r="AE105" s="9"/>
      <c r="AF105" s="9"/>
      <c r="AG105" s="9" t="n">
        <f aca="false">BF105/100*$AG$57</f>
        <v>7562687710.94036</v>
      </c>
      <c r="AH105" s="40" t="n">
        <f aca="false">(AG105-AG104)/AG104</f>
        <v>0.00426857639998209</v>
      </c>
      <c r="AI105" s="40" t="n">
        <f aca="false">(AG105-AG101)/AG101</f>
        <v>0.018886400292534</v>
      </c>
      <c r="AJ105" s="40" t="n">
        <f aca="false">AB105/AG105</f>
        <v>-0.00726342514297037</v>
      </c>
      <c r="AK105" s="73"/>
      <c r="AL105" s="7"/>
      <c r="AM105" s="7"/>
      <c r="AN105" s="7"/>
      <c r="AO105" s="7"/>
      <c r="AP105" s="7"/>
      <c r="AQ105" s="7"/>
      <c r="AR105" s="7"/>
      <c r="AS105" s="7"/>
      <c r="AT105" s="7"/>
      <c r="AW105" s="71" t="n">
        <f aca="false">workers_and_wage_central!C93</f>
        <v>14034867</v>
      </c>
      <c r="AY105" s="40" t="n">
        <f aca="false">(AW105-AW104)/AW104</f>
        <v>0.00018671279090227</v>
      </c>
      <c r="AZ105" s="39" t="n">
        <f aca="false">workers_and_wage_central!B93</f>
        <v>7584.73312963423</v>
      </c>
      <c r="BA105" s="40" t="n">
        <f aca="false">(AZ105-AZ104)/AZ104</f>
        <v>0.00408110161520705</v>
      </c>
      <c r="BB105" s="7"/>
      <c r="BC105" s="7"/>
      <c r="BD105" s="7"/>
      <c r="BE105" s="7"/>
      <c r="BF105" s="7" t="n">
        <f aca="false">BF104*(1+AY105)*(1+BA105)*(1-BE105)</f>
        <v>131.497887614888</v>
      </c>
      <c r="BG105" s="73" t="e">
        <f aca="false">(BB105-BB101)/BB101</f>
        <v>#DIV/0!</v>
      </c>
      <c r="BH105" s="0" t="n">
        <f aca="false">BH104+1</f>
        <v>74</v>
      </c>
      <c r="BI105" s="40" t="n">
        <f aca="false">T112/AG112</f>
        <v>0.0153817505702314</v>
      </c>
      <c r="BN105" s="0"/>
      <c r="BO105" s="0"/>
      <c r="BP105" s="0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158572502.610623</v>
      </c>
      <c r="E106" s="6"/>
      <c r="F106" s="8" t="n">
        <f aca="false">'Central pensions'!I106</f>
        <v>28822429.4078749</v>
      </c>
      <c r="G106" s="6" t="n">
        <f aca="false">'Central pensions'!K106</f>
        <v>5596295.74703557</v>
      </c>
      <c r="H106" s="6" t="n">
        <f aca="false">'Central pensions'!V106</f>
        <v>30789168.026001</v>
      </c>
      <c r="I106" s="8" t="n">
        <f aca="false">'Central pensions'!M106</f>
        <v>173081.311763986</v>
      </c>
      <c r="J106" s="6" t="n">
        <f aca="false">'Central pensions'!W106</f>
        <v>952242.310082502</v>
      </c>
      <c r="K106" s="6"/>
      <c r="L106" s="8" t="n">
        <f aca="false">'Central pensions'!N106</f>
        <v>5126183.9912183</v>
      </c>
      <c r="M106" s="8"/>
      <c r="N106" s="8" t="n">
        <f aca="false">'Central pensions'!L106</f>
        <v>1298388.57240322</v>
      </c>
      <c r="O106" s="6"/>
      <c r="P106" s="6" t="n">
        <f aca="false">'Central pensions'!X106</f>
        <v>33743143.9380857</v>
      </c>
      <c r="Q106" s="8"/>
      <c r="R106" s="8" t="n">
        <f aca="false">'Central SIPA income'!G101</f>
        <v>30605877.733832</v>
      </c>
      <c r="S106" s="8"/>
      <c r="T106" s="6" t="n">
        <f aca="false">'Central SIPA income'!J101</f>
        <v>117024226.17876</v>
      </c>
      <c r="U106" s="6"/>
      <c r="V106" s="8" t="n">
        <f aca="false">'Central SIPA income'!F101</f>
        <v>125507.312376745</v>
      </c>
      <c r="W106" s="8"/>
      <c r="X106" s="8" t="n">
        <f aca="false">'Central SIPA income'!M101</f>
        <v>315238.183928167</v>
      </c>
      <c r="Y106" s="6"/>
      <c r="Z106" s="6" t="n">
        <f aca="false">R106+V106-N106-L106-F106</f>
        <v>-4515616.92528763</v>
      </c>
      <c r="AA106" s="6"/>
      <c r="AB106" s="6" t="n">
        <f aca="false">T106-P106-D106</f>
        <v>-75291420.3699482</v>
      </c>
      <c r="AC106" s="50"/>
      <c r="AD106" s="6"/>
      <c r="AE106" s="6"/>
      <c r="AF106" s="6"/>
      <c r="AG106" s="6" t="n">
        <f aca="false">BF106/100*$AG$57</f>
        <v>7620532418.17537</v>
      </c>
      <c r="AH106" s="61" t="n">
        <f aca="false">(AG106-AG105)/AG105</f>
        <v>0.0076486970566469</v>
      </c>
      <c r="AI106" s="61"/>
      <c r="AJ106" s="61" t="n">
        <f aca="false">AB106/AG106</f>
        <v>-0.00988007349596391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0.0041291810410692</v>
      </c>
      <c r="AV106" s="5"/>
      <c r="AW106" s="65" t="n">
        <f aca="false">workers_and_wage_central!C94</f>
        <v>14073275</v>
      </c>
      <c r="AX106" s="5"/>
      <c r="AY106" s="61" t="n">
        <f aca="false">(AW106-AW105)/AW105</f>
        <v>0.00273661303666077</v>
      </c>
      <c r="AZ106" s="66" t="n">
        <f aca="false">workers_and_wage_central!B94</f>
        <v>7621.88829672153</v>
      </c>
      <c r="BA106" s="61" t="n">
        <f aca="false">(AZ106-AZ105)/AZ105</f>
        <v>0.0048986782332704</v>
      </c>
      <c r="BB106" s="5"/>
      <c r="BC106" s="5"/>
      <c r="BD106" s="5"/>
      <c r="BE106" s="5"/>
      <c r="BF106" s="5" t="n">
        <f aca="false">BF105*(1+AY106)*(1+BA106)*(1-BE106)</f>
        <v>132.503675120844</v>
      </c>
      <c r="BG106" s="5"/>
      <c r="BH106" s="5" t="n">
        <f aca="false">BH105+1</f>
        <v>75</v>
      </c>
      <c r="BI106" s="61" t="n">
        <f aca="false">T113/AG113</f>
        <v>0.0176612071084669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158729612.490711</v>
      </c>
      <c r="E107" s="9"/>
      <c r="F107" s="67" t="n">
        <f aca="false">'Central pensions'!I107</f>
        <v>28850985.9883261</v>
      </c>
      <c r="G107" s="9" t="n">
        <f aca="false">'Central pensions'!K107</f>
        <v>5695868.50089443</v>
      </c>
      <c r="H107" s="9" t="n">
        <f aca="false">'Central pensions'!V107</f>
        <v>31336987.9390205</v>
      </c>
      <c r="I107" s="67" t="n">
        <f aca="false">'Central pensions'!M107</f>
        <v>176160.881470962</v>
      </c>
      <c r="J107" s="9" t="n">
        <f aca="false">'Central pensions'!W107</f>
        <v>969185.193990322</v>
      </c>
      <c r="K107" s="9"/>
      <c r="L107" s="67" t="n">
        <f aca="false">'Central pensions'!N107</f>
        <v>4254105.19763357</v>
      </c>
      <c r="M107" s="67"/>
      <c r="N107" s="67" t="n">
        <f aca="false">'Central pensions'!L107</f>
        <v>1301280.42331584</v>
      </c>
      <c r="O107" s="9"/>
      <c r="P107" s="9" t="n">
        <f aca="false">'Central pensions'!X107</f>
        <v>29233833.0429737</v>
      </c>
      <c r="Q107" s="67"/>
      <c r="R107" s="67" t="n">
        <f aca="false">'Central SIPA income'!G102</f>
        <v>35261306.2837773</v>
      </c>
      <c r="S107" s="67"/>
      <c r="T107" s="9" t="n">
        <f aca="false">'Central SIPA income'!J102</f>
        <v>134824660.733382</v>
      </c>
      <c r="U107" s="9"/>
      <c r="V107" s="67" t="n">
        <f aca="false">'Central SIPA income'!F102</f>
        <v>125656.527804453</v>
      </c>
      <c r="W107" s="67"/>
      <c r="X107" s="67" t="n">
        <f aca="false">'Central SIPA income'!M102</f>
        <v>315612.970062568</v>
      </c>
      <c r="Y107" s="9"/>
      <c r="Z107" s="9" t="n">
        <f aca="false">R107+V107-N107-L107-F107</f>
        <v>980591.202306252</v>
      </c>
      <c r="AA107" s="9"/>
      <c r="AB107" s="9" t="n">
        <f aca="false">T107-P107-D107</f>
        <v>-53138784.8003029</v>
      </c>
      <c r="AC107" s="50"/>
      <c r="AD107" s="9"/>
      <c r="AE107" s="9"/>
      <c r="AF107" s="9"/>
      <c r="AG107" s="9" t="n">
        <f aca="false">BF107/100*$AG$57</f>
        <v>7655816366.62857</v>
      </c>
      <c r="AH107" s="40" t="n">
        <f aca="false">(AG107-AG106)/AG106</f>
        <v>0.00463011591802276</v>
      </c>
      <c r="AI107" s="40"/>
      <c r="AJ107" s="40" t="n">
        <f aca="false">AB107/AG107</f>
        <v>-0.00694096909533161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workers_and_wage_central!C95</f>
        <v>14109556</v>
      </c>
      <c r="AX107" s="7"/>
      <c r="AY107" s="40" t="n">
        <f aca="false">(AW107-AW106)/AW106</f>
        <v>0.00257800689604943</v>
      </c>
      <c r="AZ107" s="39" t="n">
        <f aca="false">workers_and_wage_central!B95</f>
        <v>7637.48902367803</v>
      </c>
      <c r="BA107" s="40" t="n">
        <f aca="false">(AZ107-AZ106)/AZ106</f>
        <v>0.00204683227425536</v>
      </c>
      <c r="BB107" s="7"/>
      <c r="BC107" s="7"/>
      <c r="BD107" s="7"/>
      <c r="BE107" s="7"/>
      <c r="BF107" s="7" t="n">
        <f aca="false">BF106*(1+AY107)*(1+BA107)*(1-BE107)</f>
        <v>133.117182496217</v>
      </c>
      <c r="BG107" s="7"/>
      <c r="BH107" s="7" t="n">
        <f aca="false">BH106+1</f>
        <v>76</v>
      </c>
      <c r="BI107" s="40" t="n">
        <f aca="false">T114/AG114</f>
        <v>0.0154002445341459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159001290.678945</v>
      </c>
      <c r="E108" s="9"/>
      <c r="F108" s="67" t="n">
        <f aca="false">'Central pensions'!I108</f>
        <v>28900366.7149533</v>
      </c>
      <c r="G108" s="9" t="n">
        <f aca="false">'Central pensions'!K108</f>
        <v>5808106.87617856</v>
      </c>
      <c r="H108" s="9" t="n">
        <f aca="false">'Central pensions'!V108</f>
        <v>31954490.3641593</v>
      </c>
      <c r="I108" s="67" t="n">
        <f aca="false">'Central pensions'!M108</f>
        <v>179632.171428203</v>
      </c>
      <c r="J108" s="9" t="n">
        <f aca="false">'Central pensions'!W108</f>
        <v>988283.207138945</v>
      </c>
      <c r="K108" s="9"/>
      <c r="L108" s="67" t="n">
        <f aca="false">'Central pensions'!N108</f>
        <v>4267596.47824618</v>
      </c>
      <c r="M108" s="67"/>
      <c r="N108" s="67" t="n">
        <f aca="false">'Central pensions'!L108</f>
        <v>1305808.56213906</v>
      </c>
      <c r="O108" s="9"/>
      <c r="P108" s="9" t="n">
        <f aca="false">'Central pensions'!X108</f>
        <v>29328751.8459958</v>
      </c>
      <c r="Q108" s="67"/>
      <c r="R108" s="67" t="n">
        <f aca="false">'Central SIPA income'!G103</f>
        <v>30786029.4124734</v>
      </c>
      <c r="S108" s="67"/>
      <c r="T108" s="9" t="n">
        <f aca="false">'Central SIPA income'!J103</f>
        <v>117713051.736098</v>
      </c>
      <c r="U108" s="9"/>
      <c r="V108" s="67" t="n">
        <f aca="false">'Central SIPA income'!F103</f>
        <v>121898.453513472</v>
      </c>
      <c r="W108" s="67"/>
      <c r="X108" s="67" t="n">
        <f aca="false">'Central SIPA income'!M103</f>
        <v>306173.770926507</v>
      </c>
      <c r="Y108" s="9"/>
      <c r="Z108" s="9" t="n">
        <f aca="false">R108+V108-N108-L108-F108</f>
        <v>-3565843.88935164</v>
      </c>
      <c r="AA108" s="9"/>
      <c r="AB108" s="9" t="n">
        <f aca="false">T108-P108-D108</f>
        <v>-70616990.7888429</v>
      </c>
      <c r="AC108" s="50"/>
      <c r="AD108" s="9"/>
      <c r="AE108" s="9"/>
      <c r="AF108" s="9"/>
      <c r="AG108" s="9" t="n">
        <f aca="false">BF108/100*$AG$57</f>
        <v>7661729576.33305</v>
      </c>
      <c r="AH108" s="40" t="n">
        <f aca="false">(AG108-AG107)/AG107</f>
        <v>0.000772381340055998</v>
      </c>
      <c r="AI108" s="40"/>
      <c r="AJ108" s="40" t="n">
        <f aca="false">AB108/AG108</f>
        <v>-0.00921684719948581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71" t="n">
        <f aca="false">workers_and_wage_central!C96</f>
        <v>14086160</v>
      </c>
      <c r="AY108" s="40" t="n">
        <f aca="false">(AW108-AW107)/AW107</f>
        <v>-0.00165816698980464</v>
      </c>
      <c r="AZ108" s="39" t="n">
        <f aca="false">workers_and_wage_central!B96</f>
        <v>7656.08314202211</v>
      </c>
      <c r="BA108" s="40" t="n">
        <f aca="false">(AZ108-AZ107)/AZ107</f>
        <v>0.00243458527880376</v>
      </c>
      <c r="BB108" s="7"/>
      <c r="BC108" s="7"/>
      <c r="BD108" s="7"/>
      <c r="BE108" s="7"/>
      <c r="BF108" s="7" t="n">
        <f aca="false">BF107*(1+AY108)*(1+BA108)*(1-BE108)</f>
        <v>133.219999724018</v>
      </c>
      <c r="BG108" s="7"/>
      <c r="BH108" s="0" t="n">
        <f aca="false">BH107+1</f>
        <v>77</v>
      </c>
      <c r="BI108" s="40" t="n">
        <f aca="false">T115/AG115</f>
        <v>0.0177178745318952</v>
      </c>
      <c r="BN108" s="0"/>
      <c r="BO108" s="0"/>
      <c r="BP108" s="0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158891393.668755</v>
      </c>
      <c r="E109" s="9"/>
      <c r="F109" s="67" t="n">
        <f aca="false">'Central pensions'!I109</f>
        <v>28880391.6324757</v>
      </c>
      <c r="G109" s="9" t="n">
        <f aca="false">'Central pensions'!K109</f>
        <v>5918251.35991687</v>
      </c>
      <c r="H109" s="9" t="n">
        <f aca="false">'Central pensions'!V109</f>
        <v>32560472.8158109</v>
      </c>
      <c r="I109" s="67" t="n">
        <f aca="false">'Central pensions'!M109</f>
        <v>183038.701853099</v>
      </c>
      <c r="J109" s="9" t="n">
        <f aca="false">'Central pensions'!W109</f>
        <v>1007024.93244776</v>
      </c>
      <c r="K109" s="9"/>
      <c r="L109" s="67" t="n">
        <f aca="false">'Central pensions'!N109</f>
        <v>4233807.88686924</v>
      </c>
      <c r="M109" s="67"/>
      <c r="N109" s="67" t="n">
        <f aca="false">'Central pensions'!L109</f>
        <v>1305313.4159759</v>
      </c>
      <c r="O109" s="9"/>
      <c r="P109" s="9" t="n">
        <f aca="false">'Central pensions'!X109</f>
        <v>29150698.5366187</v>
      </c>
      <c r="Q109" s="67"/>
      <c r="R109" s="67" t="n">
        <f aca="false">'Central SIPA income'!G104</f>
        <v>35437257.7890209</v>
      </c>
      <c r="S109" s="67"/>
      <c r="T109" s="9" t="n">
        <f aca="false">'Central SIPA income'!J104</f>
        <v>135497426.563697</v>
      </c>
      <c r="U109" s="9"/>
      <c r="V109" s="67" t="n">
        <f aca="false">'Central SIPA income'!F104</f>
        <v>125597.563764408</v>
      </c>
      <c r="W109" s="67"/>
      <c r="X109" s="67" t="n">
        <f aca="false">'Central SIPA income'!M104</f>
        <v>315464.86939378</v>
      </c>
      <c r="Y109" s="9"/>
      <c r="Z109" s="9" t="n">
        <f aca="false">R109+V109-N109-L109-F109</f>
        <v>1143342.41746449</v>
      </c>
      <c r="AA109" s="9"/>
      <c r="AB109" s="9" t="n">
        <f aca="false">T109-P109-D109</f>
        <v>-52544665.6416763</v>
      </c>
      <c r="AC109" s="50"/>
      <c r="AD109" s="9"/>
      <c r="AE109" s="9"/>
      <c r="AF109" s="9"/>
      <c r="AG109" s="9" t="n">
        <f aca="false">BF109/100*$AG$57</f>
        <v>7688281528.87902</v>
      </c>
      <c r="AH109" s="40" t="n">
        <f aca="false">(AG109-AG108)/AG108</f>
        <v>0.00346552984955113</v>
      </c>
      <c r="AI109" s="40" t="n">
        <f aca="false">(AG109-AG105)/AG105</f>
        <v>0.0166070347922703</v>
      </c>
      <c r="AJ109" s="40" t="n">
        <f aca="false">AB109/AG109</f>
        <v>-0.00683438365833846</v>
      </c>
      <c r="AK109" s="73"/>
      <c r="AL109" s="7"/>
      <c r="AM109" s="7"/>
      <c r="AN109" s="7"/>
      <c r="AO109" s="7"/>
      <c r="AP109" s="7"/>
      <c r="AQ109" s="7"/>
      <c r="AR109" s="7"/>
      <c r="AS109" s="7"/>
      <c r="AT109" s="7"/>
      <c r="AW109" s="71" t="n">
        <f aca="false">workers_and_wage_central!C97</f>
        <v>14129890</v>
      </c>
      <c r="AY109" s="40" t="n">
        <f aca="false">(AW109-AW108)/AW108</f>
        <v>0.00310446565991015</v>
      </c>
      <c r="AZ109" s="39" t="n">
        <f aca="false">workers_and_wage_central!B97</f>
        <v>7658.83892424632</v>
      </c>
      <c r="BA109" s="40" t="n">
        <f aca="false">(AZ109-AZ108)/AZ108</f>
        <v>0.000359946747324289</v>
      </c>
      <c r="BB109" s="7"/>
      <c r="BC109" s="7"/>
      <c r="BD109" s="7"/>
      <c r="BE109" s="7"/>
      <c r="BF109" s="7" t="n">
        <f aca="false">BF108*(1+AY109)*(1+BA109)*(1-BE109)</f>
        <v>133.681677609619</v>
      </c>
      <c r="BG109" s="73" t="e">
        <f aca="false">(BB109-BB105)/BB105</f>
        <v>#DIV/0!</v>
      </c>
      <c r="BH109" s="0" t="n">
        <f aca="false">BH108+1</f>
        <v>78</v>
      </c>
      <c r="BI109" s="40" t="n">
        <f aca="false">T116/AG116</f>
        <v>0.0154150496223612</v>
      </c>
      <c r="BN109" s="0"/>
      <c r="BO109" s="0"/>
      <c r="BP109" s="0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158723434.540767</v>
      </c>
      <c r="E110" s="6"/>
      <c r="F110" s="8" t="n">
        <f aca="false">'Central pensions'!I110</f>
        <v>28849863.0727938</v>
      </c>
      <c r="G110" s="6" t="n">
        <f aca="false">'Central pensions'!K110</f>
        <v>6067078.22506036</v>
      </c>
      <c r="H110" s="6" t="n">
        <f aca="false">'Central pensions'!V110</f>
        <v>33379274.3168061</v>
      </c>
      <c r="I110" s="8" t="n">
        <f aca="false">'Central pensions'!M110</f>
        <v>187641.594589495</v>
      </c>
      <c r="J110" s="6" t="n">
        <f aca="false">'Central pensions'!W110</f>
        <v>1032348.69021049</v>
      </c>
      <c r="K110" s="6"/>
      <c r="L110" s="8" t="n">
        <f aca="false">'Central pensions'!N110</f>
        <v>5138219.57081277</v>
      </c>
      <c r="M110" s="8"/>
      <c r="N110" s="8" t="n">
        <f aca="false">'Central pensions'!L110</f>
        <v>1304059.99526318</v>
      </c>
      <c r="O110" s="6"/>
      <c r="P110" s="6" t="n">
        <f aca="false">'Central pensions'!X110</f>
        <v>33836799.1130514</v>
      </c>
      <c r="Q110" s="8"/>
      <c r="R110" s="8" t="n">
        <f aca="false">'Central SIPA income'!G105</f>
        <v>31157051.7356728</v>
      </c>
      <c r="S110" s="8"/>
      <c r="T110" s="6" t="n">
        <f aca="false">'Central SIPA income'!J105</f>
        <v>119131687.745986</v>
      </c>
      <c r="U110" s="6"/>
      <c r="V110" s="8" t="n">
        <f aca="false">'Central SIPA income'!F105</f>
        <v>128907.55056839</v>
      </c>
      <c r="W110" s="8"/>
      <c r="X110" s="8" t="n">
        <f aca="false">'Central SIPA income'!M105</f>
        <v>323778.601949707</v>
      </c>
      <c r="Y110" s="6"/>
      <c r="Z110" s="6" t="n">
        <f aca="false">R110+V110-N110-L110-F110</f>
        <v>-4006183.35262856</v>
      </c>
      <c r="AA110" s="6"/>
      <c r="AB110" s="6" t="n">
        <f aca="false">T110-P110-D110</f>
        <v>-73428545.9078321</v>
      </c>
      <c r="AC110" s="50"/>
      <c r="AD110" s="6"/>
      <c r="AE110" s="6"/>
      <c r="AF110" s="6"/>
      <c r="AG110" s="6" t="n">
        <f aca="false">BF110/100*$AG$57</f>
        <v>7759712847.01542</v>
      </c>
      <c r="AH110" s="61" t="n">
        <f aca="false">(AG110-AG109)/AG109</f>
        <v>0.00929093424428921</v>
      </c>
      <c r="AI110" s="61"/>
      <c r="AJ110" s="61" t="n">
        <f aca="false">AB110/AG110</f>
        <v>-0.00946279164648142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0.00565597231280711</v>
      </c>
      <c r="AV110" s="5"/>
      <c r="AW110" s="65" t="n">
        <f aca="false">workers_and_wage_central!C98</f>
        <v>14162400</v>
      </c>
      <c r="AX110" s="5"/>
      <c r="AY110" s="61" t="n">
        <f aca="false">(AW110-AW109)/AW109</f>
        <v>0.00230079639685801</v>
      </c>
      <c r="AZ110" s="66" t="n">
        <f aca="false">workers_and_wage_central!B98</f>
        <v>7712.25237061313</v>
      </c>
      <c r="BA110" s="61" t="n">
        <f aca="false">(AZ110-AZ109)/AZ109</f>
        <v>0.00697409188195782</v>
      </c>
      <c r="BB110" s="5"/>
      <c r="BC110" s="5"/>
      <c r="BD110" s="5"/>
      <c r="BE110" s="5"/>
      <c r="BF110" s="5" t="n">
        <f aca="false">BF109*(1+AY110)*(1+BA110)*(1-BE110)</f>
        <v>134.923705285956</v>
      </c>
      <c r="BG110" s="5"/>
      <c r="BH110" s="5" t="n">
        <f aca="false">BH109+1</f>
        <v>79</v>
      </c>
      <c r="BI110" s="61" t="n">
        <f aca="false">T117/AG117</f>
        <v>0.0176306228078538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158554241.212423</v>
      </c>
      <c r="E111" s="9"/>
      <c r="F111" s="67" t="n">
        <f aca="false">'Central pensions'!I111</f>
        <v>28819110.1825879</v>
      </c>
      <c r="G111" s="9" t="n">
        <f aca="false">'Central pensions'!K111</f>
        <v>6221479.1241611</v>
      </c>
      <c r="H111" s="9" t="n">
        <f aca="false">'Central pensions'!V111</f>
        <v>34228742.5080282</v>
      </c>
      <c r="I111" s="67" t="n">
        <f aca="false">'Central pensions'!M111</f>
        <v>192416.880128695</v>
      </c>
      <c r="J111" s="9" t="n">
        <f aca="false">'Central pensions'!W111</f>
        <v>1058620.90231016</v>
      </c>
      <c r="K111" s="9"/>
      <c r="L111" s="67" t="n">
        <f aca="false">'Central pensions'!N111</f>
        <v>4270994.36836983</v>
      </c>
      <c r="M111" s="67"/>
      <c r="N111" s="67" t="n">
        <f aca="false">'Central pensions'!L111</f>
        <v>1304149.75852093</v>
      </c>
      <c r="O111" s="9"/>
      <c r="P111" s="9" t="n">
        <f aca="false">'Central pensions'!X111</f>
        <v>29337257.2659196</v>
      </c>
      <c r="Q111" s="67"/>
      <c r="R111" s="67" t="n">
        <f aca="false">'Central SIPA income'!G106</f>
        <v>36024004.1827297</v>
      </c>
      <c r="S111" s="67"/>
      <c r="T111" s="9" t="n">
        <f aca="false">'Central SIPA income'!J106</f>
        <v>137740902.25435</v>
      </c>
      <c r="U111" s="9"/>
      <c r="V111" s="67" t="n">
        <f aca="false">'Central SIPA income'!F106</f>
        <v>129138.093981328</v>
      </c>
      <c r="W111" s="67"/>
      <c r="X111" s="67" t="n">
        <f aca="false">'Central SIPA income'!M106</f>
        <v>324357.660535495</v>
      </c>
      <c r="Y111" s="9"/>
      <c r="Z111" s="9" t="n">
        <f aca="false">R111+V111-N111-L111-F111</f>
        <v>1758887.96723238</v>
      </c>
      <c r="AA111" s="9"/>
      <c r="AB111" s="9" t="n">
        <f aca="false">T111-P111-D111</f>
        <v>-50150596.2239923</v>
      </c>
      <c r="AC111" s="50"/>
      <c r="AD111" s="9"/>
      <c r="AE111" s="9"/>
      <c r="AF111" s="9"/>
      <c r="AG111" s="9" t="n">
        <f aca="false">BF111/100*$AG$57</f>
        <v>7825396081.81258</v>
      </c>
      <c r="AH111" s="40" t="n">
        <f aca="false">(AG111-AG110)/AG110</f>
        <v>0.00846464760901813</v>
      </c>
      <c r="AI111" s="40"/>
      <c r="AJ111" s="40" t="n">
        <f aca="false">AB111/AG111</f>
        <v>-0.0064086974895175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workers_and_wage_central!C99</f>
        <v>14241892</v>
      </c>
      <c r="AX111" s="7"/>
      <c r="AY111" s="40" t="n">
        <f aca="false">(AW111-AW110)/AW110</f>
        <v>0.00561289047054172</v>
      </c>
      <c r="AZ111" s="39" t="n">
        <f aca="false">workers_and_wage_central!B99</f>
        <v>7734.12308344909</v>
      </c>
      <c r="BA111" s="40" t="n">
        <f aca="false">(AZ111-AZ110)/AZ110</f>
        <v>0.00283583987983863</v>
      </c>
      <c r="BB111" s="7"/>
      <c r="BC111" s="7"/>
      <c r="BD111" s="7"/>
      <c r="BE111" s="7"/>
      <c r="BF111" s="7" t="n">
        <f aca="false">BF110*(1+AY111)*(1+BA111)*(1-BE111)</f>
        <v>136.065786905305</v>
      </c>
      <c r="BG111" s="7"/>
      <c r="BH111" s="7" t="n">
        <f aca="false">BH110+1</f>
        <v>80</v>
      </c>
      <c r="BI111" s="40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158121075.42773</v>
      </c>
      <c r="E112" s="9"/>
      <c r="F112" s="67" t="n">
        <f aca="false">'Central pensions'!I112</f>
        <v>28740377.1737391</v>
      </c>
      <c r="G112" s="9" t="n">
        <f aca="false">'Central pensions'!K112</f>
        <v>6358221.69720472</v>
      </c>
      <c r="H112" s="9" t="n">
        <f aca="false">'Central pensions'!V112</f>
        <v>34981059.7993325</v>
      </c>
      <c r="I112" s="67" t="n">
        <f aca="false">'Central pensions'!M112</f>
        <v>196646.031872312</v>
      </c>
      <c r="J112" s="9" t="n">
        <f aca="false">'Central pensions'!W112</f>
        <v>1081888.44740204</v>
      </c>
      <c r="K112" s="9"/>
      <c r="L112" s="67" t="n">
        <f aca="false">'Central pensions'!N112</f>
        <v>4171786.56927144</v>
      </c>
      <c r="M112" s="67"/>
      <c r="N112" s="67" t="n">
        <f aca="false">'Central pensions'!L112</f>
        <v>1300528.11549039</v>
      </c>
      <c r="O112" s="9"/>
      <c r="P112" s="9" t="n">
        <f aca="false">'Central pensions'!X112</f>
        <v>28802542.3133874</v>
      </c>
      <c r="Q112" s="67"/>
      <c r="R112" s="67" t="n">
        <f aca="false">'Central SIPA income'!G107</f>
        <v>31484730.9547967</v>
      </c>
      <c r="S112" s="67"/>
      <c r="T112" s="9" t="n">
        <f aca="false">'Central SIPA income'!J107</f>
        <v>120384597.640821</v>
      </c>
      <c r="U112" s="9"/>
      <c r="V112" s="67" t="n">
        <f aca="false">'Central SIPA income'!F107</f>
        <v>126116.5290702</v>
      </c>
      <c r="W112" s="67"/>
      <c r="X112" s="67" t="n">
        <f aca="false">'Central SIPA income'!M107</f>
        <v>316768.360620079</v>
      </c>
      <c r="Y112" s="9"/>
      <c r="Z112" s="9" t="n">
        <f aca="false">R112+V112-N112-L112-F112</f>
        <v>-2601844.3746341</v>
      </c>
      <c r="AA112" s="9"/>
      <c r="AB112" s="9" t="n">
        <f aca="false">T112-P112-D112</f>
        <v>-66539020.1002969</v>
      </c>
      <c r="AC112" s="50"/>
      <c r="AD112" s="9"/>
      <c r="AE112" s="9"/>
      <c r="AF112" s="9"/>
      <c r="AG112" s="9" t="n">
        <f aca="false">BF112/100*$AG$57</f>
        <v>7826456234.03901</v>
      </c>
      <c r="AH112" s="40" t="n">
        <f aca="false">(AG112-AG111)/AG111</f>
        <v>0.000135475855196719</v>
      </c>
      <c r="AI112" s="40"/>
      <c r="AJ112" s="40" t="n">
        <f aca="false">AB112/AG112</f>
        <v>-0.00850180696224988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71" t="n">
        <f aca="false">workers_and_wage_central!C100</f>
        <v>14235268</v>
      </c>
      <c r="AY112" s="40" t="n">
        <f aca="false">(AW112-AW111)/AW111</f>
        <v>-0.000465106742840066</v>
      </c>
      <c r="AZ112" s="39" t="n">
        <f aca="false">workers_and_wage_central!B100</f>
        <v>7738.77022460077</v>
      </c>
      <c r="BA112" s="40" t="n">
        <f aca="false">(AZ112-AZ111)/AZ111</f>
        <v>0.000600862063033809</v>
      </c>
      <c r="BB112" s="7"/>
      <c r="BC112" s="7"/>
      <c r="BD112" s="7"/>
      <c r="BE112" s="7"/>
      <c r="BF112" s="7" t="n">
        <f aca="false">BF111*(1+AY112)*(1+BA112)*(1-BE112)</f>
        <v>136.084220534149</v>
      </c>
      <c r="BG112" s="7"/>
      <c r="BH112" s="0" t="n">
        <f aca="false">BH111+1</f>
        <v>81</v>
      </c>
      <c r="BI112" s="40"/>
      <c r="BN112" s="0"/>
      <c r="BO112" s="0"/>
      <c r="BP112" s="0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158512948.24135</v>
      </c>
      <c r="E113" s="9"/>
      <c r="F113" s="67" t="n">
        <f aca="false">'Central pensions'!I113</f>
        <v>28811604.6963011</v>
      </c>
      <c r="G113" s="9" t="n">
        <f aca="false">'Central pensions'!K113</f>
        <v>6494237.28376976</v>
      </c>
      <c r="H113" s="9" t="n">
        <f aca="false">'Central pensions'!V113</f>
        <v>35729377.4255274</v>
      </c>
      <c r="I113" s="67" t="n">
        <f aca="false">'Central pensions'!M113</f>
        <v>200852.699498035</v>
      </c>
      <c r="J113" s="9" t="n">
        <f aca="false">'Central pensions'!W113</f>
        <v>1105032.29151116</v>
      </c>
      <c r="K113" s="9"/>
      <c r="L113" s="67" t="n">
        <f aca="false">'Central pensions'!N113</f>
        <v>4140184.72433011</v>
      </c>
      <c r="M113" s="67"/>
      <c r="N113" s="67" t="n">
        <f aca="false">'Central pensions'!L113</f>
        <v>1305541.1737006</v>
      </c>
      <c r="O113" s="9"/>
      <c r="P113" s="9" t="n">
        <f aca="false">'Central pensions'!X113</f>
        <v>28666140.5569392</v>
      </c>
      <c r="Q113" s="67"/>
      <c r="R113" s="67" t="n">
        <f aca="false">'Central SIPA income'!G108</f>
        <v>36321619.0585203</v>
      </c>
      <c r="S113" s="67"/>
      <c r="T113" s="9" t="n">
        <f aca="false">'Central SIPA income'!J108</f>
        <v>138878858.526723</v>
      </c>
      <c r="U113" s="9"/>
      <c r="V113" s="67" t="n">
        <f aca="false">'Central SIPA income'!F108</f>
        <v>124484.76087022</v>
      </c>
      <c r="W113" s="67"/>
      <c r="X113" s="67" t="n">
        <f aca="false">'Central SIPA income'!M108</f>
        <v>312669.829353556</v>
      </c>
      <c r="Y113" s="9"/>
      <c r="Z113" s="9" t="n">
        <f aca="false">R113+V113-N113-L113-F113</f>
        <v>2188773.22505874</v>
      </c>
      <c r="AA113" s="9"/>
      <c r="AB113" s="9" t="n">
        <f aca="false">T113-P113-D113</f>
        <v>-48300230.2715659</v>
      </c>
      <c r="AC113" s="50"/>
      <c r="AD113" s="9"/>
      <c r="AE113" s="9"/>
      <c r="AF113" s="9"/>
      <c r="AG113" s="9" t="n">
        <f aca="false">BF113/100*$AG$57</f>
        <v>7863497532.97123</v>
      </c>
      <c r="AH113" s="40" t="n">
        <f aca="false">(AG113-AG112)/AG112</f>
        <v>0.0047328315427244</v>
      </c>
      <c r="AI113" s="40" t="n">
        <f aca="false">(AG113-AG109)/AG109</f>
        <v>0.0227900088510092</v>
      </c>
      <c r="AJ113" s="40" t="n">
        <f aca="false">AB113/AG113</f>
        <v>-0.00614233425635929</v>
      </c>
      <c r="AK113" s="73"/>
      <c r="AL113" s="7"/>
      <c r="AM113" s="7"/>
      <c r="AN113" s="7"/>
      <c r="AO113" s="7"/>
      <c r="AP113" s="7"/>
      <c r="AQ113" s="7"/>
      <c r="AR113" s="7"/>
      <c r="AS113" s="7"/>
      <c r="AT113" s="7"/>
      <c r="AW113" s="71" t="n">
        <f aca="false">workers_and_wage_central!C101</f>
        <v>14300177</v>
      </c>
      <c r="AY113" s="40" t="n">
        <f aca="false">(AW113-AW112)/AW112</f>
        <v>0.00455973150628425</v>
      </c>
      <c r="AZ113" s="39" t="n">
        <f aca="false">workers_and_wage_central!B101</f>
        <v>7740.10372560212</v>
      </c>
      <c r="BA113" s="40" t="n">
        <f aca="false">(AZ113-AZ112)/AZ112</f>
        <v>0.000172314329363665</v>
      </c>
      <c r="BB113" s="7"/>
      <c r="BC113" s="7"/>
      <c r="BD113" s="7"/>
      <c r="BE113" s="7"/>
      <c r="BF113" s="7" t="n">
        <f aca="false">BF112*(1+AY113)*(1+BA113)*(1-BE113)</f>
        <v>136.72828422556</v>
      </c>
      <c r="BG113" s="73" t="e">
        <f aca="false">(BB113-BB109)/BB109</f>
        <v>#DIV/0!</v>
      </c>
      <c r="BH113" s="0" t="n">
        <f aca="false">BH112+1</f>
        <v>82</v>
      </c>
      <c r="BI113" s="40"/>
      <c r="BN113" s="0"/>
      <c r="BO113" s="0"/>
      <c r="BP113" s="0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158281315.757958</v>
      </c>
      <c r="E114" s="6"/>
      <c r="F114" s="8" t="n">
        <f aca="false">'Central pensions'!I114</f>
        <v>28769502.7505587</v>
      </c>
      <c r="G114" s="6" t="n">
        <f aca="false">'Central pensions'!K114</f>
        <v>6563781.62447777</v>
      </c>
      <c r="H114" s="6" t="n">
        <f aca="false">'Central pensions'!V114</f>
        <v>36111989.8692051</v>
      </c>
      <c r="I114" s="8" t="n">
        <f aca="false">'Central pensions'!M114</f>
        <v>203003.55539622</v>
      </c>
      <c r="J114" s="6" t="n">
        <f aca="false">'Central pensions'!W114</f>
        <v>1116865.66605789</v>
      </c>
      <c r="K114" s="6"/>
      <c r="L114" s="8" t="n">
        <f aca="false">'Central pensions'!N114</f>
        <v>4997061.07103994</v>
      </c>
      <c r="M114" s="8"/>
      <c r="N114" s="8" t="n">
        <f aca="false">'Central pensions'!L114</f>
        <v>1302561.94661488</v>
      </c>
      <c r="O114" s="6"/>
      <c r="P114" s="6" t="n">
        <f aca="false">'Central pensions'!X114</f>
        <v>33096085.1650238</v>
      </c>
      <c r="Q114" s="8"/>
      <c r="R114" s="8" t="n">
        <f aca="false">'Central SIPA income'!G109</f>
        <v>31642530.873009</v>
      </c>
      <c r="S114" s="8"/>
      <c r="T114" s="6" t="n">
        <f aca="false">'Central SIPA income'!J109</f>
        <v>120987959.304893</v>
      </c>
      <c r="U114" s="6"/>
      <c r="V114" s="8" t="n">
        <f aca="false">'Central SIPA income'!F109</f>
        <v>125091.571190408</v>
      </c>
      <c r="W114" s="8"/>
      <c r="X114" s="8" t="n">
        <f aca="false">'Central SIPA income'!M109</f>
        <v>314193.961929597</v>
      </c>
      <c r="Y114" s="6"/>
      <c r="Z114" s="6" t="n">
        <f aca="false">R114+V114-N114-L114-F114</f>
        <v>-3301503.32401416</v>
      </c>
      <c r="AA114" s="6"/>
      <c r="AB114" s="6" t="n">
        <f aca="false">T114-P114-D114</f>
        <v>-70389441.6180883</v>
      </c>
      <c r="AC114" s="50"/>
      <c r="AD114" s="6"/>
      <c r="AE114" s="6"/>
      <c r="AF114" s="6"/>
      <c r="AG114" s="6" t="n">
        <f aca="false">BF114/100*$AG$57</f>
        <v>7856236245.9008</v>
      </c>
      <c r="AH114" s="61" t="n">
        <f aca="false">(AG114-AG113)/AG113</f>
        <v>-0.00092341697062623</v>
      </c>
      <c r="AI114" s="61"/>
      <c r="AJ114" s="61" t="n">
        <f aca="false">AB114/AG114</f>
        <v>-0.00895969003666557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0.00192563380323657</v>
      </c>
      <c r="AV114" s="5"/>
      <c r="AW114" s="65" t="n">
        <f aca="false">workers_and_wage_central!C102</f>
        <v>14283206</v>
      </c>
      <c r="AX114" s="5"/>
      <c r="AY114" s="61" t="n">
        <f aca="false">(AW114-AW113)/AW113</f>
        <v>-0.00118676852741053</v>
      </c>
      <c r="AZ114" s="66" t="n">
        <f aca="false">workers_and_wage_central!B102</f>
        <v>7742.14451591365</v>
      </c>
      <c r="BA114" s="61" t="n">
        <f aca="false">(AZ114-AZ113)/AZ113</f>
        <v>0.000263664465473593</v>
      </c>
      <c r="BB114" s="5"/>
      <c r="BC114" s="5"/>
      <c r="BD114" s="5"/>
      <c r="BE114" s="5"/>
      <c r="BF114" s="5" t="n">
        <f aca="false">BF113*(1+AY114)*(1+BA114)*(1-BE114)</f>
        <v>136.602027007541</v>
      </c>
      <c r="BG114" s="5"/>
      <c r="BH114" s="5" t="n">
        <f aca="false">BH113+1</f>
        <v>83</v>
      </c>
      <c r="BI114" s="61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158639186.840308</v>
      </c>
      <c r="E115" s="9"/>
      <c r="F115" s="67" t="n">
        <f aca="false">'Central pensions'!I115</f>
        <v>28834550.0559765</v>
      </c>
      <c r="G115" s="9" t="n">
        <f aca="false">'Central pensions'!K115</f>
        <v>6677281.3658646</v>
      </c>
      <c r="H115" s="9" t="n">
        <f aca="false">'Central pensions'!V115</f>
        <v>36736431.9584777</v>
      </c>
      <c r="I115" s="67" t="n">
        <f aca="false">'Central pensions'!M115</f>
        <v>206513.856676226</v>
      </c>
      <c r="J115" s="9" t="n">
        <f aca="false">'Central pensions'!W115</f>
        <v>1136178.30799416</v>
      </c>
      <c r="K115" s="9"/>
      <c r="L115" s="67" t="n">
        <f aca="false">'Central pensions'!N115</f>
        <v>4120126.91767962</v>
      </c>
      <c r="M115" s="67"/>
      <c r="N115" s="67" t="n">
        <f aca="false">'Central pensions'!L115</f>
        <v>1306095.80658421</v>
      </c>
      <c r="O115" s="9"/>
      <c r="P115" s="9" t="n">
        <f aca="false">'Central pensions'!X115</f>
        <v>28565111.9293615</v>
      </c>
      <c r="Q115" s="67"/>
      <c r="R115" s="67" t="n">
        <f aca="false">'Central SIPA income'!G110</f>
        <v>36428372.1169483</v>
      </c>
      <c r="S115" s="67"/>
      <c r="T115" s="9" t="n">
        <f aca="false">'Central SIPA income'!J110</f>
        <v>139287038.098092</v>
      </c>
      <c r="U115" s="9"/>
      <c r="V115" s="67" t="n">
        <f aca="false">'Central SIPA income'!F110</f>
        <v>123828.083434981</v>
      </c>
      <c r="W115" s="67"/>
      <c r="X115" s="67" t="n">
        <f aca="false">'Central SIPA income'!M110</f>
        <v>311020.444961594</v>
      </c>
      <c r="Y115" s="9"/>
      <c r="Z115" s="9" t="n">
        <f aca="false">R115+V115-N115-L115-F115</f>
        <v>2291427.42014304</v>
      </c>
      <c r="AA115" s="9"/>
      <c r="AB115" s="9" t="n">
        <f aca="false">T115-P115-D115</f>
        <v>-47917260.6715778</v>
      </c>
      <c r="AC115" s="50"/>
      <c r="AD115" s="9"/>
      <c r="AE115" s="9"/>
      <c r="AF115" s="9"/>
      <c r="AG115" s="9" t="n">
        <f aca="false">BF115/100*$AG$57</f>
        <v>7861385283.39567</v>
      </c>
      <c r="AH115" s="40" t="n">
        <f aca="false">(AG115-AG114)/AG114</f>
        <v>0.000655407670251124</v>
      </c>
      <c r="AI115" s="40"/>
      <c r="AJ115" s="40" t="n">
        <f aca="false">AB115/AG115</f>
        <v>-0.00609526933793535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workers_and_wage_central!C103</f>
        <v>14260536</v>
      </c>
      <c r="AX115" s="7"/>
      <c r="AY115" s="40" t="n">
        <f aca="false">(AW115-AW114)/AW114</f>
        <v>-0.00158717867683208</v>
      </c>
      <c r="AZ115" s="39" t="n">
        <f aca="false">workers_and_wage_central!B103</f>
        <v>7759.53454458487</v>
      </c>
      <c r="BA115" s="40" t="n">
        <f aca="false">(AZ115-AZ114)/AZ114</f>
        <v>0.00224615139067544</v>
      </c>
      <c r="BB115" s="7"/>
      <c r="BC115" s="7"/>
      <c r="BD115" s="7"/>
      <c r="BE115" s="7"/>
      <c r="BF115" s="7" t="n">
        <f aca="false">BF114*(1+AY115)*(1+BA115)*(1-BE115)</f>
        <v>136.691557023814</v>
      </c>
      <c r="BG115" s="7"/>
      <c r="BH115" s="7" t="n">
        <f aca="false">BH114+1</f>
        <v>84</v>
      </c>
      <c r="BI115" s="40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158834513.010441</v>
      </c>
      <c r="E116" s="9"/>
      <c r="F116" s="67" t="n">
        <f aca="false">'Central pensions'!I116</f>
        <v>28870052.899518</v>
      </c>
      <c r="G116" s="9" t="n">
        <f aca="false">'Central pensions'!K116</f>
        <v>6759088.98530014</v>
      </c>
      <c r="H116" s="9" t="n">
        <f aca="false">'Central pensions'!V116</f>
        <v>37186513.3434622</v>
      </c>
      <c r="I116" s="67" t="n">
        <f aca="false">'Central pensions'!M116</f>
        <v>209043.989236088</v>
      </c>
      <c r="J116" s="9" t="n">
        <f aca="false">'Central pensions'!W116</f>
        <v>1150098.35082874</v>
      </c>
      <c r="K116" s="9"/>
      <c r="L116" s="67" t="n">
        <f aca="false">'Central pensions'!N116</f>
        <v>4067831.03881116</v>
      </c>
      <c r="M116" s="67"/>
      <c r="N116" s="67" t="n">
        <f aca="false">'Central pensions'!L116</f>
        <v>1308184.31894463</v>
      </c>
      <c r="O116" s="9"/>
      <c r="P116" s="9" t="n">
        <f aca="false">'Central pensions'!X116</f>
        <v>28305238.7441052</v>
      </c>
      <c r="Q116" s="67"/>
      <c r="R116" s="67" t="n">
        <f aca="false">'Central SIPA income'!G111</f>
        <v>31887392.2464559</v>
      </c>
      <c r="S116" s="67"/>
      <c r="T116" s="9" t="n">
        <f aca="false">'Central SIPA income'!J111</f>
        <v>121924207.988819</v>
      </c>
      <c r="U116" s="9"/>
      <c r="V116" s="67" t="n">
        <f aca="false">'Central SIPA income'!F111</f>
        <v>125331.439754868</v>
      </c>
      <c r="W116" s="67"/>
      <c r="X116" s="67" t="n">
        <f aca="false">'Central SIPA income'!M111</f>
        <v>314796.442607496</v>
      </c>
      <c r="Y116" s="9"/>
      <c r="Z116" s="9" t="n">
        <f aca="false">R116+V116-N116-L116-F116</f>
        <v>-2233344.57106306</v>
      </c>
      <c r="AA116" s="9"/>
      <c r="AB116" s="9" t="n">
        <f aca="false">T116-P116-D116</f>
        <v>-65215543.7657278</v>
      </c>
      <c r="AC116" s="50"/>
      <c r="AD116" s="9"/>
      <c r="AE116" s="9"/>
      <c r="AF116" s="9"/>
      <c r="AG116" s="9" t="n">
        <f aca="false">BF116/100*$AG$57</f>
        <v>7909426889.67763</v>
      </c>
      <c r="AH116" s="40" t="n">
        <f aca="false">(AG116-AG115)/AG115</f>
        <v>0.00611108660243725</v>
      </c>
      <c r="AI116" s="40"/>
      <c r="AJ116" s="40" t="n">
        <f aca="false">AB116/AG116</f>
        <v>-0.0082452932020699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71" t="n">
        <f aca="false">workers_and_wage_central!C104</f>
        <v>14304303</v>
      </c>
      <c r="AY116" s="40" t="n">
        <f aca="false">(AW116-AW115)/AW115</f>
        <v>0.00306909922600385</v>
      </c>
      <c r="AZ116" s="39" t="n">
        <f aca="false">workers_and_wage_central!B104</f>
        <v>7783.06672811026</v>
      </c>
      <c r="BA116" s="40" t="n">
        <f aca="false">(AZ116-AZ115)/AZ115</f>
        <v>0.00303267978126418</v>
      </c>
      <c r="BB116" s="7"/>
      <c r="BC116" s="7"/>
      <c r="BD116" s="7"/>
      <c r="BE116" s="7"/>
      <c r="BF116" s="7" t="n">
        <f aca="false">BF115*(1+AY116)*(1+BA116)*(1-BE116)</f>
        <v>137.526890966608</v>
      </c>
      <c r="BG116" s="7"/>
      <c r="BH116" s="0" t="n">
        <f aca="false">BH115+1</f>
        <v>85</v>
      </c>
      <c r="BI116" s="40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159745722.531699</v>
      </c>
      <c r="E117" s="9"/>
      <c r="F117" s="67" t="n">
        <f aca="false">'Central pensions'!I117</f>
        <v>29035676.0161987</v>
      </c>
      <c r="G117" s="9" t="n">
        <f aca="false">'Central pensions'!K117</f>
        <v>6892858.39941894</v>
      </c>
      <c r="H117" s="9" t="n">
        <f aca="false">'Central pensions'!V117</f>
        <v>37922473.1915858</v>
      </c>
      <c r="I117" s="67" t="n">
        <f aca="false">'Central pensions'!M117</f>
        <v>213181.187610893</v>
      </c>
      <c r="J117" s="9" t="n">
        <f aca="false">'Central pensions'!W117</f>
        <v>1172859.99561605</v>
      </c>
      <c r="K117" s="9"/>
      <c r="L117" s="67" t="n">
        <f aca="false">'Central pensions'!N117</f>
        <v>4069613.94107334</v>
      </c>
      <c r="M117" s="67"/>
      <c r="N117" s="67" t="n">
        <f aca="false">'Central pensions'!L117</f>
        <v>1317427.67833865</v>
      </c>
      <c r="O117" s="9"/>
      <c r="P117" s="9" t="n">
        <f aca="false">'Central pensions'!X117</f>
        <v>28365344.4685731</v>
      </c>
      <c r="Q117" s="67"/>
      <c r="R117" s="67" t="n">
        <f aca="false">'Central SIPA income'!G112</f>
        <v>36538316.5147184</v>
      </c>
      <c r="S117" s="67"/>
      <c r="T117" s="9" t="n">
        <f aca="false">'Central SIPA income'!J112</f>
        <v>139707420.032033</v>
      </c>
      <c r="U117" s="9"/>
      <c r="V117" s="67" t="n">
        <f aca="false">'Central SIPA income'!F112</f>
        <v>128599.058424468</v>
      </c>
      <c r="W117" s="67"/>
      <c r="X117" s="67" t="n">
        <f aca="false">'Central SIPA income'!M112</f>
        <v>323003.758624927</v>
      </c>
      <c r="Y117" s="9"/>
      <c r="Z117" s="9" t="n">
        <f aca="false">R117+V117-N117-L117-F117</f>
        <v>2244197.93753223</v>
      </c>
      <c r="AA117" s="9"/>
      <c r="AB117" s="9" t="n">
        <f aca="false">T117-P117-D117</f>
        <v>-48403646.9682383</v>
      </c>
      <c r="AC117" s="50"/>
      <c r="AD117" s="9"/>
      <c r="AE117" s="9"/>
      <c r="AF117" s="9"/>
      <c r="AG117" s="9" t="n">
        <f aca="false">BF117/100*$AG$57</f>
        <v>7924134136.0782</v>
      </c>
      <c r="AH117" s="40" t="n">
        <f aca="false">(AG117-AG116)/AG116</f>
        <v>0.00185945791088415</v>
      </c>
      <c r="AI117" s="40" t="n">
        <f aca="false">(AG117-AG113)/AG113</f>
        <v>0.00771114925041009</v>
      </c>
      <c r="AJ117" s="40" t="n">
        <f aca="false">AB117/AG117</f>
        <v>-0.00610838309107602</v>
      </c>
      <c r="AK117" s="73"/>
      <c r="AL117" s="78"/>
      <c r="AM117" s="7"/>
      <c r="AN117" s="7"/>
      <c r="AO117" s="7"/>
      <c r="AP117" s="7"/>
      <c r="AQ117" s="7"/>
      <c r="AR117" s="7"/>
      <c r="AS117" s="7"/>
      <c r="AT117" s="7"/>
      <c r="AW117" s="71" t="n">
        <f aca="false">workers_and_wage_central!C105</f>
        <v>14371746</v>
      </c>
      <c r="AY117" s="40" t="n">
        <f aca="false">(AW117-AW116)/AW116</f>
        <v>0.00471487495755648</v>
      </c>
      <c r="AZ117" s="39" t="n">
        <f aca="false">workers_and_wage_central!B105</f>
        <v>7760.9471178957</v>
      </c>
      <c r="BA117" s="40" t="n">
        <f aca="false">(AZ117-AZ116)/AZ116</f>
        <v>-0.00284201729052014</v>
      </c>
      <c r="BB117" s="7"/>
      <c r="BC117" s="7"/>
      <c r="BD117" s="7"/>
      <c r="BE117" s="7"/>
      <c r="BF117" s="7" t="n">
        <f aca="false">BF116*(1+AY117)*(1+BA117)*(1-BE117)</f>
        <v>137.782616431975</v>
      </c>
      <c r="BG117" s="73" t="e">
        <f aca="false">(BB117-BB113)/BB113</f>
        <v>#DIV/0!</v>
      </c>
      <c r="BH117" s="0" t="n">
        <f aca="false">BH116+1</f>
        <v>86</v>
      </c>
      <c r="BI117" s="40"/>
    </row>
    <row r="118" customFormat="false" ht="12.8" hidden="false" customHeight="false" outlineLevel="0" collapsed="false">
      <c r="AK118" s="5"/>
      <c r="AL118" s="60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32" t="n">
        <f aca="false">AVERAGE(AI29:AI117)</f>
        <v>0.0209325353039522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32"/>
    </row>
    <row r="121" customFormat="false" ht="12.8" hidden="false" customHeight="false" outlineLevel="0" collapsed="false">
      <c r="AK121" s="73"/>
      <c r="BF121" s="32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106</v>
      </c>
    </row>
    <row r="125" customFormat="false" ht="12.8" hidden="false" customHeight="false" outlineLevel="0" collapsed="false">
      <c r="AK125" s="73"/>
    </row>
    <row r="127" customFormat="false" ht="12.8" hidden="false" customHeight="false" outlineLevel="0" collapsed="false">
      <c r="AF127" s="5" t="n">
        <v>2015</v>
      </c>
      <c r="AG127" s="6" t="n">
        <f aca="false">AG14</f>
        <v>5192108061.38261</v>
      </c>
    </row>
    <row r="128" customFormat="false" ht="12.8" hidden="false" customHeight="false" outlineLevel="0" collapsed="false">
      <c r="AF128" s="7" t="n">
        <v>2015</v>
      </c>
      <c r="AG128" s="9" t="n">
        <f aca="false">AG15</f>
        <v>5310158517.42102</v>
      </c>
    </row>
    <row r="129" customFormat="false" ht="12.8" hidden="false" customHeight="false" outlineLevel="0" collapsed="false">
      <c r="AF129" s="7" t="n">
        <v>2015</v>
      </c>
      <c r="AG129" s="9" t="n">
        <f aca="false">AG16</f>
        <v>5306463610.93908</v>
      </c>
    </row>
    <row r="130" customFormat="false" ht="12.8" hidden="false" customHeight="false" outlineLevel="0" collapsed="false">
      <c r="AF130" s="7" t="n">
        <v>2015</v>
      </c>
      <c r="AG130" s="9" t="n">
        <f aca="false">AG17</f>
        <v>5248790844.48405</v>
      </c>
      <c r="AH130" s="32"/>
      <c r="AI130" s="32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5205124141.81883</v>
      </c>
    </row>
    <row r="132" customFormat="false" ht="12.8" hidden="false" customHeight="false" outlineLevel="0" collapsed="false">
      <c r="AF132" s="7" t="n">
        <f aca="false">AF128+1</f>
        <v>2016</v>
      </c>
      <c r="AG132" s="9" t="n">
        <f aca="false">AG19</f>
        <v>5114201771.34562</v>
      </c>
    </row>
    <row r="133" customFormat="false" ht="12.8" hidden="false" customHeight="false" outlineLevel="0" collapsed="false">
      <c r="AF133" s="7" t="n">
        <f aca="false">AF129+1</f>
        <v>2016</v>
      </c>
      <c r="AG133" s="9" t="n">
        <f aca="false">AG20</f>
        <v>5132602154.79852</v>
      </c>
    </row>
    <row r="134" customFormat="false" ht="12.8" hidden="false" customHeight="false" outlineLevel="0" collapsed="false">
      <c r="AF134" s="7" t="n">
        <f aca="false">AF130+1</f>
        <v>2016</v>
      </c>
      <c r="AG134" s="9" t="n">
        <f aca="false">AG21</f>
        <v>5167527491.82392</v>
      </c>
      <c r="AJ134" s="32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5221404663.9263</v>
      </c>
      <c r="AH135" s="32"/>
      <c r="AI135" s="32"/>
    </row>
    <row r="136" customFormat="false" ht="12.8" hidden="false" customHeight="false" outlineLevel="0" collapsed="false">
      <c r="AF136" s="7" t="n">
        <f aca="false">AF132+1</f>
        <v>2017</v>
      </c>
      <c r="AG136" s="9" t="n">
        <f aca="false">AG23</f>
        <v>5259341230.30775</v>
      </c>
    </row>
    <row r="137" customFormat="false" ht="12.8" hidden="false" customHeight="false" outlineLevel="0" collapsed="false">
      <c r="AF137" s="7" t="n">
        <f aca="false">AF133+1</f>
        <v>2017</v>
      </c>
      <c r="AG137" s="9" t="n">
        <f aca="false">AG24</f>
        <v>5329145842.42092</v>
      </c>
    </row>
    <row r="138" customFormat="false" ht="12.8" hidden="false" customHeight="false" outlineLevel="0" collapsed="false">
      <c r="AF138" s="7" t="n">
        <f aca="false">AF134+1</f>
        <v>2017</v>
      </c>
      <c r="AG138" s="9" t="n">
        <f aca="false">AG25</f>
        <v>5390723791.0674</v>
      </c>
      <c r="AJ138" s="32" t="n">
        <f aca="false">(AG138-AG134)/AG134</f>
        <v>0.0431920874338097</v>
      </c>
      <c r="AK138" s="32" t="n">
        <f aca="false">AVERAGE(AJ138:AJ230)</f>
        <v>0.0183897763740554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5384429080.35755</v>
      </c>
      <c r="AH139" s="32"/>
      <c r="AI139" s="32"/>
    </row>
    <row r="140" customFormat="false" ht="12.8" hidden="false" customHeight="false" outlineLevel="0" collapsed="false">
      <c r="AF140" s="7" t="n">
        <f aca="false">AF136+1</f>
        <v>2018</v>
      </c>
      <c r="AG140" s="9" t="n">
        <f aca="false">AG27</f>
        <v>5110565745.3297</v>
      </c>
    </row>
    <row r="141" customFormat="false" ht="12.8" hidden="false" customHeight="false" outlineLevel="0" collapsed="false">
      <c r="AF141" s="7" t="n">
        <f aca="false">AF137+1</f>
        <v>2018</v>
      </c>
      <c r="AG141" s="9" t="n">
        <f aca="false">AG28</f>
        <v>5107155569.16924</v>
      </c>
    </row>
    <row r="142" customFormat="false" ht="12.8" hidden="false" customHeight="false" outlineLevel="0" collapsed="false">
      <c r="AF142" s="7" t="n">
        <f aca="false">AF138+1</f>
        <v>2018</v>
      </c>
      <c r="AG142" s="9" t="n">
        <f aca="false">AG29</f>
        <v>5054594744.49258</v>
      </c>
      <c r="AJ142" s="32" t="n">
        <f aca="false">(AG142-AG138)/AG138</f>
        <v>-0.0623532311434299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5061577063.56846</v>
      </c>
      <c r="AH143" s="32"/>
      <c r="AI143" s="32"/>
    </row>
    <row r="144" customFormat="false" ht="12.8" hidden="false" customHeight="false" outlineLevel="0" collapsed="false">
      <c r="AF144" s="7" t="n">
        <f aca="false">AF140+1</f>
        <v>2019</v>
      </c>
      <c r="AG144" s="9" t="n">
        <f aca="false">AG31</f>
        <v>5042490446.21757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9" t="n">
        <f aca="false">AG32</f>
        <v>5083630620.0919</v>
      </c>
    </row>
    <row r="146" customFormat="false" ht="12.8" hidden="false" customHeight="false" outlineLevel="0" collapsed="false">
      <c r="AF146" s="7" t="n">
        <f aca="false">AF142+1</f>
        <v>2019</v>
      </c>
      <c r="AG146" s="9" t="n">
        <f aca="false">AG33</f>
        <v>5037731127.00825</v>
      </c>
      <c r="AJ146" s="32" t="n">
        <f aca="false">(AG146-AG142)/AG142</f>
        <v>-0.00333629466589907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4793690581.39865</v>
      </c>
      <c r="AH147" s="32"/>
      <c r="AI147" s="32"/>
      <c r="AK147" s="0" t="n">
        <f aca="false">100*AK144*AL144*AU144*AV144</f>
        <v>100.596883177987</v>
      </c>
      <c r="AL147" s="32" t="n">
        <f aca="false">(AK147-100)/100</f>
        <v>0.00596883177987451</v>
      </c>
      <c r="AM147" s="32"/>
      <c r="AN147" s="32"/>
      <c r="AO147" s="32"/>
      <c r="AP147" s="32"/>
      <c r="AQ147" s="32"/>
      <c r="AR147" s="32"/>
      <c r="AS147" s="32"/>
      <c r="AT147" s="32"/>
    </row>
    <row r="148" customFormat="false" ht="12.8" hidden="false" customHeight="false" outlineLevel="0" collapsed="false">
      <c r="AF148" s="7" t="n">
        <f aca="false">AF144+1</f>
        <v>2020</v>
      </c>
      <c r="AG148" s="9" t="n">
        <f aca="false">AG35</f>
        <v>4019949502.60615</v>
      </c>
    </row>
    <row r="149" customFormat="false" ht="12.8" hidden="false" customHeight="false" outlineLevel="0" collapsed="false">
      <c r="AF149" s="7" t="n">
        <f aca="false">AF145+1</f>
        <v>2020</v>
      </c>
      <c r="AG149" s="9" t="n">
        <f aca="false">AG36</f>
        <v>4512300110.79965</v>
      </c>
      <c r="AH149" s="32" t="n">
        <f aca="false">AVERAGE(AJ138:AJ158)</f>
        <v>0.00521650804974403</v>
      </c>
      <c r="AI149" s="32"/>
    </row>
    <row r="150" customFormat="false" ht="12.8" hidden="false" customHeight="false" outlineLevel="0" collapsed="false">
      <c r="AF150" s="7" t="n">
        <f aca="false">AF146+1</f>
        <v>2020</v>
      </c>
      <c r="AG150" s="9" t="n">
        <f aca="false">AG37</f>
        <v>4699819807.57936</v>
      </c>
      <c r="AJ150" s="32" t="n">
        <f aca="false">(AG150-AG146)/AG146</f>
        <v>-0.0670760925721661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4793690581.39865</v>
      </c>
      <c r="AH151" s="32"/>
      <c r="AI151" s="32"/>
    </row>
    <row r="152" customFormat="false" ht="12.8" hidden="false" customHeight="false" outlineLevel="0" collapsed="false">
      <c r="AF152" s="7" t="n">
        <f aca="false">AF148+1</f>
        <v>2021</v>
      </c>
      <c r="AG152" s="9" t="n">
        <f aca="false">AG39</f>
        <v>4823939403.12739</v>
      </c>
    </row>
    <row r="153" customFormat="false" ht="12.8" hidden="false" customHeight="false" outlineLevel="0" collapsed="false">
      <c r="AF153" s="7" t="n">
        <f aca="false">AF149+1</f>
        <v>2021</v>
      </c>
      <c r="AG153" s="9" t="n">
        <f aca="false">AG40</f>
        <v>4918407120.77163</v>
      </c>
    </row>
    <row r="154" customFormat="false" ht="12.8" hidden="false" customHeight="false" outlineLevel="0" collapsed="false">
      <c r="AF154" s="7" t="n">
        <f aca="false">AF150+1</f>
        <v>2021</v>
      </c>
      <c r="AG154" s="9" t="n">
        <f aca="false">AG41</f>
        <v>4967835217.28166</v>
      </c>
      <c r="AJ154" s="32" t="n">
        <f aca="false">(AG154-AG150)/AG150</f>
        <v>0.0570267415933838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5033375110.46859</v>
      </c>
      <c r="AH155" s="32"/>
      <c r="AI155" s="32"/>
    </row>
    <row r="156" customFormat="false" ht="12.8" hidden="false" customHeight="false" outlineLevel="0" collapsed="false">
      <c r="AF156" s="7" t="n">
        <f aca="false">AF152+1</f>
        <v>2022</v>
      </c>
      <c r="AG156" s="9" t="n">
        <f aca="false">AG43</f>
        <v>5113375767.31503</v>
      </c>
    </row>
    <row r="157" customFormat="false" ht="12.8" hidden="false" customHeight="false" outlineLevel="0" collapsed="false">
      <c r="AF157" s="7" t="n">
        <f aca="false">AF153+1</f>
        <v>2022</v>
      </c>
      <c r="AG157" s="9" t="n">
        <f aca="false">AG44</f>
        <v>5164327476.81018</v>
      </c>
    </row>
    <row r="158" customFormat="false" ht="12.8" hidden="false" customHeight="false" outlineLevel="0" collapsed="false">
      <c r="AF158" s="7" t="n">
        <f aca="false">AF154+1</f>
        <v>2022</v>
      </c>
      <c r="AG158" s="9" t="n">
        <f aca="false">AG45</f>
        <v>5285010818.04992</v>
      </c>
      <c r="AJ158" s="32" t="n">
        <f aca="false">(AG158-AG154)/AG154</f>
        <v>0.0638458376527658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5285043865.99202</v>
      </c>
      <c r="AH159" s="32"/>
      <c r="AI159" s="32"/>
    </row>
    <row r="160" customFormat="false" ht="12.8" hidden="false" customHeight="false" outlineLevel="0" collapsed="false">
      <c r="AF160" s="7" t="n">
        <f aca="false">AF156+1</f>
        <v>2023</v>
      </c>
      <c r="AG160" s="9" t="n">
        <f aca="false">AG47</f>
        <v>5317910798.00764</v>
      </c>
    </row>
    <row r="161" customFormat="false" ht="12.8" hidden="false" customHeight="false" outlineLevel="0" collapsed="false">
      <c r="AF161" s="7" t="n">
        <f aca="false">AF157+1</f>
        <v>2023</v>
      </c>
      <c r="AG161" s="9" t="n">
        <f aca="false">AG48</f>
        <v>5370900575.8826</v>
      </c>
    </row>
    <row r="162" customFormat="false" ht="12.8" hidden="false" customHeight="false" outlineLevel="0" collapsed="false">
      <c r="AF162" s="7" t="n">
        <f aca="false">AF158+1</f>
        <v>2023</v>
      </c>
      <c r="AG162" s="9" t="n">
        <f aca="false">AG49</f>
        <v>5446077499.66725</v>
      </c>
      <c r="AJ162" s="32" t="n">
        <f aca="false">(AG162-AG158)/AG158</f>
        <v>0.0304761309224276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5496445620.6317</v>
      </c>
      <c r="AH163" s="32"/>
      <c r="AI163" s="32"/>
    </row>
    <row r="164" customFormat="false" ht="12.8" hidden="false" customHeight="false" outlineLevel="0" collapsed="false">
      <c r="AF164" s="7" t="n">
        <f aca="false">AF160+1</f>
        <v>2024</v>
      </c>
      <c r="AG164" s="9" t="n">
        <f aca="false">AG51</f>
        <v>5530627229.92793</v>
      </c>
    </row>
    <row r="165" customFormat="false" ht="12.8" hidden="false" customHeight="false" outlineLevel="0" collapsed="false">
      <c r="AF165" s="7" t="n">
        <f aca="false">AF161+1</f>
        <v>2024</v>
      </c>
      <c r="AG165" s="9" t="n">
        <f aca="false">AG52</f>
        <v>5558882096.03851</v>
      </c>
    </row>
    <row r="166" customFormat="false" ht="12.8" hidden="false" customHeight="false" outlineLevel="0" collapsed="false">
      <c r="AF166" s="7" t="n">
        <f aca="false">AF162+1</f>
        <v>2024</v>
      </c>
      <c r="AG166" s="9" t="n">
        <f aca="false">AG53</f>
        <v>5583675438.83561</v>
      </c>
      <c r="AJ166" s="32" t="n">
        <f aca="false">(AG166-AG162)/AG162</f>
        <v>0.0252655125045063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5661338989.25063</v>
      </c>
      <c r="AH167" s="32"/>
      <c r="AI167" s="32"/>
    </row>
    <row r="168" customFormat="false" ht="12.8" hidden="false" customHeight="false" outlineLevel="0" collapsed="false">
      <c r="AF168" s="7" t="n">
        <f aca="false">AF164+1</f>
        <v>2025</v>
      </c>
      <c r="AG168" s="9" t="n">
        <f aca="false">AG55</f>
        <v>5696546046.82576</v>
      </c>
    </row>
    <row r="169" customFormat="false" ht="12.8" hidden="false" customHeight="false" outlineLevel="0" collapsed="false">
      <c r="AF169" s="7" t="n">
        <f aca="false">AF165+1</f>
        <v>2025</v>
      </c>
      <c r="AG169" s="9" t="n">
        <f aca="false">AG56</f>
        <v>5725648558.91964</v>
      </c>
    </row>
    <row r="170" customFormat="false" ht="12.8" hidden="false" customHeight="false" outlineLevel="0" collapsed="false">
      <c r="AF170" s="7" t="n">
        <f aca="false">AF166+1</f>
        <v>2025</v>
      </c>
      <c r="AG170" s="9" t="n">
        <f aca="false">AG57</f>
        <v>5751185702.00067</v>
      </c>
      <c r="AJ170" s="32" t="n">
        <f aca="false">(AG170-AG166)/AG166</f>
        <v>0.0299999999999991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5795191484.18346</v>
      </c>
      <c r="AH171" s="32"/>
      <c r="AI171" s="32"/>
    </row>
    <row r="172" customFormat="false" ht="12.8" hidden="false" customHeight="false" outlineLevel="0" collapsed="false">
      <c r="AF172" s="7" t="n">
        <f aca="false">AF168+1</f>
        <v>2026</v>
      </c>
      <c r="AG172" s="9" t="n">
        <f aca="false">AG59</f>
        <v>5835357834.52256</v>
      </c>
    </row>
    <row r="173" customFormat="false" ht="12.8" hidden="false" customHeight="false" outlineLevel="0" collapsed="false">
      <c r="AF173" s="7" t="n">
        <f aca="false">AF169+1</f>
        <v>2026</v>
      </c>
      <c r="AG173" s="9" t="n">
        <f aca="false">AG60</f>
        <v>5893101664.96084</v>
      </c>
    </row>
    <row r="174" customFormat="false" ht="12.8" hidden="false" customHeight="false" outlineLevel="0" collapsed="false">
      <c r="AF174" s="7" t="n">
        <f aca="false">AF170+1</f>
        <v>2026</v>
      </c>
      <c r="AG174" s="9" t="n">
        <f aca="false">AG61</f>
        <v>5941700522.67002</v>
      </c>
      <c r="AJ174" s="32" t="n">
        <f aca="false">(AG174-AG170)/AG170</f>
        <v>0.0331261813721433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5973987335.36424</v>
      </c>
      <c r="AH175" s="32"/>
      <c r="AI175" s="32"/>
    </row>
    <row r="176" customFormat="false" ht="12.8" hidden="false" customHeight="false" outlineLevel="0" collapsed="false">
      <c r="AF176" s="7" t="n">
        <f aca="false">AF172+1</f>
        <v>2027</v>
      </c>
      <c r="AG176" s="9" t="n">
        <f aca="false">AG63</f>
        <v>6017619398.50049</v>
      </c>
    </row>
    <row r="177" customFormat="false" ht="12.8" hidden="false" customHeight="false" outlineLevel="0" collapsed="false">
      <c r="AF177" s="7" t="n">
        <f aca="false">AF173+1</f>
        <v>2027</v>
      </c>
      <c r="AG177" s="9" t="n">
        <f aca="false">AG64</f>
        <v>6097399877.77689</v>
      </c>
    </row>
    <row r="178" customFormat="false" ht="12.8" hidden="false" customHeight="false" outlineLevel="0" collapsed="false">
      <c r="AF178" s="7" t="n">
        <f aca="false">AF174+1</f>
        <v>2027</v>
      </c>
      <c r="AG178" s="9" t="n">
        <f aca="false">AG65</f>
        <v>6143031571.12474</v>
      </c>
      <c r="AJ178" s="32" t="n">
        <f aca="false">(AG178-AG174)/AG174</f>
        <v>0.0338844153599728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6197499530.98972</v>
      </c>
      <c r="AH179" s="32"/>
      <c r="AI179" s="32"/>
    </row>
    <row r="180" customFormat="false" ht="12.8" hidden="false" customHeight="false" outlineLevel="0" collapsed="false">
      <c r="AF180" s="7" t="n">
        <f aca="false">AF176+1</f>
        <v>2028</v>
      </c>
      <c r="AG180" s="9" t="n">
        <f aca="false">AG67</f>
        <v>6228767855.03553</v>
      </c>
    </row>
    <row r="181" customFormat="false" ht="12.8" hidden="false" customHeight="false" outlineLevel="0" collapsed="false">
      <c r="AF181" s="7" t="n">
        <f aca="false">AF177+1</f>
        <v>2028</v>
      </c>
      <c r="AG181" s="9" t="n">
        <f aca="false">AG68</f>
        <v>6282226857.41732</v>
      </c>
    </row>
    <row r="182" customFormat="false" ht="12.8" hidden="false" customHeight="false" outlineLevel="0" collapsed="false">
      <c r="AF182" s="7" t="n">
        <f aca="false">AF178+1</f>
        <v>2028</v>
      </c>
      <c r="AG182" s="9" t="n">
        <f aca="false">AG69</f>
        <v>6331853163.05453</v>
      </c>
      <c r="AJ182" s="32" t="n">
        <f aca="false">(AG182-AG178)/AG178</f>
        <v>0.0307375258849955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6350297737.05247</v>
      </c>
      <c r="AH183" s="32"/>
      <c r="AI183" s="32"/>
    </row>
    <row r="184" customFormat="false" ht="12.8" hidden="false" customHeight="false" outlineLevel="0" collapsed="false">
      <c r="AF184" s="7" t="n">
        <f aca="false">AF180+1</f>
        <v>2029</v>
      </c>
      <c r="AG184" s="9" t="n">
        <f aca="false">AG71</f>
        <v>6386625038.09436</v>
      </c>
    </row>
    <row r="185" customFormat="false" ht="12.8" hidden="false" customHeight="false" outlineLevel="0" collapsed="false">
      <c r="AF185" s="7" t="n">
        <f aca="false">AF181+1</f>
        <v>2029</v>
      </c>
      <c r="AG185" s="9" t="n">
        <f aca="false">AG72</f>
        <v>6424367462.0196</v>
      </c>
    </row>
    <row r="186" customFormat="false" ht="12.8" hidden="false" customHeight="false" outlineLevel="0" collapsed="false">
      <c r="AF186" s="7" t="n">
        <f aca="false">AF182+1</f>
        <v>2029</v>
      </c>
      <c r="AG186" s="9" t="n">
        <f aca="false">AG73</f>
        <v>6480775650.0564</v>
      </c>
      <c r="AJ186" s="32" t="n">
        <f aca="false">(AG186-AG182)/AG182</f>
        <v>0.0235195736803896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6523718814.60235</v>
      </c>
      <c r="AH187" s="32"/>
      <c r="AI187" s="32"/>
    </row>
    <row r="188" customFormat="false" ht="12.8" hidden="false" customHeight="false" outlineLevel="0" collapsed="false">
      <c r="AF188" s="7" t="n">
        <f aca="false">AF184+1</f>
        <v>2030</v>
      </c>
      <c r="AG188" s="9" t="n">
        <f aca="false">AG75</f>
        <v>6566018434.44859</v>
      </c>
    </row>
    <row r="189" customFormat="false" ht="12.8" hidden="false" customHeight="false" outlineLevel="0" collapsed="false">
      <c r="AF189" s="7" t="n">
        <f aca="false">AF185+1</f>
        <v>2030</v>
      </c>
      <c r="AG189" s="9" t="n">
        <f aca="false">AG76</f>
        <v>6581221956.99322</v>
      </c>
    </row>
    <row r="190" customFormat="false" ht="12.8" hidden="false" customHeight="false" outlineLevel="0" collapsed="false">
      <c r="AF190" s="7" t="n">
        <f aca="false">AF186+1</f>
        <v>2030</v>
      </c>
      <c r="AG190" s="9" t="n">
        <f aca="false">AG77</f>
        <v>6626310973.04114</v>
      </c>
      <c r="AJ190" s="32" t="n">
        <f aca="false">(AG190-AG186)/AG186</f>
        <v>0.0224564667631207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6644753024.72856</v>
      </c>
      <c r="AH191" s="32"/>
      <c r="AI191" s="32"/>
    </row>
    <row r="192" customFormat="false" ht="12.8" hidden="false" customHeight="false" outlineLevel="0" collapsed="false">
      <c r="AF192" s="7" t="n">
        <f aca="false">AF188+1</f>
        <v>2031</v>
      </c>
      <c r="AG192" s="9" t="n">
        <f aca="false">AG79</f>
        <v>6688617700.5262</v>
      </c>
    </row>
    <row r="193" customFormat="false" ht="12.8" hidden="false" customHeight="false" outlineLevel="0" collapsed="false">
      <c r="AF193" s="7" t="n">
        <f aca="false">AF189+1</f>
        <v>2031</v>
      </c>
      <c r="AG193" s="9" t="n">
        <f aca="false">AG80</f>
        <v>6703953628.29238</v>
      </c>
    </row>
    <row r="194" customFormat="false" ht="12.8" hidden="false" customHeight="false" outlineLevel="0" collapsed="false">
      <c r="AF194" s="7" t="n">
        <f aca="false">AF190+1</f>
        <v>2031</v>
      </c>
      <c r="AG194" s="9" t="n">
        <f aca="false">AG81</f>
        <v>6747900925.58798</v>
      </c>
      <c r="AJ194" s="32" t="n">
        <f aca="false">(AG194-AG190)/AG190</f>
        <v>0.018349569321683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6783653270.01024</v>
      </c>
      <c r="AH195" s="32"/>
      <c r="AI195" s="32"/>
    </row>
    <row r="196" customFormat="false" ht="12.8" hidden="false" customHeight="false" outlineLevel="0" collapsed="false">
      <c r="AF196" s="7" t="n">
        <f aca="false">AF192+1</f>
        <v>2032</v>
      </c>
      <c r="AG196" s="9" t="n">
        <f aca="false">AG83</f>
        <v>6824272269.7158</v>
      </c>
    </row>
    <row r="197" customFormat="false" ht="12.8" hidden="false" customHeight="false" outlineLevel="0" collapsed="false">
      <c r="AF197" s="7" t="n">
        <f aca="false">AF193+1</f>
        <v>2032</v>
      </c>
      <c r="AG197" s="9" t="n">
        <f aca="false">AG84</f>
        <v>6836002351.25642</v>
      </c>
    </row>
    <row r="198" customFormat="false" ht="12.8" hidden="false" customHeight="false" outlineLevel="0" collapsed="false">
      <c r="AF198" s="7" t="n">
        <f aca="false">AF194+1</f>
        <v>2032</v>
      </c>
      <c r="AG198" s="9" t="n">
        <f aca="false">AG85</f>
        <v>6904464400.74845</v>
      </c>
      <c r="AJ198" s="32" t="n">
        <f aca="false">(AG198-AG194)/AG194</f>
        <v>0.0232018040701784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6923093522.84135</v>
      </c>
      <c r="AH199" s="32"/>
      <c r="AI199" s="32"/>
    </row>
    <row r="200" customFormat="false" ht="12.8" hidden="false" customHeight="false" outlineLevel="0" collapsed="false">
      <c r="AF200" s="7" t="n">
        <f aca="false">AF196+1</f>
        <v>2033</v>
      </c>
      <c r="AG200" s="9" t="n">
        <f aca="false">AG87</f>
        <v>6945527034.34743</v>
      </c>
    </row>
    <row r="201" customFormat="false" ht="12.8" hidden="false" customHeight="false" outlineLevel="0" collapsed="false">
      <c r="AF201" s="7" t="n">
        <f aca="false">AF197+1</f>
        <v>2033</v>
      </c>
      <c r="AG201" s="9" t="n">
        <f aca="false">AG88</f>
        <v>6971138883.8175</v>
      </c>
    </row>
    <row r="202" customFormat="false" ht="12.8" hidden="false" customHeight="false" outlineLevel="0" collapsed="false">
      <c r="AF202" s="7" t="n">
        <f aca="false">AF198+1</f>
        <v>2033</v>
      </c>
      <c r="AG202" s="9" t="n">
        <f aca="false">AG89</f>
        <v>6993539934.0115</v>
      </c>
      <c r="AJ202" s="32" t="n">
        <f aca="false">(AG202-AG198)/AG198</f>
        <v>0.012901150341712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7048496564.67529</v>
      </c>
      <c r="AH203" s="32"/>
      <c r="AI203" s="32"/>
    </row>
    <row r="204" customFormat="false" ht="12.8" hidden="false" customHeight="false" outlineLevel="0" collapsed="false">
      <c r="AF204" s="7" t="n">
        <f aca="false">AF200+1</f>
        <v>2034</v>
      </c>
      <c r="AG204" s="9" t="n">
        <f aca="false">AG91</f>
        <v>7156887630.2924</v>
      </c>
    </row>
    <row r="205" customFormat="false" ht="12.8" hidden="false" customHeight="false" outlineLevel="0" collapsed="false">
      <c r="AF205" s="7" t="n">
        <f aca="false">AF201+1</f>
        <v>2034</v>
      </c>
      <c r="AG205" s="9" t="n">
        <f aca="false">AG92</f>
        <v>7157157998.68803</v>
      </c>
    </row>
    <row r="206" customFormat="false" ht="12.8" hidden="false" customHeight="false" outlineLevel="0" collapsed="false">
      <c r="AF206" s="7" t="n">
        <f aca="false">AF202+1</f>
        <v>2034</v>
      </c>
      <c r="AG206" s="9" t="n">
        <f aca="false">AG93</f>
        <v>7159594746.74635</v>
      </c>
      <c r="AJ206" s="32" t="n">
        <f aca="false">(AG206-AG202)/AG202</f>
        <v>0.0237440286752738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7219247507.84604</v>
      </c>
      <c r="AH207" s="32"/>
      <c r="AI207" s="32"/>
    </row>
    <row r="208" customFormat="false" ht="12.8" hidden="false" customHeight="false" outlineLevel="0" collapsed="false">
      <c r="AF208" s="7" t="n">
        <f aca="false">AF204+1</f>
        <v>2035</v>
      </c>
      <c r="AG208" s="9" t="n">
        <f aca="false">AG95</f>
        <v>7241775700.99271</v>
      </c>
    </row>
    <row r="209" customFormat="false" ht="12.8" hidden="false" customHeight="false" outlineLevel="0" collapsed="false">
      <c r="AF209" s="7" t="n">
        <f aca="false">AF205+1</f>
        <v>2035</v>
      </c>
      <c r="AG209" s="9" t="n">
        <f aca="false">AG96</f>
        <v>7271049213.21487</v>
      </c>
    </row>
    <row r="210" customFormat="false" ht="12.8" hidden="false" customHeight="false" outlineLevel="0" collapsed="false">
      <c r="AF210" s="7" t="n">
        <f aca="false">AF206+1</f>
        <v>2035</v>
      </c>
      <c r="AG210" s="9" t="n">
        <f aca="false">AG97</f>
        <v>7311002298.47194</v>
      </c>
      <c r="AJ210" s="32" t="n">
        <f aca="false">(AG210-AG206)/AG206</f>
        <v>0.021147503047488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7360083879.23968</v>
      </c>
      <c r="AH211" s="32"/>
      <c r="AI211" s="32"/>
    </row>
    <row r="212" customFormat="false" ht="12.8" hidden="false" customHeight="false" outlineLevel="0" collapsed="false">
      <c r="AF212" s="7" t="n">
        <f aca="false">AF208+1</f>
        <v>2036</v>
      </c>
      <c r="AG212" s="9" t="n">
        <f aca="false">AG99</f>
        <v>7394599944.22631</v>
      </c>
    </row>
    <row r="213" customFormat="false" ht="12.8" hidden="false" customHeight="false" outlineLevel="0" collapsed="false">
      <c r="AF213" s="7" t="n">
        <f aca="false">AF209+1</f>
        <v>2036</v>
      </c>
      <c r="AG213" s="9" t="n">
        <f aca="false">AG100</f>
        <v>7424861718.06854</v>
      </c>
    </row>
    <row r="214" customFormat="false" ht="12.8" hidden="false" customHeight="false" outlineLevel="0" collapsed="false">
      <c r="AF214" s="7" t="n">
        <f aca="false">AF210+1</f>
        <v>2036</v>
      </c>
      <c r="AG214" s="9" t="n">
        <f aca="false">AG101</f>
        <v>7422503341.65715</v>
      </c>
      <c r="AJ214" s="32" t="n">
        <f aca="false">(AG214-AG210)/AG210</f>
        <v>0.0152511295487508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7437931420.30552</v>
      </c>
      <c r="AH215" s="32"/>
      <c r="AI215" s="32"/>
    </row>
    <row r="216" customFormat="false" ht="12.8" hidden="false" customHeight="false" outlineLevel="0" collapsed="false">
      <c r="AF216" s="7" t="n">
        <f aca="false">AF212+1</f>
        <v>2037</v>
      </c>
      <c r="AG216" s="9" t="n">
        <f aca="false">AG103</f>
        <v>7485785267.40431</v>
      </c>
    </row>
    <row r="217" customFormat="false" ht="12.8" hidden="false" customHeight="false" outlineLevel="0" collapsed="false">
      <c r="AF217" s="7" t="n">
        <f aca="false">AF213+1</f>
        <v>2037</v>
      </c>
      <c r="AG217" s="9" t="n">
        <f aca="false">AG104</f>
        <v>7530543012.75706</v>
      </c>
    </row>
    <row r="218" customFormat="false" ht="12.8" hidden="false" customHeight="false" outlineLevel="0" collapsed="false">
      <c r="AF218" s="7" t="n">
        <f aca="false">AF214+1</f>
        <v>2037</v>
      </c>
      <c r="AG218" s="9" t="n">
        <f aca="false">AG105</f>
        <v>7562687710.94036</v>
      </c>
      <c r="AJ218" s="32" t="n">
        <f aca="false">(AG218-AG214)/AG214</f>
        <v>0.018886400292534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7620532418.17537</v>
      </c>
      <c r="AH219" s="32"/>
      <c r="AI219" s="32"/>
    </row>
    <row r="220" customFormat="false" ht="12.8" hidden="false" customHeight="false" outlineLevel="0" collapsed="false">
      <c r="AF220" s="7" t="n">
        <f aca="false">AF216+1</f>
        <v>2038</v>
      </c>
      <c r="AG220" s="9" t="n">
        <f aca="false">AG107</f>
        <v>7655816366.62857</v>
      </c>
    </row>
    <row r="221" customFormat="false" ht="12.8" hidden="false" customHeight="false" outlineLevel="0" collapsed="false">
      <c r="AF221" s="7" t="n">
        <f aca="false">AF217+1</f>
        <v>2038</v>
      </c>
      <c r="AG221" s="9" t="n">
        <f aca="false">AG108</f>
        <v>7661729576.33305</v>
      </c>
    </row>
    <row r="222" customFormat="false" ht="12.8" hidden="false" customHeight="false" outlineLevel="0" collapsed="false">
      <c r="AF222" s="7" t="n">
        <f aca="false">AF218+1</f>
        <v>2038</v>
      </c>
      <c r="AG222" s="9" t="n">
        <f aca="false">AG109</f>
        <v>7688281528.87902</v>
      </c>
      <c r="AJ222" s="32" t="n">
        <f aca="false">(AG222-AG218)/AG218</f>
        <v>0.0166070347922703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7759712847.01542</v>
      </c>
      <c r="AH223" s="32"/>
      <c r="AI223" s="32"/>
    </row>
    <row r="224" customFormat="false" ht="12.8" hidden="false" customHeight="false" outlineLevel="0" collapsed="false">
      <c r="AF224" s="7" t="n">
        <f aca="false">AF220+1</f>
        <v>2039</v>
      </c>
      <c r="AG224" s="9" t="n">
        <f aca="false">AG111</f>
        <v>7825396081.81258</v>
      </c>
    </row>
    <row r="225" customFormat="false" ht="12.8" hidden="false" customHeight="false" outlineLevel="0" collapsed="false">
      <c r="AF225" s="7" t="n">
        <f aca="false">AF221+1</f>
        <v>2039</v>
      </c>
      <c r="AG225" s="9" t="n">
        <f aca="false">AG112</f>
        <v>7826456234.03901</v>
      </c>
    </row>
    <row r="226" customFormat="false" ht="12.8" hidden="false" customHeight="false" outlineLevel="0" collapsed="false">
      <c r="AF226" s="7" t="n">
        <f aca="false">AF222+1</f>
        <v>2039</v>
      </c>
      <c r="AG226" s="9" t="n">
        <f aca="false">AG113</f>
        <v>7863497532.97123</v>
      </c>
      <c r="AJ226" s="32" t="n">
        <f aca="false">(AG226-AG222)/AG222</f>
        <v>0.0227900088510092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7856236245.9008</v>
      </c>
      <c r="AH227" s="32"/>
      <c r="AI227" s="32"/>
    </row>
    <row r="228" customFormat="false" ht="12.8" hidden="false" customHeight="false" outlineLevel="0" collapsed="false">
      <c r="AF228" s="7" t="n">
        <f aca="false">AF224+1</f>
        <v>2040</v>
      </c>
      <c r="AG228" s="9" t="n">
        <f aca="false">AG115</f>
        <v>7861385283.39567</v>
      </c>
    </row>
    <row r="229" customFormat="false" ht="12.8" hidden="false" customHeight="false" outlineLevel="0" collapsed="false">
      <c r="AF229" s="7" t="n">
        <f aca="false">AF225+1</f>
        <v>2040</v>
      </c>
      <c r="AG229" s="9" t="n">
        <f aca="false">AG116</f>
        <v>7909426889.67763</v>
      </c>
    </row>
    <row r="230" customFormat="false" ht="12.8" hidden="false" customHeight="false" outlineLevel="0" collapsed="false">
      <c r="AF230" s="7" t="n">
        <f aca="false">AF226+1</f>
        <v>2040</v>
      </c>
      <c r="AG230" s="9" t="n">
        <f aca="false">AG117</f>
        <v>7924134136.0782</v>
      </c>
      <c r="AJ230" s="32" t="n">
        <f aca="false">(AG230-AG226)/AG226</f>
        <v>0.00771114925041009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ColWidth="11.8945312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270</v>
      </c>
      <c r="C1" s="0" t="s">
        <v>271</v>
      </c>
      <c r="D1" s="0" t="s">
        <v>272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301506.418803333</v>
      </c>
      <c r="C15" s="0" t="n">
        <v>54277.6869533333</v>
      </c>
      <c r="D15" s="0" t="n">
        <v>247804.60865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2049851.26914787</v>
      </c>
      <c r="C22" s="0" t="n">
        <v>709429.870544828</v>
      </c>
      <c r="D22" s="0" t="n">
        <v>1340631.53084304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1" ySplit="0" topLeftCell="B1" activePane="topRight" state="frozen"/>
      <selection pane="topLeft" activeCell="A1" activeCellId="0" sqref="A1"/>
      <selection pane="topRight" activeCell="D20" activeCellId="0" sqref="D20"/>
    </sheetView>
  </sheetViews>
  <sheetFormatPr defaultColWidth="11.8945312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270</v>
      </c>
      <c r="C1" s="0" t="s">
        <v>271</v>
      </c>
      <c r="D1" s="0" t="s">
        <v>272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301506.418803333</v>
      </c>
      <c r="C15" s="0" t="n">
        <v>54277.6869533333</v>
      </c>
      <c r="D15" s="0" t="n">
        <v>247804.60865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2066133.00393637</v>
      </c>
      <c r="C22" s="0" t="n">
        <v>725711.605333333</v>
      </c>
      <c r="D22" s="0" t="n">
        <v>1340631.53084304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19.57"/>
    <col collapsed="false" customWidth="true" hidden="false" outlineLevel="0" max="3" min="3" style="0" width="23.1"/>
    <col collapsed="false" customWidth="true" hidden="false" outlineLevel="0" max="4" min="4" style="0" width="18.1"/>
    <col collapsed="false" customWidth="true" hidden="false" outlineLevel="0" max="5" min="5" style="0" width="16.67"/>
    <col collapsed="false" customWidth="true" hidden="false" outlineLevel="0" max="6" min="6" style="0" width="19.97"/>
    <col collapsed="false" customWidth="true" hidden="false" outlineLevel="0" max="7" min="7" style="0" width="26.13"/>
    <col collapsed="false" customWidth="true" hidden="false" outlineLevel="0" max="8" min="8" style="0" width="14.23"/>
    <col collapsed="false" customWidth="true" hidden="false" outlineLevel="0" max="9" min="9" style="0" width="10.42"/>
  </cols>
  <sheetData>
    <row r="1" customFormat="false" ht="12.8" hidden="false" customHeight="false" outlineLevel="0" collapsed="false">
      <c r="A1" s="0" t="s">
        <v>235</v>
      </c>
      <c r="B1" s="0" t="s">
        <v>273</v>
      </c>
      <c r="C1" s="0" t="s">
        <v>274</v>
      </c>
      <c r="D1" s="0" t="s">
        <v>275</v>
      </c>
      <c r="E1" s="0" t="s">
        <v>276</v>
      </c>
      <c r="F1" s="0" t="s">
        <v>277</v>
      </c>
      <c r="G1" s="0" t="s">
        <v>278</v>
      </c>
      <c r="H1" s="0" t="s">
        <v>279</v>
      </c>
      <c r="I1" s="0" t="s">
        <v>280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8820140.49475712</v>
      </c>
      <c r="D2" s="0" t="n">
        <v>26651110.5968625</v>
      </c>
      <c r="E2" s="0" t="n">
        <v>1420955.99970397</v>
      </c>
      <c r="F2" s="0" t="n">
        <v>0</v>
      </c>
      <c r="G2" s="0" t="n">
        <v>0.0982839545818987</v>
      </c>
      <c r="H2" s="0" t="n">
        <v>0</v>
      </c>
      <c r="I2" s="0" t="n">
        <v>6999859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9081650.06629876</v>
      </c>
      <c r="D3" s="0" t="n">
        <v>25383436.7211232</v>
      </c>
      <c r="E3" s="0" t="n">
        <v>1055248.18234551</v>
      </c>
      <c r="F3" s="0" t="n">
        <v>0</v>
      </c>
      <c r="G3" s="0" t="n">
        <v>0.0837129083817161</v>
      </c>
      <c r="H3" s="0" t="n">
        <v>0</v>
      </c>
      <c r="I3" s="0" t="n">
        <v>5939003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8049581.11509931</v>
      </c>
      <c r="D4" s="0" t="n">
        <v>24356082.2410016</v>
      </c>
      <c r="E4" s="0" t="n">
        <v>1158000.24652439</v>
      </c>
      <c r="F4" s="0" t="n">
        <v>0</v>
      </c>
      <c r="G4" s="0" t="n">
        <v>0.0884581189427572</v>
      </c>
      <c r="H4" s="0" t="n">
        <v>0</v>
      </c>
      <c r="I4" s="0" t="n">
        <v>5398398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8325394.87826874</v>
      </c>
      <c r="D5" s="0" t="n">
        <v>23464942.0736195</v>
      </c>
      <c r="E5" s="0" t="n">
        <v>1047623.70580535</v>
      </c>
      <c r="F5" s="0" t="n">
        <v>0</v>
      </c>
      <c r="G5" s="0" t="n">
        <v>0.0890844425734225</v>
      </c>
      <c r="H5" s="0" t="n">
        <v>0</v>
      </c>
      <c r="I5" s="0" t="n">
        <v>5158497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7101237.14343239</v>
      </c>
      <c r="D6" s="0" t="n">
        <v>21370998.8152344</v>
      </c>
      <c r="E6" s="0" t="n">
        <v>1018367.39318459</v>
      </c>
      <c r="F6" s="0" t="n">
        <v>0</v>
      </c>
      <c r="G6" s="0" t="n">
        <v>0.0865863998110311</v>
      </c>
      <c r="H6" s="0" t="n">
        <v>0</v>
      </c>
      <c r="I6" s="0" t="n">
        <v>4979231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7106945.59212137</v>
      </c>
      <c r="D7" s="0" t="n">
        <v>20310048.1080261</v>
      </c>
      <c r="E7" s="0" t="n">
        <v>974740.062766444</v>
      </c>
      <c r="F7" s="0" t="n">
        <v>0</v>
      </c>
      <c r="G7" s="0" t="n">
        <v>0.0886403516668583</v>
      </c>
      <c r="H7" s="0" t="n">
        <v>0</v>
      </c>
      <c r="I7" s="0" t="n">
        <v>4810075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6517527.74290888</v>
      </c>
      <c r="D8" s="0" t="n">
        <v>20034308.1727162</v>
      </c>
      <c r="E8" s="0" t="n">
        <v>847224.129701264</v>
      </c>
      <c r="F8" s="0" t="n">
        <v>0</v>
      </c>
      <c r="G8" s="0" t="n">
        <v>0.0984201941658943</v>
      </c>
      <c r="H8" s="0" t="n">
        <v>0</v>
      </c>
      <c r="I8" s="0" t="n">
        <v>4641228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6921758.49285083</v>
      </c>
      <c r="D9" s="0" t="n">
        <v>19399496.6600197</v>
      </c>
      <c r="E9" s="0" t="n">
        <v>1255688.8880487</v>
      </c>
      <c r="F9" s="0" t="n">
        <v>0</v>
      </c>
      <c r="G9" s="0" t="n">
        <v>0.0979578292668786</v>
      </c>
      <c r="H9" s="0" t="n">
        <v>0</v>
      </c>
      <c r="I9" s="0" t="n">
        <v>4450545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6439874.55688819</v>
      </c>
      <c r="D10" s="0" t="n">
        <v>18767732.364093</v>
      </c>
      <c r="E10" s="0" t="n">
        <v>1403814.30437916</v>
      </c>
      <c r="F10" s="0" t="n">
        <v>0</v>
      </c>
      <c r="G10" s="0" t="n">
        <v>0.10128305387125</v>
      </c>
      <c r="H10" s="0" t="n">
        <v>0</v>
      </c>
      <c r="I10" s="0" t="n">
        <v>4311300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6763789.95731685</v>
      </c>
      <c r="D11" s="0" t="n">
        <v>18439148.2033562</v>
      </c>
      <c r="E11" s="0" t="n">
        <v>1191579.9713603</v>
      </c>
      <c r="F11" s="0" t="n">
        <v>0</v>
      </c>
      <c r="G11" s="0" t="n">
        <v>0.0959044962948908</v>
      </c>
      <c r="H11" s="0" t="n">
        <v>0</v>
      </c>
      <c r="I11" s="0" t="n">
        <v>4169354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6359220.04320662</v>
      </c>
      <c r="D12" s="0" t="n">
        <v>18353338.3093499</v>
      </c>
      <c r="E12" s="0" t="n">
        <v>1060341.18611439</v>
      </c>
      <c r="F12" s="0" t="n">
        <v>0</v>
      </c>
      <c r="G12" s="0" t="n">
        <v>0.0978149160783367</v>
      </c>
      <c r="H12" s="0" t="n">
        <v>0</v>
      </c>
      <c r="I12" s="0" t="n">
        <v>4044120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6683613.97124521</v>
      </c>
      <c r="D13" s="0" t="n">
        <v>17984548.8653471</v>
      </c>
      <c r="E13" s="0" t="n">
        <v>1158868.46107572</v>
      </c>
      <c r="F13" s="0" t="n">
        <v>0</v>
      </c>
      <c r="G13" s="0" t="n">
        <v>0.0980843373824119</v>
      </c>
      <c r="H13" s="0" t="n">
        <v>0</v>
      </c>
      <c r="I13" s="0" t="n">
        <v>3914476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6010851.52288597</v>
      </c>
      <c r="D14" s="0" t="n">
        <v>16866891.5257323</v>
      </c>
      <c r="E14" s="0" t="n">
        <v>1229752.69039504</v>
      </c>
      <c r="F14" s="0" t="n">
        <v>0</v>
      </c>
      <c r="G14" s="0" t="n">
        <v>0.107755413467401</v>
      </c>
      <c r="H14" s="0" t="n">
        <v>0</v>
      </c>
      <c r="I14" s="0" t="n">
        <v>3781651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5776623.0174199</v>
      </c>
      <c r="D15" s="0" t="n">
        <v>16200368.138652</v>
      </c>
      <c r="E15" s="0" t="n">
        <v>995091.998564842</v>
      </c>
      <c r="F15" s="0" t="n">
        <v>0</v>
      </c>
      <c r="G15" s="0" t="n">
        <v>0.116044116376398</v>
      </c>
      <c r="H15" s="0" t="n">
        <v>0</v>
      </c>
      <c r="I15" s="0" t="n">
        <v>3689363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5198340.09816265</v>
      </c>
      <c r="D16" s="0" t="n">
        <v>15075997.1393897</v>
      </c>
      <c r="E16" s="0" t="n">
        <v>912399.867447676</v>
      </c>
      <c r="F16" s="0" t="n">
        <v>0</v>
      </c>
      <c r="G16" s="0" t="n">
        <v>0.114480488810855</v>
      </c>
      <c r="H16" s="0" t="n">
        <v>0</v>
      </c>
      <c r="I16" s="0" t="n">
        <v>3591899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4582898.95073424</v>
      </c>
      <c r="D17" s="0" t="n">
        <v>13844145.3051718</v>
      </c>
      <c r="E17" s="0" t="n">
        <v>799938.330818553</v>
      </c>
      <c r="F17" s="0" t="n">
        <v>0</v>
      </c>
      <c r="G17" s="0" t="n">
        <v>0.117185793523069</v>
      </c>
      <c r="H17" s="0" t="n">
        <v>0</v>
      </c>
      <c r="I17" s="0" t="n">
        <v>3478027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4439576.64612539</v>
      </c>
      <c r="D18" s="0" t="n">
        <v>13073202.099393</v>
      </c>
      <c r="E18" s="0" t="n">
        <v>953168.868753969</v>
      </c>
      <c r="F18" s="0" t="n">
        <v>0</v>
      </c>
      <c r="G18" s="0" t="n">
        <v>0.122628319405581</v>
      </c>
      <c r="H18" s="0" t="n">
        <v>0</v>
      </c>
      <c r="I18" s="0" t="n">
        <v>3397888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4385936.16666906</v>
      </c>
      <c r="D19" s="0" t="n">
        <v>12831635.813696</v>
      </c>
      <c r="E19" s="0" t="n">
        <v>844056.599020251</v>
      </c>
      <c r="F19" s="0" t="n">
        <v>0</v>
      </c>
      <c r="G19" s="0" t="n">
        <v>0.122380360881813</v>
      </c>
      <c r="H19" s="0" t="n">
        <v>0</v>
      </c>
      <c r="I19" s="0" t="n">
        <v>3328912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4414425.44753819</v>
      </c>
      <c r="D20" s="0" t="n">
        <v>12274869.0508327</v>
      </c>
      <c r="E20" s="0" t="n">
        <v>828223.078420769</v>
      </c>
      <c r="F20" s="0" t="n">
        <v>0</v>
      </c>
      <c r="G20" s="0" t="n">
        <v>0.120899815162701</v>
      </c>
      <c r="H20" s="0" t="n">
        <v>0</v>
      </c>
      <c r="I20" s="0" t="n">
        <v>3255299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4128548.65678915</v>
      </c>
      <c r="D21" s="0" t="n">
        <v>11630432.7583248</v>
      </c>
      <c r="E21" s="0" t="n">
        <v>834410.899793194</v>
      </c>
      <c r="F21" s="0" t="n">
        <v>0</v>
      </c>
      <c r="G21" s="0" t="n">
        <v>0.12066954239891</v>
      </c>
      <c r="H21" s="0" t="n">
        <v>0</v>
      </c>
      <c r="I21" s="0" t="n">
        <v>3166409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4648345.50598316</v>
      </c>
      <c r="D22" s="0" t="n">
        <v>12033667.6737193</v>
      </c>
      <c r="E22" s="0" t="n">
        <v>968470.610829825</v>
      </c>
      <c r="F22" s="0" t="n">
        <v>0</v>
      </c>
      <c r="G22" s="0" t="n">
        <v>0.126441402083187</v>
      </c>
      <c r="H22" s="0" t="n">
        <v>0</v>
      </c>
      <c r="I22" s="0" t="n">
        <v>3107983</v>
      </c>
    </row>
    <row r="23" customFormat="false" ht="12.8" hidden="false" customHeight="false" outlineLevel="0" collapsed="false">
      <c r="A23" s="0" t="n">
        <v>70</v>
      </c>
      <c r="B23" s="0" t="n">
        <v>678306.07587</v>
      </c>
      <c r="C23" s="0" t="n">
        <v>4228230.95748062</v>
      </c>
      <c r="D23" s="0" t="n">
        <v>9999817.54540921</v>
      </c>
      <c r="E23" s="0" t="n">
        <v>641994.376496828</v>
      </c>
      <c r="F23" s="0" t="n">
        <v>0.371061030406142</v>
      </c>
      <c r="G23" s="0" t="n">
        <v>0</v>
      </c>
      <c r="H23" s="0" t="n">
        <v>1143844</v>
      </c>
      <c r="I23" s="0" t="n">
        <v>3026224</v>
      </c>
      <c r="J23" s="0" t="n">
        <f aca="false">B23/C23</f>
        <v>0.16042313740453</v>
      </c>
    </row>
    <row r="24" customFormat="false" ht="12.8" hidden="false" customHeight="false" outlineLevel="0" collapsed="false">
      <c r="A24" s="0" t="n">
        <v>71</v>
      </c>
      <c r="B24" s="0" t="n">
        <v>887600.718573333</v>
      </c>
      <c r="C24" s="0" t="n">
        <v>4122920.34581399</v>
      </c>
      <c r="D24" s="0" t="n">
        <v>9974491.19426956</v>
      </c>
      <c r="E24" s="0" t="n">
        <v>636904.208584138</v>
      </c>
      <c r="F24" s="0" t="n">
        <v>0.351265810259257</v>
      </c>
      <c r="G24" s="0" t="n">
        <v>0</v>
      </c>
      <c r="H24" s="0" t="n">
        <v>1056920</v>
      </c>
      <c r="I24" s="0" t="n">
        <v>2955802</v>
      </c>
    </row>
    <row r="25" customFormat="false" ht="12.8" hidden="false" customHeight="false" outlineLevel="0" collapsed="false">
      <c r="A25" s="0" t="n">
        <v>72</v>
      </c>
      <c r="B25" s="0" t="n">
        <v>268147.483736667</v>
      </c>
      <c r="C25" s="0" t="n">
        <v>3950446.85603179</v>
      </c>
      <c r="D25" s="0" t="n">
        <v>10192571.6347896</v>
      </c>
      <c r="E25" s="0" t="n">
        <v>611139.459040368</v>
      </c>
      <c r="F25" s="0" t="n">
        <v>0.341679548852951</v>
      </c>
      <c r="G25" s="0" t="n">
        <v>0</v>
      </c>
      <c r="H25" s="0" t="n">
        <v>992636</v>
      </c>
      <c r="I25" s="0" t="n">
        <v>2899546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3842937.76622221</v>
      </c>
      <c r="D26" s="0" t="n">
        <v>10200814.1494089</v>
      </c>
      <c r="E26" s="0" t="n">
        <v>759485.759965593</v>
      </c>
      <c r="F26" s="0" t="n">
        <v>0</v>
      </c>
      <c r="G26" s="0" t="n">
        <v>0.14191347871654</v>
      </c>
      <c r="H26" s="0" t="n">
        <v>0</v>
      </c>
      <c r="I26" s="0" t="n">
        <v>2828548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3864231.38518885</v>
      </c>
      <c r="D27" s="0" t="n">
        <v>10086183.5127761</v>
      </c>
      <c r="E27" s="0" t="n">
        <v>580230.513781558</v>
      </c>
      <c r="F27" s="0" t="n">
        <v>0</v>
      </c>
      <c r="G27" s="0" t="n">
        <v>0.135628566899477</v>
      </c>
      <c r="H27" s="0" t="n">
        <v>0</v>
      </c>
      <c r="I27" s="0" t="n">
        <v>2768766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3907045.25580183</v>
      </c>
      <c r="D28" s="0" t="n">
        <v>9994421.94214232</v>
      </c>
      <c r="E28" s="0" t="n">
        <v>591370.717716502</v>
      </c>
      <c r="F28" s="0" t="n">
        <v>0</v>
      </c>
      <c r="G28" s="0" t="n">
        <v>0.136154375183249</v>
      </c>
      <c r="H28" s="0" t="n">
        <v>0</v>
      </c>
      <c r="I28" s="0" t="n">
        <v>2727072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4020911.15899748</v>
      </c>
      <c r="D29" s="0" t="n">
        <v>9849440.02925111</v>
      </c>
      <c r="E29" s="0" t="n">
        <v>643711.548573159</v>
      </c>
      <c r="F29" s="0" t="n">
        <v>0</v>
      </c>
      <c r="G29" s="0" t="n">
        <v>0.135097310815085</v>
      </c>
      <c r="H29" s="0" t="n">
        <v>0</v>
      </c>
      <c r="I29" s="0" t="n">
        <v>2690692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4051663.20364483</v>
      </c>
      <c r="D30" s="0" t="n">
        <v>9679264.3013205</v>
      </c>
      <c r="E30" s="0" t="n">
        <v>800076.056089466</v>
      </c>
      <c r="F30" s="0" t="n">
        <v>0</v>
      </c>
      <c r="G30" s="0" t="n">
        <v>0.138414690634516</v>
      </c>
      <c r="H30" s="0" t="n">
        <v>0</v>
      </c>
      <c r="I30" s="0" t="n">
        <v>2616929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4104125.42518131</v>
      </c>
      <c r="D31" s="0" t="n">
        <v>9456510.93237965</v>
      </c>
      <c r="E31" s="0" t="n">
        <v>626434.989555801</v>
      </c>
      <c r="F31" s="0" t="n">
        <v>0</v>
      </c>
      <c r="G31" s="0" t="n">
        <v>0.142088988482577</v>
      </c>
      <c r="H31" s="0" t="n">
        <v>0</v>
      </c>
      <c r="I31" s="0" t="n">
        <v>2545306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4103920.66706603</v>
      </c>
      <c r="D32" s="0" t="n">
        <v>9062602.93313395</v>
      </c>
      <c r="E32" s="0" t="n">
        <v>627213.081024067</v>
      </c>
      <c r="F32" s="0" t="n">
        <v>0</v>
      </c>
      <c r="G32" s="0" t="n">
        <v>0.146503552642416</v>
      </c>
      <c r="H32" s="0" t="n">
        <v>0</v>
      </c>
      <c r="I32" s="0" t="n">
        <v>2479251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4144101.71270588</v>
      </c>
      <c r="D33" s="0" t="n">
        <v>8880310.64860609</v>
      </c>
      <c r="E33" s="0" t="n">
        <v>633792.627272312</v>
      </c>
      <c r="F33" s="0" t="n">
        <v>0</v>
      </c>
      <c r="G33" s="0" t="n">
        <v>0.14652547191339</v>
      </c>
      <c r="H33" s="0" t="n">
        <v>0</v>
      </c>
      <c r="I33" s="0" t="n">
        <v>2437609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4128203.62018936</v>
      </c>
      <c r="D34" s="0" t="n">
        <v>8690090.83296415</v>
      </c>
      <c r="E34" s="0" t="n">
        <v>779599.808366735</v>
      </c>
      <c r="F34" s="0" t="n">
        <v>0</v>
      </c>
      <c r="G34" s="0" t="n">
        <v>0.142063685484845</v>
      </c>
      <c r="H34" s="0" t="n">
        <v>0</v>
      </c>
      <c r="I34" s="0" t="n">
        <v>2393866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4082952.64154788</v>
      </c>
      <c r="D35" s="0" t="n">
        <v>8424175.97929137</v>
      </c>
      <c r="E35" s="0" t="n">
        <v>610080.644537379</v>
      </c>
      <c r="F35" s="0" t="n">
        <v>0</v>
      </c>
      <c r="G35" s="0" t="n">
        <v>0.148825037741851</v>
      </c>
      <c r="H35" s="0" t="n">
        <v>0</v>
      </c>
      <c r="I35" s="0" t="n">
        <v>2325125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4058261.03713027</v>
      </c>
      <c r="D36" s="0" t="n">
        <v>8369409.88774398</v>
      </c>
      <c r="E36" s="0" t="n">
        <v>591876.45350567</v>
      </c>
      <c r="F36" s="0" t="n">
        <v>0</v>
      </c>
      <c r="G36" s="0" t="n">
        <v>0.147587296989463</v>
      </c>
      <c r="H36" s="0" t="n">
        <v>0</v>
      </c>
      <c r="I36" s="0" t="n">
        <v>2276357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4064115.20712328</v>
      </c>
      <c r="D37" s="0" t="n">
        <v>8341468.94062968</v>
      </c>
      <c r="E37" s="0" t="n">
        <v>597869.381243449</v>
      </c>
      <c r="F37" s="0" t="n">
        <v>0</v>
      </c>
      <c r="G37" s="0" t="n">
        <v>0.149074359346116</v>
      </c>
      <c r="H37" s="0" t="n">
        <v>0</v>
      </c>
      <c r="I37" s="0" t="n">
        <v>2242136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4054307.89425364</v>
      </c>
      <c r="D38" s="0" t="n">
        <v>8250513.70845998</v>
      </c>
      <c r="E38" s="0" t="n">
        <v>742073.015095847</v>
      </c>
      <c r="F38" s="0" t="n">
        <v>0</v>
      </c>
      <c r="G38" s="0" t="n">
        <v>0.149704164496403</v>
      </c>
      <c r="H38" s="0" t="n">
        <v>0</v>
      </c>
      <c r="I38" s="0" t="n">
        <v>2182434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4017013.27114026</v>
      </c>
      <c r="D39" s="0" t="n">
        <v>8180699.06404395</v>
      </c>
      <c r="E39" s="0" t="n">
        <v>577467.387942331</v>
      </c>
      <c r="F39" s="0" t="n">
        <v>0</v>
      </c>
      <c r="G39" s="0" t="n">
        <v>0.147881142303658</v>
      </c>
      <c r="H39" s="0" t="n">
        <v>0</v>
      </c>
      <c r="I39" s="0" t="n">
        <v>2128237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3973180.37538979</v>
      </c>
      <c r="D40" s="0" t="n">
        <v>8080612.09176226</v>
      </c>
      <c r="E40" s="0" t="n">
        <v>591577.910996687</v>
      </c>
      <c r="F40" s="0" t="n">
        <v>0</v>
      </c>
      <c r="G40" s="0" t="n">
        <v>0.148338268850342</v>
      </c>
      <c r="H40" s="0" t="n">
        <v>0</v>
      </c>
      <c r="I40" s="0" t="n">
        <v>2077169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3918439.43189061</v>
      </c>
      <c r="D41" s="0" t="n">
        <v>7969561.05590899</v>
      </c>
      <c r="E41" s="0" t="n">
        <v>570794.720673093</v>
      </c>
      <c r="F41" s="0" t="n">
        <v>0</v>
      </c>
      <c r="G41" s="0" t="n">
        <v>0.149161846153846</v>
      </c>
      <c r="H41" s="0" t="n">
        <v>0</v>
      </c>
      <c r="I41" s="0" t="n">
        <v>2027351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3900525.51938964</v>
      </c>
      <c r="D42" s="0" t="n">
        <v>7965309.74745718</v>
      </c>
      <c r="E42" s="0" t="n">
        <v>696381.069782038</v>
      </c>
      <c r="F42" s="0" t="n">
        <v>0</v>
      </c>
      <c r="G42" s="0" t="n">
        <v>0.147482265988287</v>
      </c>
      <c r="H42" s="0" t="n">
        <v>0</v>
      </c>
      <c r="I42" s="0" t="n">
        <v>1984573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3878322.59523199</v>
      </c>
      <c r="D43" s="0" t="n">
        <v>7813649.00944192</v>
      </c>
      <c r="E43" s="0" t="n">
        <v>530534.73205251</v>
      </c>
      <c r="F43" s="0" t="n">
        <v>0</v>
      </c>
      <c r="G43" s="0" t="n">
        <v>0.148376137445937</v>
      </c>
      <c r="H43" s="0" t="n">
        <v>0</v>
      </c>
      <c r="I43" s="0" t="n">
        <v>1933580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3860247.34850305</v>
      </c>
      <c r="D44" s="0" t="n">
        <v>7485638.20197863</v>
      </c>
      <c r="E44" s="0" t="n">
        <v>499618.165740333</v>
      </c>
      <c r="F44" s="0" t="n">
        <v>0</v>
      </c>
      <c r="G44" s="0" t="n">
        <v>0.153724872929301</v>
      </c>
      <c r="H44" s="0" t="n">
        <v>0</v>
      </c>
      <c r="I44" s="0" t="n">
        <v>1873488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3837033.88452676</v>
      </c>
      <c r="D45" s="0" t="n">
        <v>7415717.18074853</v>
      </c>
      <c r="E45" s="0" t="n">
        <v>499485.867258361</v>
      </c>
      <c r="F45" s="0" t="n">
        <v>0</v>
      </c>
      <c r="G45" s="0" t="n">
        <v>0.154321125955135</v>
      </c>
      <c r="H45" s="0" t="n">
        <v>0</v>
      </c>
      <c r="I45" s="0" t="n">
        <v>1811533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3787859.04043363</v>
      </c>
      <c r="D46" s="0" t="n">
        <v>7249189.15919953</v>
      </c>
      <c r="E46" s="0" t="n">
        <v>602267.974586694</v>
      </c>
      <c r="F46" s="0" t="n">
        <v>0</v>
      </c>
      <c r="G46" s="0" t="n">
        <v>0.150823540310561</v>
      </c>
      <c r="H46" s="0" t="n">
        <v>0</v>
      </c>
      <c r="I46" s="0" t="n">
        <v>1762729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3799623.3623775</v>
      </c>
      <c r="D47" s="0" t="n">
        <v>6997206.2860563</v>
      </c>
      <c r="E47" s="0" t="n">
        <v>472929.665663545</v>
      </c>
      <c r="F47" s="0" t="n">
        <v>0</v>
      </c>
      <c r="G47" s="0" t="n">
        <v>0.153258550837705</v>
      </c>
      <c r="H47" s="0" t="n">
        <v>0</v>
      </c>
      <c r="I47" s="0" t="n">
        <v>1722644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3733075.68402901</v>
      </c>
      <c r="D48" s="0" t="n">
        <v>6658684.74381604</v>
      </c>
      <c r="E48" s="0" t="n">
        <v>453143.84103151</v>
      </c>
      <c r="F48" s="0" t="n">
        <v>0</v>
      </c>
      <c r="G48" s="0" t="n">
        <v>0.156078041568054</v>
      </c>
      <c r="H48" s="0" t="n">
        <v>0</v>
      </c>
      <c r="I48" s="0" t="n">
        <v>1689808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3688066.48662489</v>
      </c>
      <c r="D49" s="0" t="n">
        <v>6655705.47472721</v>
      </c>
      <c r="E49" s="0" t="n">
        <v>435657.226288079</v>
      </c>
      <c r="F49" s="0" t="n">
        <v>0</v>
      </c>
      <c r="G49" s="0" t="n">
        <v>0.155571351197165</v>
      </c>
      <c r="H49" s="0" t="n">
        <v>0</v>
      </c>
      <c r="I49" s="0" t="n">
        <v>1660405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3672796.28001312</v>
      </c>
      <c r="D50" s="0" t="n">
        <v>6588699.13014647</v>
      </c>
      <c r="E50" s="0" t="n">
        <v>542456.516146575</v>
      </c>
      <c r="F50" s="0" t="n">
        <v>0</v>
      </c>
      <c r="G50" s="0" t="n">
        <v>0.147053828873693</v>
      </c>
      <c r="H50" s="0" t="n">
        <v>0</v>
      </c>
      <c r="I50" s="0" t="n">
        <v>1636735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3651164.93278844</v>
      </c>
      <c r="D51" s="0" t="n">
        <v>6493960.41864998</v>
      </c>
      <c r="E51" s="0" t="n">
        <v>420221.656073013</v>
      </c>
      <c r="F51" s="0" t="n">
        <v>0</v>
      </c>
      <c r="G51" s="0" t="n">
        <v>0.146549016094837</v>
      </c>
      <c r="H51" s="0" t="n">
        <v>0</v>
      </c>
      <c r="I51" s="0" t="n">
        <v>1617610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3622166.12364588</v>
      </c>
      <c r="D52" s="0" t="n">
        <v>6324913.31083722</v>
      </c>
      <c r="E52" s="0" t="n">
        <v>405759.374090387</v>
      </c>
      <c r="F52" s="0" t="n">
        <v>0</v>
      </c>
      <c r="G52" s="0" t="n">
        <v>0.143125058625609</v>
      </c>
      <c r="H52" s="0" t="n">
        <v>0</v>
      </c>
      <c r="I52" s="0" t="n">
        <v>1583250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3594015.08428201</v>
      </c>
      <c r="D53" s="0" t="n">
        <v>6176750.02020004</v>
      </c>
      <c r="E53" s="0" t="n">
        <v>413546.186012717</v>
      </c>
      <c r="F53" s="0" t="n">
        <v>0</v>
      </c>
      <c r="G53" s="0" t="n">
        <v>0.141949636642708</v>
      </c>
      <c r="H53" s="0" t="n">
        <v>0</v>
      </c>
      <c r="I53" s="0" t="n">
        <v>1566037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3584825.49553634</v>
      </c>
      <c r="D54" s="0" t="n">
        <v>6204416.64995074</v>
      </c>
      <c r="E54" s="0" t="n">
        <v>516382.727373259</v>
      </c>
      <c r="F54" s="0" t="n">
        <v>0</v>
      </c>
      <c r="G54" s="0" t="n">
        <v>0.134893460500606</v>
      </c>
      <c r="H54" s="0" t="n">
        <v>0</v>
      </c>
      <c r="I54" s="0" t="n">
        <v>1537249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3548110.11456062</v>
      </c>
      <c r="D55" s="0" t="n">
        <v>6095380.95536821</v>
      </c>
      <c r="E55" s="0" t="n">
        <v>385536.159459571</v>
      </c>
      <c r="F55" s="0" t="n">
        <v>0</v>
      </c>
      <c r="G55" s="0" t="n">
        <v>0.135756143485696</v>
      </c>
      <c r="H55" s="0" t="n">
        <v>0</v>
      </c>
      <c r="I55" s="0" t="n">
        <v>1506663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3516250.88714977</v>
      </c>
      <c r="D56" s="0" t="n">
        <v>6024478.67761278</v>
      </c>
      <c r="E56" s="0" t="n">
        <v>377556.10054765</v>
      </c>
      <c r="F56" s="0" t="n">
        <v>0</v>
      </c>
      <c r="G56" s="0" t="n">
        <v>0.130092195505558</v>
      </c>
      <c r="H56" s="0" t="n">
        <v>0</v>
      </c>
      <c r="I56" s="0" t="n">
        <v>1490743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3447979.80360629</v>
      </c>
      <c r="D57" s="0" t="n">
        <v>5975672.27885605</v>
      </c>
      <c r="E57" s="0" t="n">
        <v>366989.01716248</v>
      </c>
      <c r="F57" s="0" t="n">
        <v>0</v>
      </c>
      <c r="G57" s="0" t="n">
        <v>0.132768518078837</v>
      </c>
      <c r="H57" s="0" t="n">
        <v>0</v>
      </c>
      <c r="I57" s="0" t="n">
        <v>1462609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3361751.71374556</v>
      </c>
      <c r="D58" s="0" t="n">
        <v>5896253.06945094</v>
      </c>
      <c r="E58" s="0" t="n">
        <v>447207.075416293</v>
      </c>
      <c r="F58" s="0" t="n">
        <v>0</v>
      </c>
      <c r="G58" s="0" t="n">
        <v>0.133056270558683</v>
      </c>
      <c r="H58" s="0" t="n">
        <v>0</v>
      </c>
      <c r="I58" s="0" t="n">
        <v>1443383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3293637.70904181</v>
      </c>
      <c r="D59" s="0" t="n">
        <v>5763899.14118543</v>
      </c>
      <c r="E59" s="0" t="n">
        <v>330656.433049177</v>
      </c>
      <c r="F59" s="0" t="n">
        <v>0</v>
      </c>
      <c r="G59" s="0" t="n">
        <v>0.138975560183623</v>
      </c>
      <c r="H59" s="0" t="n">
        <v>0</v>
      </c>
      <c r="I59" s="0" t="n">
        <v>1423388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3236176.70239014</v>
      </c>
      <c r="D60" s="0" t="n">
        <v>5682265.40478149</v>
      </c>
      <c r="E60" s="0" t="n">
        <v>331755.529506146</v>
      </c>
      <c r="F60" s="0" t="n">
        <v>0</v>
      </c>
      <c r="G60" s="0" t="n">
        <v>0.13786091736839</v>
      </c>
      <c r="H60" s="0" t="n">
        <v>0</v>
      </c>
      <c r="I60" s="0" t="n">
        <v>1408401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3194956.54503869</v>
      </c>
      <c r="D61" s="0" t="n">
        <v>5598448.52033876</v>
      </c>
      <c r="E61" s="0" t="n">
        <v>321937.13248167</v>
      </c>
      <c r="F61" s="0" t="n">
        <v>0</v>
      </c>
      <c r="G61" s="0" t="n">
        <v>0.123640324513862</v>
      </c>
      <c r="H61" s="0" t="n">
        <v>0</v>
      </c>
      <c r="I61" s="0" t="n">
        <v>1385052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3216403.59129183</v>
      </c>
      <c r="D62" s="0" t="n">
        <v>5374518.92068652</v>
      </c>
      <c r="E62" s="0" t="n">
        <v>380079.993974762</v>
      </c>
      <c r="F62" s="0" t="n">
        <v>0</v>
      </c>
      <c r="G62" s="0" t="n">
        <v>0.11891086941076</v>
      </c>
      <c r="H62" s="0" t="n">
        <v>0</v>
      </c>
      <c r="I62" s="0" t="n">
        <v>1374112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3176299.27365745</v>
      </c>
      <c r="D63" s="0" t="n">
        <v>5526232.08933494</v>
      </c>
      <c r="E63" s="0" t="n">
        <v>285531.975309484</v>
      </c>
      <c r="F63" s="0" t="n">
        <v>0</v>
      </c>
      <c r="G63" s="0" t="n">
        <v>0.112754609685919</v>
      </c>
      <c r="H63" s="0" t="n">
        <v>0</v>
      </c>
      <c r="I63" s="0" t="n">
        <v>1368989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3120257.90870382</v>
      </c>
      <c r="D64" s="0" t="n">
        <v>5292806.50916632</v>
      </c>
      <c r="E64" s="0" t="n">
        <v>247626.523485865</v>
      </c>
      <c r="F64" s="0" t="n">
        <v>0</v>
      </c>
      <c r="G64" s="0" t="n">
        <v>0.114184530174493</v>
      </c>
      <c r="H64" s="0" t="n">
        <v>0</v>
      </c>
      <c r="I64" s="0" t="n">
        <v>1314966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3064465.15589804</v>
      </c>
      <c r="D65" s="0" t="n">
        <v>5225613.69438435</v>
      </c>
      <c r="E65" s="0" t="n">
        <v>245010.807398334</v>
      </c>
      <c r="F65" s="0" t="n">
        <v>0</v>
      </c>
      <c r="G65" s="0" t="n">
        <v>0.110112961433641</v>
      </c>
      <c r="H65" s="0" t="n">
        <v>0</v>
      </c>
      <c r="I65" s="0" t="n">
        <v>1298107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3022761.11375691</v>
      </c>
      <c r="D66" s="0" t="n">
        <v>5029273.62920147</v>
      </c>
      <c r="E66" s="0" t="n">
        <v>283363.106139525</v>
      </c>
      <c r="F66" s="0" t="n">
        <v>0</v>
      </c>
      <c r="G66" s="0" t="n">
        <v>0.101378889509457</v>
      </c>
      <c r="H66" s="0" t="n">
        <v>0</v>
      </c>
      <c r="I66" s="0" t="n">
        <v>1272126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3000326.73123889</v>
      </c>
      <c r="D67" s="0" t="n">
        <v>4965185.86741669</v>
      </c>
      <c r="E67" s="0" t="n">
        <v>233088.363146992</v>
      </c>
      <c r="F67" s="0" t="n">
        <v>0</v>
      </c>
      <c r="G67" s="0" t="n">
        <v>0.098232340743681</v>
      </c>
      <c r="H67" s="0" t="n">
        <v>0</v>
      </c>
      <c r="I67" s="0" t="n">
        <v>1248325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3003376.82666853</v>
      </c>
      <c r="D68" s="0" t="n">
        <v>4848312.12600304</v>
      </c>
      <c r="E68" s="0" t="n">
        <v>216790.022922399</v>
      </c>
      <c r="F68" s="0" t="n">
        <v>0</v>
      </c>
      <c r="G68" s="0" t="n">
        <v>0.094099646324538</v>
      </c>
      <c r="H68" s="0" t="n">
        <v>0</v>
      </c>
      <c r="I68" s="0" t="n">
        <v>1249071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2978644.4946703</v>
      </c>
      <c r="D69" s="0" t="n">
        <v>4806824.73543078</v>
      </c>
      <c r="E69" s="0" t="n">
        <v>193894.110078412</v>
      </c>
      <c r="F69" s="0" t="n">
        <v>0</v>
      </c>
      <c r="G69" s="0" t="n">
        <v>0.0889049999301307</v>
      </c>
      <c r="H69" s="0" t="n">
        <v>0</v>
      </c>
      <c r="I69" s="0" t="n">
        <v>1248812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2899165.13647594</v>
      </c>
      <c r="D70" s="0" t="n">
        <v>4749368.24291237</v>
      </c>
      <c r="E70" s="0" t="n">
        <v>247346.484720656</v>
      </c>
      <c r="F70" s="0" t="n">
        <v>0</v>
      </c>
      <c r="G70" s="0" t="n">
        <v>0.072661796169965</v>
      </c>
      <c r="H70" s="0" t="n">
        <v>0</v>
      </c>
      <c r="I70" s="0" t="n">
        <v>1233943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2786542.13298152</v>
      </c>
      <c r="D71" s="0" t="n">
        <v>4673120.00808086</v>
      </c>
      <c r="E71" s="0" t="n">
        <v>165776.151259538</v>
      </c>
      <c r="F71" s="0" t="n">
        <v>0</v>
      </c>
      <c r="G71" s="0" t="n">
        <v>0.0715116078512539</v>
      </c>
      <c r="H71" s="0" t="n">
        <v>0</v>
      </c>
      <c r="I71" s="0" t="n">
        <v>1214003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2775208.38165209</v>
      </c>
      <c r="D72" s="0" t="n">
        <v>4705942.47313752</v>
      </c>
      <c r="E72" s="0" t="n">
        <v>167171.727924425</v>
      </c>
      <c r="F72" s="0" t="n">
        <v>0</v>
      </c>
      <c r="G72" s="0" t="n">
        <v>0.0615206854533875</v>
      </c>
      <c r="H72" s="0" t="n">
        <v>0</v>
      </c>
      <c r="I72" s="0" t="n">
        <v>1198914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2739651.87086029</v>
      </c>
      <c r="D73" s="0" t="n">
        <v>4708137.4823619</v>
      </c>
      <c r="E73" s="0" t="n">
        <v>137588.83553632</v>
      </c>
      <c r="F73" s="0" t="n">
        <v>0</v>
      </c>
      <c r="G73" s="0" t="n">
        <v>0.0690427126599623</v>
      </c>
      <c r="H73" s="0" t="n">
        <v>0</v>
      </c>
      <c r="I73" s="0" t="n">
        <v>1191580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2731780.89834297</v>
      </c>
      <c r="D74" s="0" t="n">
        <v>4527060.09626791</v>
      </c>
      <c r="E74" s="0" t="n">
        <v>180478.749118792</v>
      </c>
      <c r="F74" s="0" t="n">
        <v>0</v>
      </c>
      <c r="G74" s="0" t="n">
        <v>0.0706572011788247</v>
      </c>
      <c r="H74" s="0" t="n">
        <v>0</v>
      </c>
      <c r="I74" s="0" t="n">
        <v>1158110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2689326.38670939</v>
      </c>
      <c r="D75" s="0" t="n">
        <v>4488474.52344772</v>
      </c>
      <c r="E75" s="0" t="n">
        <v>122733.28696824</v>
      </c>
      <c r="F75" s="0" t="n">
        <v>0</v>
      </c>
      <c r="G75" s="0" t="n">
        <v>0.0598815836681638</v>
      </c>
      <c r="H75" s="0" t="n">
        <v>0</v>
      </c>
      <c r="I75" s="0" t="n">
        <v>1122497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2629869.038366</v>
      </c>
      <c r="D76" s="0" t="n">
        <v>4302586.17835515</v>
      </c>
      <c r="E76" s="0" t="n">
        <v>127421.399688977</v>
      </c>
      <c r="F76" s="0" t="n">
        <v>0</v>
      </c>
      <c r="G76" s="0" t="n">
        <v>0.0628417108535183</v>
      </c>
      <c r="H76" s="0" t="n">
        <v>0</v>
      </c>
      <c r="I76" s="0" t="n">
        <v>1092765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2587845.51246567</v>
      </c>
      <c r="D77" s="0" t="n">
        <v>4101757.9698357</v>
      </c>
      <c r="E77" s="0" t="n">
        <v>115829.140054177</v>
      </c>
      <c r="F77" s="0" t="n">
        <v>0</v>
      </c>
      <c r="G77" s="0" t="n">
        <v>0.0557845492230103</v>
      </c>
      <c r="H77" s="0" t="n">
        <v>0</v>
      </c>
      <c r="I77" s="0" t="n">
        <v>1057453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2560905.06017314</v>
      </c>
      <c r="D78" s="0" t="n">
        <v>4101320.3384578</v>
      </c>
      <c r="E78" s="0" t="n">
        <v>137810.788630285</v>
      </c>
      <c r="F78" s="0" t="n">
        <v>0</v>
      </c>
      <c r="G78" s="0" t="n">
        <v>0.0426742077790672</v>
      </c>
      <c r="H78" s="0" t="n">
        <v>0</v>
      </c>
      <c r="I78" s="0" t="n">
        <v>1021306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2529106.43105591</v>
      </c>
      <c r="D79" s="0" t="n">
        <v>4133818.45514361</v>
      </c>
      <c r="E79" s="0" t="n">
        <v>102784.614582517</v>
      </c>
      <c r="F79" s="0" t="n">
        <v>0</v>
      </c>
      <c r="G79" s="0" t="n">
        <v>0.0341589461105527</v>
      </c>
      <c r="H79" s="0" t="n">
        <v>0</v>
      </c>
      <c r="I79" s="0" t="n">
        <v>968970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2422943.05340285</v>
      </c>
      <c r="D80" s="0" t="n">
        <v>4009134.31581479</v>
      </c>
      <c r="E80" s="0" t="n">
        <v>117101.766604419</v>
      </c>
      <c r="F80" s="0" t="n">
        <v>0</v>
      </c>
      <c r="G80" s="0" t="n">
        <v>0.0429525279937437</v>
      </c>
      <c r="H80" s="0" t="n">
        <v>0</v>
      </c>
      <c r="I80" s="0" t="n">
        <v>947482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2389456.13545257</v>
      </c>
      <c r="D81" s="0" t="n">
        <v>3916122.32606708</v>
      </c>
      <c r="E81" s="0" t="n">
        <v>106155.33397958</v>
      </c>
      <c r="F81" s="0" t="n">
        <v>0</v>
      </c>
      <c r="G81" s="0" t="n">
        <v>0.0447080718977367</v>
      </c>
      <c r="H81" s="0" t="n">
        <v>0</v>
      </c>
      <c r="I81" s="0" t="n">
        <v>915909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2371865.28718107</v>
      </c>
      <c r="D82" s="0" t="n">
        <v>3754959.79958673</v>
      </c>
      <c r="E82" s="0" t="n">
        <v>133215.961585191</v>
      </c>
      <c r="F82" s="0" t="n">
        <v>0</v>
      </c>
      <c r="G82" s="0" t="n">
        <v>0.0313133621129504</v>
      </c>
      <c r="H82" s="0" t="n">
        <v>0</v>
      </c>
      <c r="I82" s="0" t="n">
        <v>875814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2332988.63934402</v>
      </c>
      <c r="D83" s="0" t="n">
        <v>3702905.98058341</v>
      </c>
      <c r="E83" s="0" t="n">
        <v>94169.9648913144</v>
      </c>
      <c r="F83" s="0" t="n">
        <v>0</v>
      </c>
      <c r="G83" s="0" t="n">
        <v>0.0334750259656562</v>
      </c>
      <c r="H83" s="0" t="n">
        <v>0</v>
      </c>
      <c r="I83" s="0" t="n">
        <v>844391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2274279.89741942</v>
      </c>
      <c r="D84" s="0" t="n">
        <v>3724413.40761529</v>
      </c>
      <c r="E84" s="0" t="n">
        <v>84791.8582859561</v>
      </c>
      <c r="F84" s="0" t="n">
        <v>0</v>
      </c>
      <c r="G84" s="0" t="n">
        <v>0.0297678494639946</v>
      </c>
      <c r="H84" s="0" t="n">
        <v>0</v>
      </c>
      <c r="I84" s="0" t="n">
        <v>819462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2235940.32478672</v>
      </c>
      <c r="D85" s="0" t="n">
        <v>3631767.4422665</v>
      </c>
      <c r="E85" s="0" t="n">
        <v>89489.1810121009</v>
      </c>
      <c r="F85" s="0" t="n">
        <v>0</v>
      </c>
      <c r="G85" s="0" t="n">
        <v>0.0324475274643484</v>
      </c>
      <c r="H85" s="0" t="n">
        <v>0</v>
      </c>
      <c r="I85" s="0" t="n">
        <v>802992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2218877.1499652</v>
      </c>
      <c r="D86" s="0" t="n">
        <v>3548574.22857881</v>
      </c>
      <c r="E86" s="0" t="n">
        <v>102663.354166774</v>
      </c>
      <c r="F86" s="0" t="n">
        <v>0</v>
      </c>
      <c r="G86" s="0" t="n">
        <v>0.0287675512330079</v>
      </c>
      <c r="H86" s="0" t="n">
        <v>0</v>
      </c>
      <c r="I86" s="0" t="n">
        <v>771263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2197058.94632569</v>
      </c>
      <c r="D87" s="0" t="n">
        <v>3549810.90353262</v>
      </c>
      <c r="E87" s="0" t="n">
        <v>91746.7498743546</v>
      </c>
      <c r="F87" s="0" t="n">
        <v>0</v>
      </c>
      <c r="G87" s="0" t="n">
        <v>0.0292239634026439</v>
      </c>
      <c r="H87" s="0" t="n">
        <v>0</v>
      </c>
      <c r="I87" s="0" t="n">
        <v>756960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2198313.0046498</v>
      </c>
      <c r="D88" s="0" t="n">
        <v>3285437.88064634</v>
      </c>
      <c r="E88" s="0" t="n">
        <v>86690.1754558942</v>
      </c>
      <c r="F88" s="0" t="n">
        <v>0</v>
      </c>
      <c r="G88" s="0" t="n">
        <v>0.027297128098807</v>
      </c>
      <c r="H88" s="0" t="n">
        <v>0</v>
      </c>
      <c r="I88" s="0" t="n">
        <v>726861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2176424.80321263</v>
      </c>
      <c r="D89" s="0" t="n">
        <v>3191861.30854088</v>
      </c>
      <c r="E89" s="0" t="n">
        <v>73194.5789927334</v>
      </c>
      <c r="F89" s="0" t="n">
        <v>0</v>
      </c>
      <c r="G89" s="0" t="n">
        <v>0.0228616481289625</v>
      </c>
      <c r="H89" s="0" t="n">
        <v>0</v>
      </c>
      <c r="I89" s="0" t="n">
        <v>695354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2133897.04969622</v>
      </c>
      <c r="D90" s="0" t="n">
        <v>3134813.13837614</v>
      </c>
      <c r="E90" s="0" t="n">
        <v>72799.7634218802</v>
      </c>
      <c r="F90" s="0" t="n">
        <v>0</v>
      </c>
      <c r="G90" s="0" t="n">
        <v>0.0247966486953581</v>
      </c>
      <c r="H90" s="0" t="n">
        <v>0</v>
      </c>
      <c r="I90" s="0" t="n">
        <v>664089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2109857.96686252</v>
      </c>
      <c r="D91" s="0" t="n">
        <v>2959582.95926505</v>
      </c>
      <c r="E91" s="0" t="n">
        <v>52993.887099749</v>
      </c>
      <c r="F91" s="0" t="n">
        <v>0</v>
      </c>
      <c r="G91" s="0" t="n">
        <v>0.0334804810932132</v>
      </c>
      <c r="H91" s="0" t="n">
        <v>0</v>
      </c>
      <c r="I91" s="0" t="n">
        <v>636239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2065213.82495957</v>
      </c>
      <c r="D92" s="0" t="n">
        <v>2938036.70427858</v>
      </c>
      <c r="E92" s="0" t="n">
        <v>52346.4738896925</v>
      </c>
      <c r="F92" s="0" t="n">
        <v>0</v>
      </c>
      <c r="G92" s="0" t="n">
        <v>0.0248407526543575</v>
      </c>
      <c r="H92" s="0" t="n">
        <v>0</v>
      </c>
      <c r="I92" s="0" t="n">
        <v>621600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2025848.24946082</v>
      </c>
      <c r="D93" s="0" t="n">
        <v>2850700.33113861</v>
      </c>
      <c r="E93" s="0" t="n">
        <v>59929.6685877535</v>
      </c>
      <c r="F93" s="0" t="n">
        <v>0</v>
      </c>
      <c r="G93" s="0" t="n">
        <v>0.0219268236112722</v>
      </c>
      <c r="H93" s="0" t="n">
        <v>0</v>
      </c>
      <c r="I93" s="0" t="n">
        <v>602883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1999111.68640763</v>
      </c>
      <c r="D94" s="0" t="n">
        <v>2782537.83281592</v>
      </c>
      <c r="E94" s="0" t="n">
        <v>82137.1480700005</v>
      </c>
      <c r="F94" s="0" t="n">
        <v>0</v>
      </c>
      <c r="G94" s="0" t="n">
        <v>0.0196699211264497</v>
      </c>
      <c r="H94" s="0" t="n">
        <v>0</v>
      </c>
      <c r="I94" s="0" t="n">
        <v>586851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1973068.94146318</v>
      </c>
      <c r="D95" s="0" t="n">
        <v>2661076.95537842</v>
      </c>
      <c r="E95" s="0" t="n">
        <v>52535.6023479535</v>
      </c>
      <c r="F95" s="0" t="n">
        <v>0</v>
      </c>
      <c r="G95" s="0" t="n">
        <v>0.0170258673758341</v>
      </c>
      <c r="H95" s="0" t="n">
        <v>0</v>
      </c>
      <c r="I95" s="0" t="n">
        <v>566922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1900505.37648831</v>
      </c>
      <c r="D96" s="0" t="n">
        <v>2587476.86964629</v>
      </c>
      <c r="E96" s="0" t="n">
        <v>43669.0657162843</v>
      </c>
      <c r="F96" s="0" t="n">
        <v>0</v>
      </c>
      <c r="G96" s="0" t="n">
        <v>0.0219161533517018</v>
      </c>
      <c r="H96" s="0" t="n">
        <v>0</v>
      </c>
      <c r="I96" s="0" t="n">
        <v>539617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1873552.01868815</v>
      </c>
      <c r="D97" s="0" t="n">
        <v>2577630.51063818</v>
      </c>
      <c r="E97" s="0" t="n">
        <v>44282.0686955139</v>
      </c>
      <c r="F97" s="0" t="n">
        <v>0</v>
      </c>
      <c r="G97" s="0" t="n">
        <v>0.0133177086243791</v>
      </c>
      <c r="H97" s="0" t="n">
        <v>0</v>
      </c>
      <c r="I97" s="0" t="n">
        <v>521396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1827458.86997214</v>
      </c>
      <c r="D98" s="0" t="n">
        <v>2528675.65696409</v>
      </c>
      <c r="E98" s="0" t="n">
        <v>64576.5180869276</v>
      </c>
      <c r="F98" s="0" t="n">
        <v>0</v>
      </c>
      <c r="G98" s="0" t="n">
        <v>0.0196489273913383</v>
      </c>
      <c r="H98" s="0" t="n">
        <v>0</v>
      </c>
      <c r="I98" s="0" t="n">
        <v>503961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1817086.65542662</v>
      </c>
      <c r="D99" s="0" t="n">
        <v>2446719.36095652</v>
      </c>
      <c r="E99" s="0" t="n">
        <v>53906.4780629259</v>
      </c>
      <c r="F99" s="0" t="n">
        <v>0</v>
      </c>
      <c r="G99" s="0" t="n">
        <v>0.017497815812648</v>
      </c>
      <c r="H99" s="0" t="n">
        <v>0</v>
      </c>
      <c r="I99" s="0" t="n">
        <v>491586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1801025.18195256</v>
      </c>
      <c r="D100" s="0" t="n">
        <v>2216025.60467569</v>
      </c>
      <c r="E100" s="0" t="n">
        <v>37560.6744526681</v>
      </c>
      <c r="F100" s="0" t="n">
        <v>0</v>
      </c>
      <c r="G100" s="0" t="n">
        <v>0.0252081700108058</v>
      </c>
      <c r="H100" s="0" t="n">
        <v>0</v>
      </c>
      <c r="I100" s="0" t="n">
        <v>483304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1770255.49325839</v>
      </c>
      <c r="D101" s="0" t="n">
        <v>2170870.14329056</v>
      </c>
      <c r="E101" s="0" t="n">
        <v>28938.0726294139</v>
      </c>
      <c r="F101" s="0" t="n">
        <v>0</v>
      </c>
      <c r="G101" s="0" t="n">
        <v>0.0210971548581101</v>
      </c>
      <c r="H101" s="0" t="n">
        <v>0</v>
      </c>
      <c r="I101" s="0" t="n">
        <v>466509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1753119.63033912</v>
      </c>
      <c r="D102" s="0" t="n">
        <v>2130693.17600297</v>
      </c>
      <c r="E102" s="0" t="n">
        <v>39625.8021509957</v>
      </c>
      <c r="F102" s="0" t="n">
        <v>0</v>
      </c>
      <c r="G102" s="0" t="n">
        <v>0.0238785005706259</v>
      </c>
      <c r="H102" s="0" t="n">
        <v>0</v>
      </c>
      <c r="I102" s="0" t="n">
        <v>456770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1724705.40664776</v>
      </c>
      <c r="D103" s="0" t="n">
        <v>2115849.55903401</v>
      </c>
      <c r="E103" s="0" t="n">
        <v>35404.4662183403</v>
      </c>
      <c r="F103" s="0" t="n">
        <v>0</v>
      </c>
      <c r="G103" s="0" t="n">
        <v>0.0215426436909054</v>
      </c>
      <c r="H103" s="0" t="n">
        <v>0</v>
      </c>
      <c r="I103" s="0" t="n">
        <v>441738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1681305.96420911</v>
      </c>
      <c r="D104" s="0" t="n">
        <v>2086987.66852008</v>
      </c>
      <c r="E104" s="0" t="n">
        <v>33402.3985236298</v>
      </c>
      <c r="F104" s="0" t="n">
        <v>0</v>
      </c>
      <c r="G104" s="0" t="n">
        <v>0.022996444376231</v>
      </c>
      <c r="H104" s="0" t="n">
        <v>0</v>
      </c>
      <c r="I104" s="0" t="n">
        <v>421965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1674180.11674217</v>
      </c>
      <c r="D105" s="0" t="n">
        <v>2001575.59248973</v>
      </c>
      <c r="E105" s="0" t="n">
        <v>33941.2539120013</v>
      </c>
      <c r="F105" s="0" t="n">
        <v>0</v>
      </c>
      <c r="G105" s="0" t="n">
        <v>0.0192467474465418</v>
      </c>
      <c r="H105" s="0" t="n">
        <v>0</v>
      </c>
      <c r="I105" s="0" t="n">
        <v>406016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273</v>
      </c>
      <c r="C1" s="0" t="s">
        <v>274</v>
      </c>
      <c r="D1" s="0" t="s">
        <v>275</v>
      </c>
      <c r="E1" s="0" t="s">
        <v>276</v>
      </c>
      <c r="F1" s="0" t="s">
        <v>277</v>
      </c>
      <c r="G1" s="0" t="s">
        <v>278</v>
      </c>
      <c r="H1" s="0" t="s">
        <v>279</v>
      </c>
      <c r="I1" s="0" t="s">
        <v>280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8820140.49475712</v>
      </c>
      <c r="D2" s="0" t="n">
        <v>26651110.5968625</v>
      </c>
      <c r="E2" s="0" t="n">
        <v>1420955.99970397</v>
      </c>
      <c r="F2" s="0" t="n">
        <v>0</v>
      </c>
      <c r="G2" s="0" t="n">
        <v>0.0982839545818987</v>
      </c>
      <c r="H2" s="0" t="n">
        <v>0</v>
      </c>
      <c r="I2" s="0" t="n">
        <v>6999859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9081650.06629876</v>
      </c>
      <c r="D3" s="0" t="n">
        <v>25383436.7211232</v>
      </c>
      <c r="E3" s="0" t="n">
        <v>1055248.18234551</v>
      </c>
      <c r="F3" s="0" t="n">
        <v>0</v>
      </c>
      <c r="G3" s="0" t="n">
        <v>0.0837129083817161</v>
      </c>
      <c r="H3" s="0" t="n">
        <v>0</v>
      </c>
      <c r="I3" s="0" t="n">
        <v>5939003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8049581.11509931</v>
      </c>
      <c r="D4" s="0" t="n">
        <v>24356082.2410016</v>
      </c>
      <c r="E4" s="0" t="n">
        <v>1158000.24652439</v>
      </c>
      <c r="F4" s="0" t="n">
        <v>0</v>
      </c>
      <c r="G4" s="0" t="n">
        <v>0.0884581189427572</v>
      </c>
      <c r="H4" s="0" t="n">
        <v>0</v>
      </c>
      <c r="I4" s="0" t="n">
        <v>5398398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8325394.87826874</v>
      </c>
      <c r="D5" s="0" t="n">
        <v>23464942.0736195</v>
      </c>
      <c r="E5" s="0" t="n">
        <v>1047623.70580535</v>
      </c>
      <c r="F5" s="0" t="n">
        <v>0</v>
      </c>
      <c r="G5" s="0" t="n">
        <v>0.0890844425734225</v>
      </c>
      <c r="H5" s="0" t="n">
        <v>0</v>
      </c>
      <c r="I5" s="0" t="n">
        <v>5158497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7101237.14343239</v>
      </c>
      <c r="D6" s="0" t="n">
        <v>21370998.8152344</v>
      </c>
      <c r="E6" s="0" t="n">
        <v>1018367.39318459</v>
      </c>
      <c r="F6" s="0" t="n">
        <v>0</v>
      </c>
      <c r="G6" s="0" t="n">
        <v>0.0865863998110311</v>
      </c>
      <c r="H6" s="0" t="n">
        <v>0</v>
      </c>
      <c r="I6" s="0" t="n">
        <v>4979231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7106945.59212137</v>
      </c>
      <c r="D7" s="0" t="n">
        <v>20310048.1080261</v>
      </c>
      <c r="E7" s="0" t="n">
        <v>974740.062766444</v>
      </c>
      <c r="F7" s="0" t="n">
        <v>0</v>
      </c>
      <c r="G7" s="0" t="n">
        <v>0.0886403516668583</v>
      </c>
      <c r="H7" s="0" t="n">
        <v>0</v>
      </c>
      <c r="I7" s="0" t="n">
        <v>4810075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6517527.74290888</v>
      </c>
      <c r="D8" s="0" t="n">
        <v>20034308.1727162</v>
      </c>
      <c r="E8" s="0" t="n">
        <v>847224.129701264</v>
      </c>
      <c r="F8" s="0" t="n">
        <v>0</v>
      </c>
      <c r="G8" s="0" t="n">
        <v>0.0984201941658943</v>
      </c>
      <c r="H8" s="0" t="n">
        <v>0</v>
      </c>
      <c r="I8" s="0" t="n">
        <v>4641228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6921758.49285083</v>
      </c>
      <c r="D9" s="0" t="n">
        <v>19399496.6600197</v>
      </c>
      <c r="E9" s="0" t="n">
        <v>1255688.8880487</v>
      </c>
      <c r="F9" s="0" t="n">
        <v>0</v>
      </c>
      <c r="G9" s="0" t="n">
        <v>0.0979578292668786</v>
      </c>
      <c r="H9" s="0" t="n">
        <v>0</v>
      </c>
      <c r="I9" s="0" t="n">
        <v>4450545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6439874.55688819</v>
      </c>
      <c r="D10" s="0" t="n">
        <v>18767732.364093</v>
      </c>
      <c r="E10" s="0" t="n">
        <v>1403814.30437916</v>
      </c>
      <c r="F10" s="0" t="n">
        <v>0</v>
      </c>
      <c r="G10" s="0" t="n">
        <v>0.10128305387125</v>
      </c>
      <c r="H10" s="0" t="n">
        <v>0</v>
      </c>
      <c r="I10" s="0" t="n">
        <v>4311300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6763789.95731685</v>
      </c>
      <c r="D11" s="0" t="n">
        <v>18439148.2033562</v>
      </c>
      <c r="E11" s="0" t="n">
        <v>1191579.9713603</v>
      </c>
      <c r="F11" s="0" t="n">
        <v>0</v>
      </c>
      <c r="G11" s="0" t="n">
        <v>0.0959044962948908</v>
      </c>
      <c r="H11" s="0" t="n">
        <v>0</v>
      </c>
      <c r="I11" s="0" t="n">
        <v>4169354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6359220.04320662</v>
      </c>
      <c r="D12" s="0" t="n">
        <v>18353338.3093499</v>
      </c>
      <c r="E12" s="0" t="n">
        <v>1060341.18611439</v>
      </c>
      <c r="F12" s="0" t="n">
        <v>0</v>
      </c>
      <c r="G12" s="0" t="n">
        <v>0.0978149160783367</v>
      </c>
      <c r="H12" s="0" t="n">
        <v>0</v>
      </c>
      <c r="I12" s="0" t="n">
        <v>4044120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6683613.97124521</v>
      </c>
      <c r="D13" s="0" t="n">
        <v>17984548.8653471</v>
      </c>
      <c r="E13" s="0" t="n">
        <v>1158868.46107572</v>
      </c>
      <c r="F13" s="0" t="n">
        <v>0</v>
      </c>
      <c r="G13" s="0" t="n">
        <v>0.0980843373824119</v>
      </c>
      <c r="H13" s="0" t="n">
        <v>0</v>
      </c>
      <c r="I13" s="0" t="n">
        <v>3914476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6010851.52288597</v>
      </c>
      <c r="D14" s="0" t="n">
        <v>16866891.5257323</v>
      </c>
      <c r="E14" s="0" t="n">
        <v>1229752.69039504</v>
      </c>
      <c r="F14" s="0" t="n">
        <v>0</v>
      </c>
      <c r="G14" s="0" t="n">
        <v>0.107755413467401</v>
      </c>
      <c r="H14" s="0" t="n">
        <v>0</v>
      </c>
      <c r="I14" s="0" t="n">
        <v>3781651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5776623.0174199</v>
      </c>
      <c r="D15" s="0" t="n">
        <v>16200368.138652</v>
      </c>
      <c r="E15" s="0" t="n">
        <v>995091.998564842</v>
      </c>
      <c r="F15" s="0" t="n">
        <v>0</v>
      </c>
      <c r="G15" s="0" t="n">
        <v>0.116044116376398</v>
      </c>
      <c r="H15" s="0" t="n">
        <v>0</v>
      </c>
      <c r="I15" s="0" t="n">
        <v>3689363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5198340.09816265</v>
      </c>
      <c r="D16" s="0" t="n">
        <v>15075997.1393897</v>
      </c>
      <c r="E16" s="0" t="n">
        <v>912399.867447676</v>
      </c>
      <c r="F16" s="0" t="n">
        <v>0</v>
      </c>
      <c r="G16" s="0" t="n">
        <v>0.114480488810855</v>
      </c>
      <c r="H16" s="0" t="n">
        <v>0</v>
      </c>
      <c r="I16" s="0" t="n">
        <v>3591899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4582898.95073424</v>
      </c>
      <c r="D17" s="0" t="n">
        <v>13844145.3051718</v>
      </c>
      <c r="E17" s="0" t="n">
        <v>799938.330818553</v>
      </c>
      <c r="F17" s="0" t="n">
        <v>0</v>
      </c>
      <c r="G17" s="0" t="n">
        <v>0.117185793523069</v>
      </c>
      <c r="H17" s="0" t="n">
        <v>0</v>
      </c>
      <c r="I17" s="0" t="n">
        <v>3478027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4439576.64612539</v>
      </c>
      <c r="D18" s="0" t="n">
        <v>13073202.099393</v>
      </c>
      <c r="E18" s="0" t="n">
        <v>953168.868753969</v>
      </c>
      <c r="F18" s="0" t="n">
        <v>0</v>
      </c>
      <c r="G18" s="0" t="n">
        <v>0.122628319405581</v>
      </c>
      <c r="H18" s="0" t="n">
        <v>0</v>
      </c>
      <c r="I18" s="0" t="n">
        <v>3397888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4385936.16666906</v>
      </c>
      <c r="D19" s="0" t="n">
        <v>12831635.813696</v>
      </c>
      <c r="E19" s="0" t="n">
        <v>844056.599020251</v>
      </c>
      <c r="F19" s="0" t="n">
        <v>0</v>
      </c>
      <c r="G19" s="0" t="n">
        <v>0.122380360881813</v>
      </c>
      <c r="H19" s="0" t="n">
        <v>0</v>
      </c>
      <c r="I19" s="0" t="n">
        <v>3328912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4416669.665605</v>
      </c>
      <c r="D20" s="0" t="n">
        <v>12274869.0508327</v>
      </c>
      <c r="E20" s="0" t="n">
        <v>828223.078420769</v>
      </c>
      <c r="F20" s="0" t="n">
        <v>0</v>
      </c>
      <c r="G20" s="0" t="n">
        <v>0.120899815162701</v>
      </c>
      <c r="H20" s="0" t="n">
        <v>0</v>
      </c>
      <c r="I20" s="0" t="n">
        <v>3255299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4134240.24651612</v>
      </c>
      <c r="D21" s="0" t="n">
        <v>11630432.7583248</v>
      </c>
      <c r="E21" s="0" t="n">
        <v>834383.42107098</v>
      </c>
      <c r="F21" s="0" t="n">
        <v>0</v>
      </c>
      <c r="G21" s="0" t="n">
        <v>0.12066954239891</v>
      </c>
      <c r="H21" s="0" t="n">
        <v>0</v>
      </c>
      <c r="I21" s="0" t="n">
        <v>3166409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4650542.34558597</v>
      </c>
      <c r="D22" s="0" t="n">
        <v>12033667.6737193</v>
      </c>
      <c r="E22" s="0" t="n">
        <v>968021.790963912</v>
      </c>
      <c r="F22" s="0" t="n">
        <v>0</v>
      </c>
      <c r="G22" s="0" t="n">
        <v>0.126441402083187</v>
      </c>
      <c r="H22" s="0" t="n">
        <v>0</v>
      </c>
      <c r="I22" s="0" t="n">
        <v>3107983</v>
      </c>
    </row>
    <row r="23" customFormat="false" ht="12.8" hidden="false" customHeight="false" outlineLevel="0" collapsed="false">
      <c r="A23" s="0" t="n">
        <v>70</v>
      </c>
      <c r="B23" s="0" t="n">
        <v>678306.71866</v>
      </c>
      <c r="C23" s="0" t="n">
        <v>4230870.84851285</v>
      </c>
      <c r="D23" s="0" t="n">
        <v>9999818.53521699</v>
      </c>
      <c r="E23" s="0" t="n">
        <v>641994.376496828</v>
      </c>
      <c r="F23" s="0" t="n">
        <v>0.371061030406142</v>
      </c>
      <c r="G23" s="0" t="n">
        <v>0</v>
      </c>
      <c r="H23" s="0" t="n">
        <v>1143844</v>
      </c>
      <c r="I23" s="0" t="n">
        <v>3026224</v>
      </c>
    </row>
    <row r="24" customFormat="false" ht="12.8" hidden="false" customHeight="false" outlineLevel="0" collapsed="false">
      <c r="A24" s="0" t="n">
        <v>71</v>
      </c>
      <c r="B24" s="0" t="n">
        <v>887600.718573333</v>
      </c>
      <c r="C24" s="0" t="n">
        <v>4125187.38445272</v>
      </c>
      <c r="D24" s="0" t="n">
        <v>9973325.91680241</v>
      </c>
      <c r="E24" s="0" t="n">
        <v>636904.208584136</v>
      </c>
      <c r="F24" s="0" t="n">
        <v>0.351265810259257</v>
      </c>
      <c r="G24" s="0" t="n">
        <v>0</v>
      </c>
      <c r="H24" s="0" t="n">
        <v>1056920</v>
      </c>
      <c r="I24" s="0" t="n">
        <v>2955802</v>
      </c>
    </row>
    <row r="25" customFormat="false" ht="12.8" hidden="false" customHeight="false" outlineLevel="0" collapsed="false">
      <c r="A25" s="0" t="n">
        <v>72</v>
      </c>
      <c r="B25" s="0" t="n">
        <v>269059.92748</v>
      </c>
      <c r="C25" s="0" t="n">
        <v>3953591.1408445</v>
      </c>
      <c r="D25" s="0" t="n">
        <v>10038038.2336029</v>
      </c>
      <c r="E25" s="0" t="n">
        <v>614863.197161977</v>
      </c>
      <c r="F25" s="0" t="n">
        <v>0.342845082900945</v>
      </c>
      <c r="G25" s="0" t="n">
        <v>0</v>
      </c>
      <c r="H25" s="0" t="n">
        <v>996399</v>
      </c>
      <c r="I25" s="0" t="n">
        <v>2899546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3810960.01616755</v>
      </c>
      <c r="D26" s="0" t="n">
        <v>9927268.54937534</v>
      </c>
      <c r="E26" s="0" t="n">
        <v>759397.140268004</v>
      </c>
      <c r="F26" s="0" t="n">
        <v>0</v>
      </c>
      <c r="G26" s="0" t="n">
        <v>0.141832171535773</v>
      </c>
      <c r="H26" s="0" t="n">
        <v>0</v>
      </c>
      <c r="I26" s="0" t="n">
        <v>2828548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3773391.750133</v>
      </c>
      <c r="D27" s="0" t="n">
        <v>9854495.94574381</v>
      </c>
      <c r="E27" s="0" t="n">
        <v>565817.368705666</v>
      </c>
      <c r="F27" s="0" t="n">
        <v>0</v>
      </c>
      <c r="G27" s="0" t="n">
        <v>0.135629153271469</v>
      </c>
      <c r="H27" s="0" t="n">
        <v>0</v>
      </c>
      <c r="I27" s="0" t="n">
        <v>2768772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3791028.03258886</v>
      </c>
      <c r="D28" s="0" t="n">
        <v>9783204.87372131</v>
      </c>
      <c r="E28" s="0" t="n">
        <v>571153.018846638</v>
      </c>
      <c r="F28" s="0" t="n">
        <v>0</v>
      </c>
      <c r="G28" s="0" t="n">
        <v>0.136301026772677</v>
      </c>
      <c r="H28" s="0" t="n">
        <v>0</v>
      </c>
      <c r="I28" s="0" t="n">
        <v>2727073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3862163.2718353</v>
      </c>
      <c r="D29" s="0" t="n">
        <v>9652174.24897324</v>
      </c>
      <c r="E29" s="0" t="n">
        <v>612420.878870991</v>
      </c>
      <c r="F29" s="0" t="n">
        <v>0</v>
      </c>
      <c r="G29" s="0" t="n">
        <v>0.134968546589591</v>
      </c>
      <c r="H29" s="0" t="n">
        <v>0</v>
      </c>
      <c r="I29" s="0" t="n">
        <v>2690696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3892062.74380008</v>
      </c>
      <c r="D30" s="0" t="n">
        <v>9439264.12045345</v>
      </c>
      <c r="E30" s="0" t="n">
        <v>769877.664360174</v>
      </c>
      <c r="F30" s="0" t="n">
        <v>0</v>
      </c>
      <c r="G30" s="0" t="n">
        <v>0.138545898898462</v>
      </c>
      <c r="H30" s="0" t="n">
        <v>0</v>
      </c>
      <c r="I30" s="0" t="n">
        <v>2617511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3925420.55774465</v>
      </c>
      <c r="D31" s="0" t="n">
        <v>9208627.47342162</v>
      </c>
      <c r="E31" s="0" t="n">
        <v>599207.717175229</v>
      </c>
      <c r="F31" s="0" t="n">
        <v>0</v>
      </c>
      <c r="G31" s="0" t="n">
        <v>0.141769128621164</v>
      </c>
      <c r="H31" s="0" t="n">
        <v>0</v>
      </c>
      <c r="I31" s="0" t="n">
        <v>2546184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3924978.18896234</v>
      </c>
      <c r="D32" s="0" t="n">
        <v>8788954.10869586</v>
      </c>
      <c r="E32" s="0" t="n">
        <v>601971.058802863</v>
      </c>
      <c r="F32" s="0" t="n">
        <v>0</v>
      </c>
      <c r="G32" s="0" t="n">
        <v>0.146407812542895</v>
      </c>
      <c r="H32" s="0" t="n">
        <v>0</v>
      </c>
      <c r="I32" s="0" t="n">
        <v>2478441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3958631.83213556</v>
      </c>
      <c r="D33" s="0" t="n">
        <v>8601663.08496566</v>
      </c>
      <c r="E33" s="0" t="n">
        <v>606784.67568377</v>
      </c>
      <c r="F33" s="0" t="n">
        <v>0</v>
      </c>
      <c r="G33" s="0" t="n">
        <v>0.146188073901325</v>
      </c>
      <c r="H33" s="0" t="n">
        <v>0</v>
      </c>
      <c r="I33" s="0" t="n">
        <v>2437399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3940008.7805657</v>
      </c>
      <c r="D34" s="0" t="n">
        <v>8406549.44265216</v>
      </c>
      <c r="E34" s="0" t="n">
        <v>740159.138484455</v>
      </c>
      <c r="F34" s="0" t="n">
        <v>0</v>
      </c>
      <c r="G34" s="0" t="n">
        <v>0.143574710795119</v>
      </c>
      <c r="H34" s="0" t="n">
        <v>0</v>
      </c>
      <c r="I34" s="0" t="n">
        <v>2388102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3884833.68394084</v>
      </c>
      <c r="D35" s="0" t="n">
        <v>8105619.25179615</v>
      </c>
      <c r="E35" s="0" t="n">
        <v>573813.576263167</v>
      </c>
      <c r="F35" s="0" t="n">
        <v>0</v>
      </c>
      <c r="G35" s="0" t="n">
        <v>0.148983182635932</v>
      </c>
      <c r="H35" s="0" t="n">
        <v>0</v>
      </c>
      <c r="I35" s="0" t="n">
        <v>2317136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3850367.02042926</v>
      </c>
      <c r="D36" s="0" t="n">
        <v>8039039.96139445</v>
      </c>
      <c r="E36" s="0" t="n">
        <v>560536.019604635</v>
      </c>
      <c r="F36" s="0" t="n">
        <v>0</v>
      </c>
      <c r="G36" s="0" t="n">
        <v>0.148180019123579</v>
      </c>
      <c r="H36" s="0" t="n">
        <v>0</v>
      </c>
      <c r="I36" s="0" t="n">
        <v>2270698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3844133.06832204</v>
      </c>
      <c r="D37" s="0" t="n">
        <v>7926219.41052222</v>
      </c>
      <c r="E37" s="0" t="n">
        <v>545167.597753052</v>
      </c>
      <c r="F37" s="0" t="n">
        <v>0</v>
      </c>
      <c r="G37" s="0" t="n">
        <v>0.153690913147741</v>
      </c>
      <c r="H37" s="0" t="n">
        <v>0</v>
      </c>
      <c r="I37" s="0" t="n">
        <v>2237608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3785184.09192275</v>
      </c>
      <c r="D38" s="0" t="n">
        <v>7998166.36692536</v>
      </c>
      <c r="E38" s="0" t="n">
        <v>652714.86401304</v>
      </c>
      <c r="F38" s="0" t="n">
        <v>0</v>
      </c>
      <c r="G38" s="0" t="n">
        <v>0.152035972624419</v>
      </c>
      <c r="H38" s="0" t="n">
        <v>0</v>
      </c>
      <c r="I38" s="0" t="n">
        <v>2171910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3720146.6257828</v>
      </c>
      <c r="D39" s="0" t="n">
        <v>7688724.32156423</v>
      </c>
      <c r="E39" s="0" t="n">
        <v>498127.079798506</v>
      </c>
      <c r="F39" s="0" t="n">
        <v>0</v>
      </c>
      <c r="G39" s="0" t="n">
        <v>0.148159057296336</v>
      </c>
      <c r="H39" s="0" t="n">
        <v>0</v>
      </c>
      <c r="I39" s="0" t="n">
        <v>2107797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3679340.49602487</v>
      </c>
      <c r="D40" s="0" t="n">
        <v>7235930.56182673</v>
      </c>
      <c r="E40" s="0" t="n">
        <v>502560.722808576</v>
      </c>
      <c r="F40" s="0" t="n">
        <v>0</v>
      </c>
      <c r="G40" s="0" t="n">
        <v>0.151989470387912</v>
      </c>
      <c r="H40" s="0" t="n">
        <v>0</v>
      </c>
      <c r="I40" s="0" t="n">
        <v>2053995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3619691.91082984</v>
      </c>
      <c r="D41" s="0" t="n">
        <v>7314261.15652577</v>
      </c>
      <c r="E41" s="0" t="n">
        <v>477872.86913226</v>
      </c>
      <c r="F41" s="0" t="n">
        <v>0</v>
      </c>
      <c r="G41" s="0" t="n">
        <v>0.153076002614023</v>
      </c>
      <c r="H41" s="0" t="n">
        <v>0</v>
      </c>
      <c r="I41" s="0" t="n">
        <v>2013782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3622795.27520573</v>
      </c>
      <c r="D42" s="0" t="n">
        <v>7175166.71704579</v>
      </c>
      <c r="E42" s="0" t="n">
        <v>596781.054102674</v>
      </c>
      <c r="F42" s="0" t="n">
        <v>0</v>
      </c>
      <c r="G42" s="0" t="n">
        <v>0.149219952183976</v>
      </c>
      <c r="H42" s="0" t="n">
        <v>0</v>
      </c>
      <c r="I42" s="0" t="n">
        <v>1967523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3604960.13915736</v>
      </c>
      <c r="D43" s="0" t="n">
        <v>7042930.34453534</v>
      </c>
      <c r="E43" s="0" t="n">
        <v>462347.693999314</v>
      </c>
      <c r="F43" s="0" t="n">
        <v>0</v>
      </c>
      <c r="G43" s="0" t="n">
        <v>0.146253971082849</v>
      </c>
      <c r="H43" s="0" t="n">
        <v>0</v>
      </c>
      <c r="I43" s="0" t="n">
        <v>1929308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3557531.35951061</v>
      </c>
      <c r="D44" s="0" t="n">
        <v>6837620.49422674</v>
      </c>
      <c r="E44" s="0" t="n">
        <v>473787.360128329</v>
      </c>
      <c r="F44" s="0" t="n">
        <v>0</v>
      </c>
      <c r="G44" s="0" t="n">
        <v>0.148380885320474</v>
      </c>
      <c r="H44" s="0" t="n">
        <v>0</v>
      </c>
      <c r="I44" s="0" t="n">
        <v>1897241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3530712.50435254</v>
      </c>
      <c r="D45" s="0" t="n">
        <v>6741892.26617674</v>
      </c>
      <c r="E45" s="0" t="n">
        <v>434585.155528908</v>
      </c>
      <c r="F45" s="0" t="n">
        <v>0</v>
      </c>
      <c r="G45" s="0" t="n">
        <v>0.149972036932676</v>
      </c>
      <c r="H45" s="0" t="n">
        <v>0</v>
      </c>
      <c r="I45" s="0" t="n">
        <v>1847573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3517700.3239887</v>
      </c>
      <c r="D46" s="0" t="n">
        <v>6523021.37928389</v>
      </c>
      <c r="E46" s="0" t="n">
        <v>551431.937325591</v>
      </c>
      <c r="F46" s="0" t="n">
        <v>0</v>
      </c>
      <c r="G46" s="0" t="n">
        <v>0.143195096051637</v>
      </c>
      <c r="H46" s="0" t="n">
        <v>0</v>
      </c>
      <c r="I46" s="0" t="n">
        <v>1795353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3445355.47345386</v>
      </c>
      <c r="D47" s="0" t="n">
        <v>6408512.64069441</v>
      </c>
      <c r="E47" s="0" t="n">
        <v>449832.796294245</v>
      </c>
      <c r="F47" s="0" t="n">
        <v>0</v>
      </c>
      <c r="G47" s="0" t="n">
        <v>0.143460266368731</v>
      </c>
      <c r="H47" s="0" t="n">
        <v>0</v>
      </c>
      <c r="I47" s="0" t="n">
        <v>1769144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3408714.60890015</v>
      </c>
      <c r="D48" s="0" t="n">
        <v>6203326.92646892</v>
      </c>
      <c r="E48" s="0" t="n">
        <v>441296.710960273</v>
      </c>
      <c r="F48" s="0" t="n">
        <v>0</v>
      </c>
      <c r="G48" s="0" t="n">
        <v>0.148403737181646</v>
      </c>
      <c r="H48" s="0" t="n">
        <v>0</v>
      </c>
      <c r="I48" s="0" t="n">
        <v>1721683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3416903.15302034</v>
      </c>
      <c r="D49" s="0" t="n">
        <v>6041460.58895601</v>
      </c>
      <c r="E49" s="0" t="n">
        <v>401739.313139612</v>
      </c>
      <c r="F49" s="0" t="n">
        <v>0</v>
      </c>
      <c r="G49" s="0" t="n">
        <v>0.149510305224544</v>
      </c>
      <c r="H49" s="0" t="n">
        <v>0</v>
      </c>
      <c r="I49" s="0" t="n">
        <v>1684507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3349325.66623804</v>
      </c>
      <c r="D50" s="0" t="n">
        <v>5844656.48485661</v>
      </c>
      <c r="E50" s="0" t="n">
        <v>504189.983281847</v>
      </c>
      <c r="F50" s="0" t="n">
        <v>0</v>
      </c>
      <c r="G50" s="0" t="n">
        <v>0.148960450451731</v>
      </c>
      <c r="H50" s="0" t="n">
        <v>0</v>
      </c>
      <c r="I50" s="0" t="n">
        <v>1631556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3343382.11269283</v>
      </c>
      <c r="D51" s="0" t="n">
        <v>5638434.51610365</v>
      </c>
      <c r="E51" s="0" t="n">
        <v>369938.750294384</v>
      </c>
      <c r="F51" s="0" t="n">
        <v>0</v>
      </c>
      <c r="G51" s="0" t="n">
        <v>0.154225073351443</v>
      </c>
      <c r="H51" s="0" t="n">
        <v>0</v>
      </c>
      <c r="I51" s="0" t="n">
        <v>1595918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3321283.80734632</v>
      </c>
      <c r="D52" s="0" t="n">
        <v>5581866.92264906</v>
      </c>
      <c r="E52" s="0" t="n">
        <v>360185.630863295</v>
      </c>
      <c r="F52" s="0" t="n">
        <v>0</v>
      </c>
      <c r="G52" s="0" t="n">
        <v>0.142154554620689</v>
      </c>
      <c r="H52" s="0" t="n">
        <v>0</v>
      </c>
      <c r="I52" s="0" t="n">
        <v>1560881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3295197.99513624</v>
      </c>
      <c r="D53" s="0" t="n">
        <v>5553165.95080735</v>
      </c>
      <c r="E53" s="0" t="n">
        <v>336066.30316432</v>
      </c>
      <c r="F53" s="0" t="n">
        <v>0</v>
      </c>
      <c r="G53" s="0" t="n">
        <v>0.142568467231695</v>
      </c>
      <c r="H53" s="0" t="n">
        <v>0</v>
      </c>
      <c r="I53" s="0" t="n">
        <v>1536731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3278821.68973837</v>
      </c>
      <c r="D54" s="0" t="n">
        <v>5307289.72157118</v>
      </c>
      <c r="E54" s="0" t="n">
        <v>433276.268894164</v>
      </c>
      <c r="F54" s="0" t="n">
        <v>0</v>
      </c>
      <c r="G54" s="0" t="n">
        <v>0.133714721732812</v>
      </c>
      <c r="H54" s="0" t="n">
        <v>0</v>
      </c>
      <c r="I54" s="0" t="n">
        <v>1505716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3258985.83849369</v>
      </c>
      <c r="D55" s="0" t="n">
        <v>5270442.63889496</v>
      </c>
      <c r="E55" s="0" t="n">
        <v>341401.682150309</v>
      </c>
      <c r="F55" s="0" t="n">
        <v>0</v>
      </c>
      <c r="G55" s="0" t="n">
        <v>0.129591699258221</v>
      </c>
      <c r="H55" s="0" t="n">
        <v>0</v>
      </c>
      <c r="I55" s="0" t="n">
        <v>1481630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3209562.34461508</v>
      </c>
      <c r="D56" s="0" t="n">
        <v>5099365.14552003</v>
      </c>
      <c r="E56" s="0" t="n">
        <v>322636.23463961</v>
      </c>
      <c r="F56" s="0" t="n">
        <v>0</v>
      </c>
      <c r="G56" s="0" t="n">
        <v>0.133765393812956</v>
      </c>
      <c r="H56" s="0" t="n">
        <v>0</v>
      </c>
      <c r="I56" s="0" t="n">
        <v>1448218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3195779.9635956</v>
      </c>
      <c r="D57" s="0" t="n">
        <v>4917300.2957791</v>
      </c>
      <c r="E57" s="0" t="n">
        <v>279019.91378158</v>
      </c>
      <c r="F57" s="0" t="n">
        <v>0</v>
      </c>
      <c r="G57" s="0" t="n">
        <v>0.136835112314369</v>
      </c>
      <c r="H57" s="0" t="n">
        <v>0</v>
      </c>
      <c r="I57" s="0" t="n">
        <v>1425823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3177290.64081883</v>
      </c>
      <c r="D58" s="0" t="n">
        <v>4757305.15044723</v>
      </c>
      <c r="E58" s="0" t="n">
        <v>368787.86721689</v>
      </c>
      <c r="F58" s="0" t="n">
        <v>0</v>
      </c>
      <c r="G58" s="0" t="n">
        <v>0.125724855611848</v>
      </c>
      <c r="H58" s="0" t="n">
        <v>0</v>
      </c>
      <c r="I58" s="0" t="n">
        <v>1415880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3133254.59606372</v>
      </c>
      <c r="D59" s="0" t="n">
        <v>4760520.63617903</v>
      </c>
      <c r="E59" s="0" t="n">
        <v>273193.164877163</v>
      </c>
      <c r="F59" s="0" t="n">
        <v>0</v>
      </c>
      <c r="G59" s="0" t="n">
        <v>0.124321487552927</v>
      </c>
      <c r="H59" s="0" t="n">
        <v>0</v>
      </c>
      <c r="I59" s="0" t="n">
        <v>1392023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3024293.29749429</v>
      </c>
      <c r="D60" s="0" t="n">
        <v>4657961.26297984</v>
      </c>
      <c r="E60" s="0" t="n">
        <v>245682.256122637</v>
      </c>
      <c r="F60" s="0" t="n">
        <v>0</v>
      </c>
      <c r="G60" s="0" t="n">
        <v>0.126608773934321</v>
      </c>
      <c r="H60" s="0" t="n">
        <v>0</v>
      </c>
      <c r="I60" s="0" t="n">
        <v>1366311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2961331.9761236</v>
      </c>
      <c r="D61" s="0" t="n">
        <v>4719202.32376462</v>
      </c>
      <c r="E61" s="0" t="n">
        <v>241075.134725443</v>
      </c>
      <c r="F61" s="0" t="n">
        <v>0</v>
      </c>
      <c r="G61" s="0" t="n">
        <v>0.124946945920821</v>
      </c>
      <c r="H61" s="0" t="n">
        <v>0</v>
      </c>
      <c r="I61" s="0" t="n">
        <v>1341116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2913690.63881101</v>
      </c>
      <c r="D62" s="0" t="n">
        <v>4539562.72633965</v>
      </c>
      <c r="E62" s="0" t="n">
        <v>271732.643920948</v>
      </c>
      <c r="F62" s="0" t="n">
        <v>0</v>
      </c>
      <c r="G62" s="0" t="n">
        <v>0.10907585948557</v>
      </c>
      <c r="H62" s="0" t="n">
        <v>0</v>
      </c>
      <c r="I62" s="0" t="n">
        <v>1308195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2892231.12142681</v>
      </c>
      <c r="D63" s="0" t="n">
        <v>4533857.21718531</v>
      </c>
      <c r="E63" s="0" t="n">
        <v>220220.972362503</v>
      </c>
      <c r="F63" s="0" t="n">
        <v>0</v>
      </c>
      <c r="G63" s="0" t="n">
        <v>0.109013657149115</v>
      </c>
      <c r="H63" s="0" t="n">
        <v>0</v>
      </c>
      <c r="I63" s="0" t="n">
        <v>1301509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2838143.86227393</v>
      </c>
      <c r="D64" s="0" t="n">
        <v>4406509.12422681</v>
      </c>
      <c r="E64" s="0" t="n">
        <v>213641.904224452</v>
      </c>
      <c r="F64" s="0" t="n">
        <v>0</v>
      </c>
      <c r="G64" s="0" t="n">
        <v>0.102001379506662</v>
      </c>
      <c r="H64" s="0" t="n">
        <v>0</v>
      </c>
      <c r="I64" s="0" t="n">
        <v>1274835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2805777.84751999</v>
      </c>
      <c r="D65" s="0" t="n">
        <v>4221445.18791516</v>
      </c>
      <c r="E65" s="0" t="n">
        <v>197983.082211286</v>
      </c>
      <c r="F65" s="0" t="n">
        <v>0</v>
      </c>
      <c r="G65" s="0" t="n">
        <v>0.095116120627755</v>
      </c>
      <c r="H65" s="0" t="n">
        <v>0</v>
      </c>
      <c r="I65" s="0" t="n">
        <v>1253837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2783097.09976759</v>
      </c>
      <c r="D66" s="0" t="n">
        <v>4156844.96897932</v>
      </c>
      <c r="E66" s="0" t="n">
        <v>256078.916135129</v>
      </c>
      <c r="F66" s="0" t="n">
        <v>0</v>
      </c>
      <c r="G66" s="0" t="n">
        <v>0.0970175856475968</v>
      </c>
      <c r="H66" s="0" t="n">
        <v>0</v>
      </c>
      <c r="I66" s="0" t="n">
        <v>1250999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2756616.42442299</v>
      </c>
      <c r="D67" s="0" t="n">
        <v>4030112.3223486</v>
      </c>
      <c r="E67" s="0" t="n">
        <v>194610.931776191</v>
      </c>
      <c r="F67" s="0" t="n">
        <v>0</v>
      </c>
      <c r="G67" s="0" t="n">
        <v>0.0842199025931072</v>
      </c>
      <c r="H67" s="0" t="n">
        <v>0</v>
      </c>
      <c r="I67" s="0" t="n">
        <v>1253122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2717716.77055403</v>
      </c>
      <c r="D68" s="0" t="n">
        <v>3895674.10269082</v>
      </c>
      <c r="E68" s="0" t="n">
        <v>194111.399559694</v>
      </c>
      <c r="F68" s="0" t="n">
        <v>0</v>
      </c>
      <c r="G68" s="0" t="n">
        <v>0.0820463932844268</v>
      </c>
      <c r="H68" s="0" t="n">
        <v>0</v>
      </c>
      <c r="I68" s="0" t="n">
        <v>1240141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2676953.44570886</v>
      </c>
      <c r="D69" s="0" t="n">
        <v>4006674.68523806</v>
      </c>
      <c r="E69" s="0" t="n">
        <v>184297.07172482</v>
      </c>
      <c r="F69" s="0" t="n">
        <v>0</v>
      </c>
      <c r="G69" s="0" t="n">
        <v>0.0858615349463048</v>
      </c>
      <c r="H69" s="0" t="n">
        <v>0</v>
      </c>
      <c r="I69" s="0" t="n">
        <v>1243263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2686801.73141205</v>
      </c>
      <c r="D70" s="0" t="n">
        <v>3935398.79729609</v>
      </c>
      <c r="E70" s="0" t="n">
        <v>212323.23942018</v>
      </c>
      <c r="F70" s="0" t="n">
        <v>0</v>
      </c>
      <c r="G70" s="0" t="n">
        <v>0.0776604805007031</v>
      </c>
      <c r="H70" s="0" t="n">
        <v>0</v>
      </c>
      <c r="I70" s="0" t="n">
        <v>1228544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2655644.68294984</v>
      </c>
      <c r="D71" s="0" t="n">
        <v>3761201.07830988</v>
      </c>
      <c r="E71" s="0" t="n">
        <v>166064.356210134</v>
      </c>
      <c r="F71" s="0" t="n">
        <v>0</v>
      </c>
      <c r="G71" s="0" t="n">
        <v>0.0723039355074093</v>
      </c>
      <c r="H71" s="0" t="n">
        <v>0</v>
      </c>
      <c r="I71" s="0" t="n">
        <v>1230592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2604765.08380678</v>
      </c>
      <c r="D72" s="0" t="n">
        <v>3750202.39285651</v>
      </c>
      <c r="E72" s="0" t="n">
        <v>153015.740011235</v>
      </c>
      <c r="F72" s="0" t="n">
        <v>0</v>
      </c>
      <c r="G72" s="0" t="n">
        <v>0.0771405036960159</v>
      </c>
      <c r="H72" s="0" t="n">
        <v>0</v>
      </c>
      <c r="I72" s="0" t="n">
        <v>1217269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2572236.73559011</v>
      </c>
      <c r="D73" s="0" t="n">
        <v>3771277.53403032</v>
      </c>
      <c r="E73" s="0" t="n">
        <v>126833.466815361</v>
      </c>
      <c r="F73" s="0" t="n">
        <v>0</v>
      </c>
      <c r="G73" s="0" t="n">
        <v>0.0716659721763999</v>
      </c>
      <c r="H73" s="0" t="n">
        <v>0</v>
      </c>
      <c r="I73" s="0" t="n">
        <v>1205327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2540453.20508283</v>
      </c>
      <c r="D74" s="0" t="n">
        <v>3680358.42025899</v>
      </c>
      <c r="E74" s="0" t="n">
        <v>130077.770018591</v>
      </c>
      <c r="F74" s="0" t="n">
        <v>0</v>
      </c>
      <c r="G74" s="0" t="n">
        <v>0.0816350744683102</v>
      </c>
      <c r="H74" s="0" t="n">
        <v>0</v>
      </c>
      <c r="I74" s="0" t="n">
        <v>1178334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2482691.38755118</v>
      </c>
      <c r="D75" s="0" t="n">
        <v>3712289.33005035</v>
      </c>
      <c r="E75" s="0" t="n">
        <v>102157.558885318</v>
      </c>
      <c r="F75" s="0" t="n">
        <v>0</v>
      </c>
      <c r="G75" s="0" t="n">
        <v>0.066946272150377</v>
      </c>
      <c r="H75" s="0" t="n">
        <v>0</v>
      </c>
      <c r="I75" s="0" t="n">
        <v>1149175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2405336.19777499</v>
      </c>
      <c r="D76" s="0" t="n">
        <v>3590601.35512844</v>
      </c>
      <c r="E76" s="0" t="n">
        <v>95044.5814760404</v>
      </c>
      <c r="F76" s="0" t="n">
        <v>0</v>
      </c>
      <c r="G76" s="0" t="n">
        <v>0.0568473375000837</v>
      </c>
      <c r="H76" s="0" t="n">
        <v>0</v>
      </c>
      <c r="I76" s="0" t="n">
        <v>1122235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2379972.11896432</v>
      </c>
      <c r="D77" s="0" t="n">
        <v>3510311.92318915</v>
      </c>
      <c r="E77" s="0" t="n">
        <v>87492.4510387017</v>
      </c>
      <c r="F77" s="0" t="n">
        <v>0</v>
      </c>
      <c r="G77" s="0" t="n">
        <v>0.0576879857801231</v>
      </c>
      <c r="H77" s="0" t="n">
        <v>0</v>
      </c>
      <c r="I77" s="0" t="n">
        <v>1091214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2322886.32288293</v>
      </c>
      <c r="D78" s="0" t="n">
        <v>3516038.89912266</v>
      </c>
      <c r="E78" s="0" t="n">
        <v>97445.2738101001</v>
      </c>
      <c r="F78" s="0" t="n">
        <v>0</v>
      </c>
      <c r="G78" s="0" t="n">
        <v>0.0535149675790008</v>
      </c>
      <c r="H78" s="0" t="n">
        <v>0</v>
      </c>
      <c r="I78" s="0" t="n">
        <v>1065840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2270541.85791574</v>
      </c>
      <c r="D79" s="0" t="n">
        <v>3470923.95271711</v>
      </c>
      <c r="E79" s="0" t="n">
        <v>85038.0804420987</v>
      </c>
      <c r="F79" s="0" t="n">
        <v>0</v>
      </c>
      <c r="G79" s="0" t="n">
        <v>0.0472799361394857</v>
      </c>
      <c r="H79" s="0" t="n">
        <v>0</v>
      </c>
      <c r="I79" s="0" t="n">
        <v>1034539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2192814.07318727</v>
      </c>
      <c r="D80" s="0" t="n">
        <v>3341683.05671966</v>
      </c>
      <c r="E80" s="0" t="n">
        <v>79883.6382331925</v>
      </c>
      <c r="F80" s="0" t="n">
        <v>0</v>
      </c>
      <c r="G80" s="0" t="n">
        <v>0.0539741373924994</v>
      </c>
      <c r="H80" s="0" t="n">
        <v>0</v>
      </c>
      <c r="I80" s="0" t="n">
        <v>1011873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2117774.39394237</v>
      </c>
      <c r="D81" s="0" t="n">
        <v>3280499.34213202</v>
      </c>
      <c r="E81" s="0" t="n">
        <v>80026.9411340319</v>
      </c>
      <c r="F81" s="0" t="n">
        <v>0</v>
      </c>
      <c r="G81" s="0" t="n">
        <v>0.0443033089414366</v>
      </c>
      <c r="H81" s="0" t="n">
        <v>0</v>
      </c>
      <c r="I81" s="0" t="n">
        <v>956871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2096565.96088595</v>
      </c>
      <c r="D82" s="0" t="n">
        <v>3172738.79311749</v>
      </c>
      <c r="E82" s="0" t="n">
        <v>100174.212273321</v>
      </c>
      <c r="F82" s="0" t="n">
        <v>0</v>
      </c>
      <c r="G82" s="0" t="n">
        <v>0.0459406758326451</v>
      </c>
      <c r="H82" s="0" t="n">
        <v>0</v>
      </c>
      <c r="I82" s="0" t="n">
        <v>935765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2035474.20875468</v>
      </c>
      <c r="D83" s="0" t="n">
        <v>3116217.81805196</v>
      </c>
      <c r="E83" s="0" t="n">
        <v>84069.5157215969</v>
      </c>
      <c r="F83" s="0" t="n">
        <v>0</v>
      </c>
      <c r="G83" s="0" t="n">
        <v>0.0396626046258825</v>
      </c>
      <c r="H83" s="0" t="n">
        <v>0</v>
      </c>
      <c r="I83" s="0" t="n">
        <v>892796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1971682.53528588</v>
      </c>
      <c r="D84" s="0" t="n">
        <v>3084362.60447224</v>
      </c>
      <c r="E84" s="0" t="n">
        <v>85502.0245978135</v>
      </c>
      <c r="F84" s="0" t="n">
        <v>0</v>
      </c>
      <c r="G84" s="0" t="n">
        <v>0.0450845283418558</v>
      </c>
      <c r="H84" s="0" t="n">
        <v>0</v>
      </c>
      <c r="I84" s="0" t="n">
        <v>859291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1961785.52973262</v>
      </c>
      <c r="D85" s="0" t="n">
        <v>3012060.22512683</v>
      </c>
      <c r="E85" s="0" t="n">
        <v>84780.7289155991</v>
      </c>
      <c r="F85" s="0" t="n">
        <v>0</v>
      </c>
      <c r="G85" s="0" t="n">
        <v>0.0433691236389834</v>
      </c>
      <c r="H85" s="0" t="n">
        <v>0</v>
      </c>
      <c r="I85" s="0" t="n">
        <v>836824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1951133.45471433</v>
      </c>
      <c r="D86" s="0" t="n">
        <v>2910832.06127934</v>
      </c>
      <c r="E86" s="0" t="n">
        <v>104543.540717199</v>
      </c>
      <c r="F86" s="0" t="n">
        <v>0</v>
      </c>
      <c r="G86" s="0" t="n">
        <v>0.0417229816742176</v>
      </c>
      <c r="H86" s="0" t="n">
        <v>0</v>
      </c>
      <c r="I86" s="0" t="n">
        <v>815535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1929230.06046993</v>
      </c>
      <c r="D87" s="0" t="n">
        <v>2873222.3509029</v>
      </c>
      <c r="E87" s="0" t="n">
        <v>86224.9434192665</v>
      </c>
      <c r="F87" s="0" t="n">
        <v>0</v>
      </c>
      <c r="G87" s="0" t="n">
        <v>0.0350302349883846</v>
      </c>
      <c r="H87" s="0" t="n">
        <v>0</v>
      </c>
      <c r="I87" s="0" t="n">
        <v>793379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1909210.75019896</v>
      </c>
      <c r="D88" s="0" t="n">
        <v>2767006.34967397</v>
      </c>
      <c r="E88" s="0" t="n">
        <v>83063.8464309986</v>
      </c>
      <c r="F88" s="0" t="n">
        <v>0</v>
      </c>
      <c r="G88" s="0" t="n">
        <v>0.0414432246235049</v>
      </c>
      <c r="H88" s="0" t="n">
        <v>0</v>
      </c>
      <c r="I88" s="0" t="n">
        <v>767010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1882387.0760453</v>
      </c>
      <c r="D89" s="0" t="n">
        <v>2653701.82252491</v>
      </c>
      <c r="E89" s="0" t="n">
        <v>80379.6639752457</v>
      </c>
      <c r="F89" s="0" t="n">
        <v>0</v>
      </c>
      <c r="G89" s="0" t="n">
        <v>0.0340766261607937</v>
      </c>
      <c r="H89" s="0" t="n">
        <v>0</v>
      </c>
      <c r="I89" s="0" t="n">
        <v>732848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1835519.74029437</v>
      </c>
      <c r="D90" s="0" t="n">
        <v>2544155.26840511</v>
      </c>
      <c r="E90" s="0" t="n">
        <v>86807.0147077711</v>
      </c>
      <c r="F90" s="0" t="n">
        <v>0</v>
      </c>
      <c r="G90" s="0" t="n">
        <v>0.0413339806246542</v>
      </c>
      <c r="H90" s="0" t="n">
        <v>0</v>
      </c>
      <c r="I90" s="0" t="n">
        <v>697466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1780830.546455</v>
      </c>
      <c r="D91" s="0" t="n">
        <v>2503473.15629042</v>
      </c>
      <c r="E91" s="0" t="n">
        <v>67681.527368506</v>
      </c>
      <c r="F91" s="0" t="n">
        <v>0</v>
      </c>
      <c r="G91" s="0" t="n">
        <v>0.0371123002075135</v>
      </c>
      <c r="H91" s="0" t="n">
        <v>0</v>
      </c>
      <c r="I91" s="0" t="n">
        <v>679163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1764833.51249822</v>
      </c>
      <c r="D92" s="0" t="n">
        <v>2508522.94406069</v>
      </c>
      <c r="E92" s="0" t="n">
        <v>66166.8402295266</v>
      </c>
      <c r="F92" s="0" t="n">
        <v>0</v>
      </c>
      <c r="G92" s="0" t="n">
        <v>0.028569288791733</v>
      </c>
      <c r="H92" s="0" t="n">
        <v>0</v>
      </c>
      <c r="I92" s="0" t="n">
        <v>662540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1738993.16172918</v>
      </c>
      <c r="D93" s="0" t="n">
        <v>2422037.65454873</v>
      </c>
      <c r="E93" s="0" t="n">
        <v>62482.6561384163</v>
      </c>
      <c r="F93" s="0" t="n">
        <v>0</v>
      </c>
      <c r="G93" s="0" t="n">
        <v>0.025416905433734</v>
      </c>
      <c r="H93" s="0" t="n">
        <v>0</v>
      </c>
      <c r="I93" s="0" t="n">
        <v>634548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1710976.8549836</v>
      </c>
      <c r="D94" s="0" t="n">
        <v>2352752.90258526</v>
      </c>
      <c r="E94" s="0" t="n">
        <v>82458.68005068</v>
      </c>
      <c r="F94" s="0" t="n">
        <v>0</v>
      </c>
      <c r="G94" s="0" t="n">
        <v>0.0352857138587436</v>
      </c>
      <c r="H94" s="0" t="n">
        <v>0</v>
      </c>
      <c r="I94" s="0" t="n">
        <v>609980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1678625.51418597</v>
      </c>
      <c r="D95" s="0" t="n">
        <v>2238307.63951732</v>
      </c>
      <c r="E95" s="0" t="n">
        <v>60002.4741379624</v>
      </c>
      <c r="F95" s="0" t="n">
        <v>0</v>
      </c>
      <c r="G95" s="0" t="n">
        <v>0.0256019854290217</v>
      </c>
      <c r="H95" s="0" t="n">
        <v>0</v>
      </c>
      <c r="I95" s="0" t="n">
        <v>586383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1618705.79965361</v>
      </c>
      <c r="D96" s="0" t="n">
        <v>2303919.24001414</v>
      </c>
      <c r="E96" s="0" t="n">
        <v>60593.9589588121</v>
      </c>
      <c r="F96" s="0" t="n">
        <v>0</v>
      </c>
      <c r="G96" s="0" t="n">
        <v>0.0275370468118832</v>
      </c>
      <c r="H96" s="0" t="n">
        <v>0</v>
      </c>
      <c r="I96" s="0" t="n">
        <v>571500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1577796.07238138</v>
      </c>
      <c r="D97" s="0" t="n">
        <v>2191210.21208503</v>
      </c>
      <c r="E97" s="0" t="n">
        <v>52999.798591701</v>
      </c>
      <c r="F97" s="0" t="n">
        <v>0</v>
      </c>
      <c r="G97" s="0" t="n">
        <v>0.0250356983633673</v>
      </c>
      <c r="H97" s="0" t="n">
        <v>0</v>
      </c>
      <c r="I97" s="0" t="n">
        <v>547216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1565880.11866193</v>
      </c>
      <c r="D98" s="0" t="n">
        <v>2083885.94472878</v>
      </c>
      <c r="E98" s="0" t="n">
        <v>61211.2624580079</v>
      </c>
      <c r="F98" s="0" t="n">
        <v>0</v>
      </c>
      <c r="G98" s="0" t="n">
        <v>0.0337519195071516</v>
      </c>
      <c r="H98" s="0" t="n">
        <v>0</v>
      </c>
      <c r="I98" s="0" t="n">
        <v>531584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1509926.43121656</v>
      </c>
      <c r="D99" s="0" t="n">
        <v>2068515.35817027</v>
      </c>
      <c r="E99" s="0" t="n">
        <v>50473.6575712412</v>
      </c>
      <c r="F99" s="0" t="n">
        <v>0</v>
      </c>
      <c r="G99" s="0" t="n">
        <v>0.0261766753278977</v>
      </c>
      <c r="H99" s="0" t="n">
        <v>0</v>
      </c>
      <c r="I99" s="0" t="n">
        <v>508432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1489182.30082544</v>
      </c>
      <c r="D100" s="0" t="n">
        <v>2039208.25184301</v>
      </c>
      <c r="E100" s="0" t="n">
        <v>45926.683980631</v>
      </c>
      <c r="F100" s="0" t="n">
        <v>0</v>
      </c>
      <c r="G100" s="0" t="n">
        <v>0.0362213436220283</v>
      </c>
      <c r="H100" s="0" t="n">
        <v>0</v>
      </c>
      <c r="I100" s="0" t="n">
        <v>481961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1493157.25618786</v>
      </c>
      <c r="D101" s="0" t="n">
        <v>2002817.07193285</v>
      </c>
      <c r="E101" s="0" t="n">
        <v>43204.5183584039</v>
      </c>
      <c r="F101" s="0" t="n">
        <v>0</v>
      </c>
      <c r="G101" s="0" t="n">
        <v>0.032257480684062</v>
      </c>
      <c r="H101" s="0" t="n">
        <v>0</v>
      </c>
      <c r="I101" s="0" t="n">
        <v>467073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1448247.69236029</v>
      </c>
      <c r="D102" s="0" t="n">
        <v>2052293.38014502</v>
      </c>
      <c r="E102" s="0" t="n">
        <v>51574.2775895187</v>
      </c>
      <c r="F102" s="0" t="n">
        <v>0</v>
      </c>
      <c r="G102" s="0" t="n">
        <v>0.0305236084825545</v>
      </c>
      <c r="H102" s="0" t="n">
        <v>0</v>
      </c>
      <c r="I102" s="0" t="n">
        <v>456535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1422170.78078108</v>
      </c>
      <c r="D103" s="0" t="n">
        <v>1901399.23098507</v>
      </c>
      <c r="E103" s="0" t="n">
        <v>37207.1751488366</v>
      </c>
      <c r="F103" s="0" t="n">
        <v>0</v>
      </c>
      <c r="G103" s="0" t="n">
        <v>0.0398456604377271</v>
      </c>
      <c r="H103" s="0" t="n">
        <v>0</v>
      </c>
      <c r="I103" s="0" t="n">
        <v>429380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1412004.80287521</v>
      </c>
      <c r="D104" s="0" t="n">
        <v>1868429.99053155</v>
      </c>
      <c r="E104" s="0" t="n">
        <v>38116.0058008818</v>
      </c>
      <c r="F104" s="0" t="n">
        <v>0</v>
      </c>
      <c r="G104" s="0" t="n">
        <v>0.0238368534571259</v>
      </c>
      <c r="H104" s="0" t="n">
        <v>0</v>
      </c>
      <c r="I104" s="0" t="n">
        <v>416988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1366180.35772125</v>
      </c>
      <c r="D105" s="0" t="n">
        <v>1702160.45573282</v>
      </c>
      <c r="E105" s="0" t="n">
        <v>28293.4316840997</v>
      </c>
      <c r="F105" s="0" t="n">
        <v>0</v>
      </c>
      <c r="G105" s="0" t="n">
        <v>0.0311351091431834</v>
      </c>
      <c r="H105" s="0" t="n">
        <v>0</v>
      </c>
      <c r="I105" s="0" t="n">
        <v>395053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19" activeCellId="0" sqref="E19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273</v>
      </c>
      <c r="C1" s="0" t="s">
        <v>274</v>
      </c>
      <c r="D1" s="0" t="s">
        <v>275</v>
      </c>
      <c r="E1" s="0" t="s">
        <v>276</v>
      </c>
      <c r="F1" s="0" t="s">
        <v>277</v>
      </c>
      <c r="G1" s="0" t="s">
        <v>278</v>
      </c>
      <c r="H1" s="0" t="s">
        <v>279</v>
      </c>
      <c r="I1" s="0" t="s">
        <v>280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8820140.49475712</v>
      </c>
      <c r="D2" s="0" t="n">
        <v>26651110.5968625</v>
      </c>
      <c r="E2" s="0" t="n">
        <v>1420955.99970397</v>
      </c>
      <c r="F2" s="0" t="n">
        <v>0</v>
      </c>
      <c r="G2" s="0" t="n">
        <v>0.0982839545818987</v>
      </c>
      <c r="H2" s="0" t="n">
        <v>0</v>
      </c>
      <c r="I2" s="0" t="n">
        <v>6999859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9081650.06629876</v>
      </c>
      <c r="D3" s="0" t="n">
        <v>25383436.7211232</v>
      </c>
      <c r="E3" s="0" t="n">
        <v>1055248.18234551</v>
      </c>
      <c r="F3" s="0" t="n">
        <v>0</v>
      </c>
      <c r="G3" s="0" t="n">
        <v>0.0837129083817161</v>
      </c>
      <c r="H3" s="0" t="n">
        <v>0</v>
      </c>
      <c r="I3" s="0" t="n">
        <v>5939003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8049581.11509931</v>
      </c>
      <c r="D4" s="0" t="n">
        <v>24356082.2410016</v>
      </c>
      <c r="E4" s="0" t="n">
        <v>1158000.24652439</v>
      </c>
      <c r="F4" s="0" t="n">
        <v>0</v>
      </c>
      <c r="G4" s="0" t="n">
        <v>0.0884581189427572</v>
      </c>
      <c r="H4" s="0" t="n">
        <v>0</v>
      </c>
      <c r="I4" s="0" t="n">
        <v>5398398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8325394.87826874</v>
      </c>
      <c r="D5" s="0" t="n">
        <v>23464942.0736195</v>
      </c>
      <c r="E5" s="0" t="n">
        <v>1047623.70580535</v>
      </c>
      <c r="F5" s="0" t="n">
        <v>0</v>
      </c>
      <c r="G5" s="0" t="n">
        <v>0.0890844425734225</v>
      </c>
      <c r="H5" s="0" t="n">
        <v>0</v>
      </c>
      <c r="I5" s="0" t="n">
        <v>5158497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7101237.14343239</v>
      </c>
      <c r="D6" s="0" t="n">
        <v>21370998.8152344</v>
      </c>
      <c r="E6" s="0" t="n">
        <v>1018367.39318459</v>
      </c>
      <c r="F6" s="0" t="n">
        <v>0</v>
      </c>
      <c r="G6" s="0" t="n">
        <v>0.0865863998110311</v>
      </c>
      <c r="H6" s="0" t="n">
        <v>0</v>
      </c>
      <c r="I6" s="0" t="n">
        <v>4979231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7106945.59212137</v>
      </c>
      <c r="D7" s="0" t="n">
        <v>20310048.1080261</v>
      </c>
      <c r="E7" s="0" t="n">
        <v>974740.062766444</v>
      </c>
      <c r="F7" s="0" t="n">
        <v>0</v>
      </c>
      <c r="G7" s="0" t="n">
        <v>0.0886403516668583</v>
      </c>
      <c r="H7" s="0" t="n">
        <v>0</v>
      </c>
      <c r="I7" s="0" t="n">
        <v>4810075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6517527.74290888</v>
      </c>
      <c r="D8" s="0" t="n">
        <v>20034308.1727162</v>
      </c>
      <c r="E8" s="0" t="n">
        <v>847224.129701264</v>
      </c>
      <c r="F8" s="0" t="n">
        <v>0</v>
      </c>
      <c r="G8" s="0" t="n">
        <v>0.0984201941658943</v>
      </c>
      <c r="H8" s="0" t="n">
        <v>0</v>
      </c>
      <c r="I8" s="0" t="n">
        <v>4641228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6921758.49285083</v>
      </c>
      <c r="D9" s="0" t="n">
        <v>19399496.6600197</v>
      </c>
      <c r="E9" s="0" t="n">
        <v>1255688.8880487</v>
      </c>
      <c r="F9" s="0" t="n">
        <v>0</v>
      </c>
      <c r="G9" s="0" t="n">
        <v>0.0979578292668786</v>
      </c>
      <c r="H9" s="0" t="n">
        <v>0</v>
      </c>
      <c r="I9" s="0" t="n">
        <v>4450545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6439874.55688819</v>
      </c>
      <c r="D10" s="0" t="n">
        <v>18767732.364093</v>
      </c>
      <c r="E10" s="0" t="n">
        <v>1403814.30437916</v>
      </c>
      <c r="F10" s="0" t="n">
        <v>0</v>
      </c>
      <c r="G10" s="0" t="n">
        <v>0.10128305387125</v>
      </c>
      <c r="H10" s="0" t="n">
        <v>0</v>
      </c>
      <c r="I10" s="0" t="n">
        <v>4311300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6763789.95731685</v>
      </c>
      <c r="D11" s="0" t="n">
        <v>18439148.2033562</v>
      </c>
      <c r="E11" s="0" t="n">
        <v>1191579.9713603</v>
      </c>
      <c r="F11" s="0" t="n">
        <v>0</v>
      </c>
      <c r="G11" s="0" t="n">
        <v>0.0959044962948908</v>
      </c>
      <c r="H11" s="0" t="n">
        <v>0</v>
      </c>
      <c r="I11" s="0" t="n">
        <v>4169354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6359220.04320662</v>
      </c>
      <c r="D12" s="0" t="n">
        <v>18353338.3093499</v>
      </c>
      <c r="E12" s="0" t="n">
        <v>1060341.18611439</v>
      </c>
      <c r="F12" s="0" t="n">
        <v>0</v>
      </c>
      <c r="G12" s="0" t="n">
        <v>0.0978149160783367</v>
      </c>
      <c r="H12" s="0" t="n">
        <v>0</v>
      </c>
      <c r="I12" s="0" t="n">
        <v>4044120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6683613.97124521</v>
      </c>
      <c r="D13" s="0" t="n">
        <v>17984548.8653471</v>
      </c>
      <c r="E13" s="0" t="n">
        <v>1158868.46107572</v>
      </c>
      <c r="F13" s="0" t="n">
        <v>0</v>
      </c>
      <c r="G13" s="0" t="n">
        <v>0.0980843373824119</v>
      </c>
      <c r="H13" s="0" t="n">
        <v>0</v>
      </c>
      <c r="I13" s="0" t="n">
        <v>3914476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6010851.52288597</v>
      </c>
      <c r="D14" s="0" t="n">
        <v>16866891.5257323</v>
      </c>
      <c r="E14" s="0" t="n">
        <v>1229752.69039504</v>
      </c>
      <c r="F14" s="0" t="n">
        <v>0</v>
      </c>
      <c r="G14" s="0" t="n">
        <v>0.107755413467401</v>
      </c>
      <c r="H14" s="0" t="n">
        <v>0</v>
      </c>
      <c r="I14" s="0" t="n">
        <v>3781651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5776623.0174199</v>
      </c>
      <c r="D15" s="0" t="n">
        <v>16200368.138652</v>
      </c>
      <c r="E15" s="0" t="n">
        <v>995091.998564842</v>
      </c>
      <c r="F15" s="0" t="n">
        <v>0</v>
      </c>
      <c r="G15" s="0" t="n">
        <v>0.116044116376398</v>
      </c>
      <c r="H15" s="0" t="n">
        <v>0</v>
      </c>
      <c r="I15" s="0" t="n">
        <v>3689363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5198340.09816265</v>
      </c>
      <c r="D16" s="0" t="n">
        <v>15075997.1393897</v>
      </c>
      <c r="E16" s="0" t="n">
        <v>912399.867447676</v>
      </c>
      <c r="F16" s="0" t="n">
        <v>0</v>
      </c>
      <c r="G16" s="0" t="n">
        <v>0.114480488810855</v>
      </c>
      <c r="H16" s="0" t="n">
        <v>0</v>
      </c>
      <c r="I16" s="0" t="n">
        <v>3591899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4582898.95073424</v>
      </c>
      <c r="D17" s="0" t="n">
        <v>13844145.3051718</v>
      </c>
      <c r="E17" s="0" t="n">
        <v>799938.330818553</v>
      </c>
      <c r="F17" s="0" t="n">
        <v>0</v>
      </c>
      <c r="G17" s="0" t="n">
        <v>0.117185793523069</v>
      </c>
      <c r="H17" s="0" t="n">
        <v>0</v>
      </c>
      <c r="I17" s="0" t="n">
        <v>3478027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4439576.64612539</v>
      </c>
      <c r="D18" s="0" t="n">
        <v>13073202.099393</v>
      </c>
      <c r="E18" s="0" t="n">
        <v>953168.868753969</v>
      </c>
      <c r="F18" s="0" t="n">
        <v>0</v>
      </c>
      <c r="G18" s="0" t="n">
        <v>0.122628319405581</v>
      </c>
      <c r="H18" s="0" t="n">
        <v>0</v>
      </c>
      <c r="I18" s="0" t="n">
        <v>3397888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4385936.16666906</v>
      </c>
      <c r="D19" s="0" t="n">
        <v>12831635.813696</v>
      </c>
      <c r="E19" s="0" t="n">
        <v>844056.599020251</v>
      </c>
      <c r="F19" s="0" t="n">
        <v>0</v>
      </c>
      <c r="G19" s="0" t="n">
        <v>0.122380360881813</v>
      </c>
      <c r="H19" s="0" t="n">
        <v>0</v>
      </c>
      <c r="I19" s="0" t="n">
        <v>3328912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4414425.44753819</v>
      </c>
      <c r="D20" s="0" t="n">
        <v>12274869.0508327</v>
      </c>
      <c r="E20" s="0" t="n">
        <v>828223.078420769</v>
      </c>
      <c r="F20" s="0" t="n">
        <v>0</v>
      </c>
      <c r="G20" s="0" t="n">
        <v>0.120899815162701</v>
      </c>
      <c r="H20" s="0" t="n">
        <v>0</v>
      </c>
      <c r="I20" s="0" t="n">
        <v>3255299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4128548.65678915</v>
      </c>
      <c r="D21" s="0" t="n">
        <v>11630432.7583248</v>
      </c>
      <c r="E21" s="0" t="n">
        <v>834410.899793194</v>
      </c>
      <c r="F21" s="0" t="n">
        <v>0</v>
      </c>
      <c r="G21" s="0" t="n">
        <v>0.12066954239891</v>
      </c>
      <c r="H21" s="0" t="n">
        <v>0</v>
      </c>
      <c r="I21" s="0" t="n">
        <v>3166409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4648345.50591922</v>
      </c>
      <c r="D22" s="0" t="n">
        <v>12033667.6737193</v>
      </c>
      <c r="E22" s="0" t="n">
        <v>968470.610829825</v>
      </c>
      <c r="F22" s="0" t="n">
        <v>0</v>
      </c>
      <c r="G22" s="0" t="n">
        <v>0.126441402083187</v>
      </c>
      <c r="H22" s="0" t="n">
        <v>0</v>
      </c>
      <c r="I22" s="0" t="n">
        <v>3107983</v>
      </c>
    </row>
    <row r="23" customFormat="false" ht="12.8" hidden="false" customHeight="false" outlineLevel="0" collapsed="false">
      <c r="A23" s="0" t="n">
        <v>70</v>
      </c>
      <c r="B23" s="0" t="n">
        <v>678306.07587</v>
      </c>
      <c r="C23" s="0" t="n">
        <v>4228230.95741921</v>
      </c>
      <c r="D23" s="0" t="n">
        <v>9999817.54540921</v>
      </c>
      <c r="E23" s="0" t="n">
        <v>641994.376496828</v>
      </c>
      <c r="F23" s="0" t="n">
        <v>0.371061030406142</v>
      </c>
      <c r="G23" s="0" t="n">
        <v>0</v>
      </c>
      <c r="H23" s="0" t="n">
        <v>1143844</v>
      </c>
      <c r="I23" s="0" t="n">
        <v>3026224</v>
      </c>
    </row>
    <row r="24" customFormat="false" ht="12.8" hidden="false" customHeight="false" outlineLevel="0" collapsed="false">
      <c r="A24" s="0" t="n">
        <v>71</v>
      </c>
      <c r="B24" s="0" t="n">
        <v>887600.718573333</v>
      </c>
      <c r="C24" s="0" t="n">
        <v>4122920.34567121</v>
      </c>
      <c r="D24" s="0" t="n">
        <v>9974491.19426956</v>
      </c>
      <c r="E24" s="0" t="n">
        <v>636904.208584138</v>
      </c>
      <c r="F24" s="0" t="n">
        <v>0.351265810259257</v>
      </c>
      <c r="G24" s="0" t="n">
        <v>0</v>
      </c>
      <c r="H24" s="0" t="n">
        <v>1056920</v>
      </c>
      <c r="I24" s="0" t="n">
        <v>2955802</v>
      </c>
    </row>
    <row r="25" customFormat="false" ht="12.8" hidden="false" customHeight="false" outlineLevel="0" collapsed="false">
      <c r="A25" s="0" t="n">
        <v>72</v>
      </c>
      <c r="B25" s="0" t="n">
        <v>267981.16341</v>
      </c>
      <c r="C25" s="0" t="n">
        <v>3950525.83728434</v>
      </c>
      <c r="D25" s="0" t="n">
        <v>10243662.1127199</v>
      </c>
      <c r="E25" s="0" t="n">
        <v>610574.431063239</v>
      </c>
      <c r="F25" s="0" t="n">
        <v>0.341466667594893</v>
      </c>
      <c r="G25" s="0" t="n">
        <v>0</v>
      </c>
      <c r="H25" s="0" t="n">
        <v>991604</v>
      </c>
      <c r="I25" s="0" t="n">
        <v>2899546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3843036.50692613</v>
      </c>
      <c r="D26" s="0" t="n">
        <v>10352559.124491</v>
      </c>
      <c r="E26" s="0" t="n">
        <v>753345.032381136</v>
      </c>
      <c r="F26" s="0" t="n">
        <v>0</v>
      </c>
      <c r="G26" s="0" t="n">
        <v>0.142397965082669</v>
      </c>
      <c r="H26" s="0" t="n">
        <v>0</v>
      </c>
      <c r="I26" s="0" t="n">
        <v>2828548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3903515.99436495</v>
      </c>
      <c r="D27" s="0" t="n">
        <v>10421193.6058683</v>
      </c>
      <c r="E27" s="0" t="n">
        <v>580884.931827628</v>
      </c>
      <c r="F27" s="0" t="n">
        <v>0</v>
      </c>
      <c r="G27" s="0" t="n">
        <v>0.135628824689064</v>
      </c>
      <c r="H27" s="0" t="n">
        <v>0</v>
      </c>
      <c r="I27" s="0" t="n">
        <v>2768774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3974123.11172809</v>
      </c>
      <c r="D28" s="0" t="n">
        <v>10411086.5884979</v>
      </c>
      <c r="E28" s="0" t="n">
        <v>595639.185487274</v>
      </c>
      <c r="F28" s="0" t="n">
        <v>0</v>
      </c>
      <c r="G28" s="0" t="n">
        <v>0.136301976297427</v>
      </c>
      <c r="H28" s="0" t="n">
        <v>0</v>
      </c>
      <c r="I28" s="0" t="n">
        <v>2727075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4133823.35327349</v>
      </c>
      <c r="D29" s="0" t="n">
        <v>10479632.7789083</v>
      </c>
      <c r="E29" s="0" t="n">
        <v>651414.126193211</v>
      </c>
      <c r="F29" s="0" t="n">
        <v>0</v>
      </c>
      <c r="G29" s="0" t="n">
        <v>0.134159101079803</v>
      </c>
      <c r="H29" s="0" t="n">
        <v>0</v>
      </c>
      <c r="I29" s="0" t="n">
        <v>2690694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4222203.46522732</v>
      </c>
      <c r="D30" s="0" t="n">
        <v>10408974.4228281</v>
      </c>
      <c r="E30" s="0" t="n">
        <v>827018.48985821</v>
      </c>
      <c r="F30" s="0" t="n">
        <v>0</v>
      </c>
      <c r="G30" s="0" t="n">
        <v>0.138525723599042</v>
      </c>
      <c r="H30" s="0" t="n">
        <v>0</v>
      </c>
      <c r="I30" s="0" t="n">
        <v>2617482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4340775.78516669</v>
      </c>
      <c r="D31" s="0" t="n">
        <v>10274470.8838557</v>
      </c>
      <c r="E31" s="0" t="n">
        <v>654162.079982389</v>
      </c>
      <c r="F31" s="0" t="n">
        <v>0</v>
      </c>
      <c r="G31" s="0" t="n">
        <v>0.141901547853054</v>
      </c>
      <c r="H31" s="0" t="n">
        <v>0</v>
      </c>
      <c r="I31" s="0" t="n">
        <v>2546008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4382174.58885205</v>
      </c>
      <c r="D32" s="0" t="n">
        <v>9946739.42891326</v>
      </c>
      <c r="E32" s="0" t="n">
        <v>665145.255561624</v>
      </c>
      <c r="F32" s="0" t="n">
        <v>0</v>
      </c>
      <c r="G32" s="0" t="n">
        <v>0.146503775160806</v>
      </c>
      <c r="H32" s="0" t="n">
        <v>0</v>
      </c>
      <c r="I32" s="0" t="n">
        <v>2478627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4458725.38514054</v>
      </c>
      <c r="D33" s="0" t="n">
        <v>9808076.96577356</v>
      </c>
      <c r="E33" s="0" t="n">
        <v>677434.640027121</v>
      </c>
      <c r="F33" s="0" t="n">
        <v>0</v>
      </c>
      <c r="G33" s="0" t="n">
        <v>0.146453280127842</v>
      </c>
      <c r="H33" s="0" t="n">
        <v>0</v>
      </c>
      <c r="I33" s="0" t="n">
        <v>2437159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4456244.5503406</v>
      </c>
      <c r="D34" s="0" t="n">
        <v>9635688.41649542</v>
      </c>
      <c r="E34" s="0" t="n">
        <v>832562.622400299</v>
      </c>
      <c r="F34" s="0" t="n">
        <v>0</v>
      </c>
      <c r="G34" s="0" t="n">
        <v>0.142644708205525</v>
      </c>
      <c r="H34" s="0" t="n">
        <v>0</v>
      </c>
      <c r="I34" s="0" t="n">
        <v>2389655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4409684.74337257</v>
      </c>
      <c r="D35" s="0" t="n">
        <v>9391128.78725794</v>
      </c>
      <c r="E35" s="0" t="n">
        <v>650774.774058549</v>
      </c>
      <c r="F35" s="0" t="n">
        <v>0</v>
      </c>
      <c r="G35" s="0" t="n">
        <v>0.147289257629408</v>
      </c>
      <c r="H35" s="0" t="n">
        <v>0</v>
      </c>
      <c r="I35" s="0" t="n">
        <v>2319639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4376319.21761515</v>
      </c>
      <c r="D36" s="0" t="n">
        <v>9247054.07677128</v>
      </c>
      <c r="E36" s="0" t="n">
        <v>631679.625847357</v>
      </c>
      <c r="F36" s="0" t="n">
        <v>0</v>
      </c>
      <c r="G36" s="0" t="n">
        <v>0.147756521645905</v>
      </c>
      <c r="H36" s="0" t="n">
        <v>0</v>
      </c>
      <c r="I36" s="0" t="n">
        <v>2273931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4380276.59779835</v>
      </c>
      <c r="D37" s="0" t="n">
        <v>9208402.24221807</v>
      </c>
      <c r="E37" s="0" t="n">
        <v>638239.376583546</v>
      </c>
      <c r="F37" s="0" t="n">
        <v>0</v>
      </c>
      <c r="G37" s="0" t="n">
        <v>0.14886039853781</v>
      </c>
      <c r="H37" s="0" t="n">
        <v>0</v>
      </c>
      <c r="I37" s="0" t="n">
        <v>2239553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4373817.64429143</v>
      </c>
      <c r="D38" s="0" t="n">
        <v>9102761.827537</v>
      </c>
      <c r="E38" s="0" t="n">
        <v>781121.518301944</v>
      </c>
      <c r="F38" s="0" t="n">
        <v>0</v>
      </c>
      <c r="G38" s="0" t="n">
        <v>0.150653973942861</v>
      </c>
      <c r="H38" s="0" t="n">
        <v>0</v>
      </c>
      <c r="I38" s="0" t="n">
        <v>2182469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4334870.23672613</v>
      </c>
      <c r="D39" s="0" t="n">
        <v>8834617.39144084</v>
      </c>
      <c r="E39" s="0" t="n">
        <v>615724.871158062</v>
      </c>
      <c r="F39" s="0" t="n">
        <v>0</v>
      </c>
      <c r="G39" s="0" t="n">
        <v>0.150072347562789</v>
      </c>
      <c r="H39" s="0" t="n">
        <v>0</v>
      </c>
      <c r="I39" s="0" t="n">
        <v>2132353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4331878.92191971</v>
      </c>
      <c r="D40" s="0" t="n">
        <v>8444833.28486298</v>
      </c>
      <c r="E40" s="0" t="n">
        <v>588903.958463143</v>
      </c>
      <c r="F40" s="0" t="n">
        <v>0</v>
      </c>
      <c r="G40" s="0" t="n">
        <v>0.15192845896515</v>
      </c>
      <c r="H40" s="0" t="n">
        <v>0</v>
      </c>
      <c r="I40" s="0" t="n">
        <v>2080528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4323429.03443958</v>
      </c>
      <c r="D41" s="0" t="n">
        <v>8366843.61136586</v>
      </c>
      <c r="E41" s="0" t="n">
        <v>589955.991398734</v>
      </c>
      <c r="F41" s="0" t="n">
        <v>0</v>
      </c>
      <c r="G41" s="0" t="n">
        <v>0.153298385999185</v>
      </c>
      <c r="H41" s="0" t="n">
        <v>0</v>
      </c>
      <c r="I41" s="0" t="n">
        <v>2021985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4303638.25693134</v>
      </c>
      <c r="D42" s="0" t="n">
        <v>8309148.65503146</v>
      </c>
      <c r="E42" s="0" t="n">
        <v>727652.517617943</v>
      </c>
      <c r="F42" s="0" t="n">
        <v>0</v>
      </c>
      <c r="G42" s="0" t="n">
        <v>0.151141374058041</v>
      </c>
      <c r="H42" s="0" t="n">
        <v>0</v>
      </c>
      <c r="I42" s="0" t="n">
        <v>1967497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4238561.58835367</v>
      </c>
      <c r="D43" s="0" t="n">
        <v>8127551.49281239</v>
      </c>
      <c r="E43" s="0" t="n">
        <v>555793.836273469</v>
      </c>
      <c r="F43" s="0" t="n">
        <v>0</v>
      </c>
      <c r="G43" s="0" t="n">
        <v>0.15305584410093</v>
      </c>
      <c r="H43" s="0" t="n">
        <v>0</v>
      </c>
      <c r="I43" s="0" t="n">
        <v>1932739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4179738.36684687</v>
      </c>
      <c r="D44" s="0" t="n">
        <v>8185814.58597535</v>
      </c>
      <c r="E44" s="0" t="n">
        <v>530516.596456457</v>
      </c>
      <c r="F44" s="0" t="n">
        <v>0</v>
      </c>
      <c r="G44" s="0" t="n">
        <v>0.156680220534343</v>
      </c>
      <c r="H44" s="0" t="n">
        <v>0</v>
      </c>
      <c r="I44" s="0" t="n">
        <v>1891285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4147442.31038071</v>
      </c>
      <c r="D45" s="0" t="n">
        <v>8043100.81120008</v>
      </c>
      <c r="E45" s="0" t="n">
        <v>515901.391305592</v>
      </c>
      <c r="F45" s="0" t="n">
        <v>0</v>
      </c>
      <c r="G45" s="0" t="n">
        <v>0.154110010126804</v>
      </c>
      <c r="H45" s="0" t="n">
        <v>0</v>
      </c>
      <c r="I45" s="0" t="n">
        <v>1853442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4129643.07999835</v>
      </c>
      <c r="D46" s="0" t="n">
        <v>7955363.62504253</v>
      </c>
      <c r="E46" s="0" t="n">
        <v>677847.266324784</v>
      </c>
      <c r="F46" s="0" t="n">
        <v>0</v>
      </c>
      <c r="G46" s="0" t="n">
        <v>0.151983545445618</v>
      </c>
      <c r="H46" s="0" t="n">
        <v>0</v>
      </c>
      <c r="I46" s="0" t="n">
        <v>1825349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4125916.05356419</v>
      </c>
      <c r="D47" s="0" t="n">
        <v>7937457.87928243</v>
      </c>
      <c r="E47" s="0" t="n">
        <v>547441.374903789</v>
      </c>
      <c r="F47" s="0" t="n">
        <v>0</v>
      </c>
      <c r="G47" s="0" t="n">
        <v>0.145876814916038</v>
      </c>
      <c r="H47" s="0" t="n">
        <v>0</v>
      </c>
      <c r="I47" s="0" t="n">
        <v>1794242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4032493.56783258</v>
      </c>
      <c r="D48" s="0" t="n">
        <v>7713559.36996561</v>
      </c>
      <c r="E48" s="0" t="n">
        <v>507901.285875974</v>
      </c>
      <c r="F48" s="0" t="n">
        <v>0</v>
      </c>
      <c r="G48" s="0" t="n">
        <v>0.148836828628553</v>
      </c>
      <c r="H48" s="0" t="n">
        <v>0</v>
      </c>
      <c r="I48" s="0" t="n">
        <v>1744189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3947058.44266651</v>
      </c>
      <c r="D49" s="0" t="n">
        <v>7505424.92216689</v>
      </c>
      <c r="E49" s="0" t="n">
        <v>497695.762507225</v>
      </c>
      <c r="F49" s="0" t="n">
        <v>0</v>
      </c>
      <c r="G49" s="0" t="n">
        <v>0.15050699312594</v>
      </c>
      <c r="H49" s="0" t="n">
        <v>0</v>
      </c>
      <c r="I49" s="0" t="n">
        <v>1691114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3948988.48452494</v>
      </c>
      <c r="D50" s="0" t="n">
        <v>7285997.72911024</v>
      </c>
      <c r="E50" s="0" t="n">
        <v>603263.893538586</v>
      </c>
      <c r="F50" s="0" t="n">
        <v>0</v>
      </c>
      <c r="G50" s="0" t="n">
        <v>0.152272182548506</v>
      </c>
      <c r="H50" s="0" t="n">
        <v>0</v>
      </c>
      <c r="I50" s="0" t="n">
        <v>1659470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3958203.96030657</v>
      </c>
      <c r="D51" s="0" t="n">
        <v>7066279.45472442</v>
      </c>
      <c r="E51" s="0" t="n">
        <v>450678.334059629</v>
      </c>
      <c r="F51" s="0" t="n">
        <v>0</v>
      </c>
      <c r="G51" s="0" t="n">
        <v>0.146089561004258</v>
      </c>
      <c r="H51" s="0" t="n">
        <v>0</v>
      </c>
      <c r="I51" s="0" t="n">
        <v>1629656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3924642.85030654</v>
      </c>
      <c r="D52" s="0" t="n">
        <v>6928074.52794386</v>
      </c>
      <c r="E52" s="0" t="n">
        <v>435345.884526034</v>
      </c>
      <c r="F52" s="0" t="n">
        <v>0</v>
      </c>
      <c r="G52" s="0" t="n">
        <v>0.151055397076696</v>
      </c>
      <c r="H52" s="0" t="n">
        <v>0</v>
      </c>
      <c r="I52" s="0" t="n">
        <v>1577255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3886358.06333624</v>
      </c>
      <c r="D53" s="0" t="n">
        <v>6836130.69268104</v>
      </c>
      <c r="E53" s="0" t="n">
        <v>432211.813194279</v>
      </c>
      <c r="F53" s="0" t="n">
        <v>0</v>
      </c>
      <c r="G53" s="0" t="n">
        <v>0.14574914243837</v>
      </c>
      <c r="H53" s="0" t="n">
        <v>0</v>
      </c>
      <c r="I53" s="0" t="n">
        <v>1554126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3835369.65649207</v>
      </c>
      <c r="D54" s="0" t="n">
        <v>6728214.5914342</v>
      </c>
      <c r="E54" s="0" t="n">
        <v>489753.633923759</v>
      </c>
      <c r="F54" s="0" t="n">
        <v>0</v>
      </c>
      <c r="G54" s="0" t="n">
        <v>0.14750275589882</v>
      </c>
      <c r="H54" s="0" t="n">
        <v>0</v>
      </c>
      <c r="I54" s="0" t="n">
        <v>1508565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3776436.13766209</v>
      </c>
      <c r="D55" s="0" t="n">
        <v>6519770.1924697</v>
      </c>
      <c r="E55" s="0" t="n">
        <v>386591.654719642</v>
      </c>
      <c r="F55" s="0" t="n">
        <v>0</v>
      </c>
      <c r="G55" s="0" t="n">
        <v>0.146322738643912</v>
      </c>
      <c r="H55" s="0" t="n">
        <v>0</v>
      </c>
      <c r="I55" s="0" t="n">
        <v>1499165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3759522.85631137</v>
      </c>
      <c r="D56" s="0" t="n">
        <v>6538346.64783856</v>
      </c>
      <c r="E56" s="0" t="n">
        <v>365435.803019897</v>
      </c>
      <c r="F56" s="0" t="n">
        <v>0</v>
      </c>
      <c r="G56" s="0" t="n">
        <v>0.141077536308146</v>
      </c>
      <c r="H56" s="0" t="n">
        <v>0</v>
      </c>
      <c r="I56" s="0" t="n">
        <v>1448448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3731265.45058193</v>
      </c>
      <c r="D57" s="0" t="n">
        <v>6335560.5015372</v>
      </c>
      <c r="E57" s="0" t="n">
        <v>346792.576712966</v>
      </c>
      <c r="F57" s="0" t="n">
        <v>0</v>
      </c>
      <c r="G57" s="0" t="n">
        <v>0.145133887971976</v>
      </c>
      <c r="H57" s="0" t="n">
        <v>0</v>
      </c>
      <c r="I57" s="0" t="n">
        <v>1399556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3658083.16531903</v>
      </c>
      <c r="D58" s="0" t="n">
        <v>6167580.04196243</v>
      </c>
      <c r="E58" s="0" t="n">
        <v>423048.256344528</v>
      </c>
      <c r="F58" s="0" t="n">
        <v>0</v>
      </c>
      <c r="G58" s="0" t="n">
        <v>0.141561725661891</v>
      </c>
      <c r="H58" s="0" t="n">
        <v>0</v>
      </c>
      <c r="I58" s="0" t="n">
        <v>1388936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3635890.35927877</v>
      </c>
      <c r="D59" s="0" t="n">
        <v>6004443.51115821</v>
      </c>
      <c r="E59" s="0" t="n">
        <v>325219.122285895</v>
      </c>
      <c r="F59" s="0" t="n">
        <v>0</v>
      </c>
      <c r="G59" s="0" t="n">
        <v>0.145176217795224</v>
      </c>
      <c r="H59" s="0" t="n">
        <v>0</v>
      </c>
      <c r="I59" s="0" t="n">
        <v>1355323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3575262.07249741</v>
      </c>
      <c r="D60" s="0" t="n">
        <v>5857193.17753962</v>
      </c>
      <c r="E60" s="0" t="n">
        <v>348182.872930391</v>
      </c>
      <c r="F60" s="0" t="n">
        <v>0</v>
      </c>
      <c r="G60" s="0" t="n">
        <v>0.131068332802679</v>
      </c>
      <c r="H60" s="0" t="n">
        <v>0</v>
      </c>
      <c r="I60" s="0" t="n">
        <v>1344158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3514174.11962726</v>
      </c>
      <c r="D61" s="0" t="n">
        <v>5760721.88581917</v>
      </c>
      <c r="E61" s="0" t="n">
        <v>320338.5981263</v>
      </c>
      <c r="F61" s="0" t="n">
        <v>0</v>
      </c>
      <c r="G61" s="0" t="n">
        <v>0.129816132919631</v>
      </c>
      <c r="H61" s="0" t="n">
        <v>0</v>
      </c>
      <c r="I61" s="0" t="n">
        <v>1317310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3518992.40982682</v>
      </c>
      <c r="D62" s="0" t="n">
        <v>5693373.20105006</v>
      </c>
      <c r="E62" s="0" t="n">
        <v>376909.937750843</v>
      </c>
      <c r="F62" s="0" t="n">
        <v>0</v>
      </c>
      <c r="G62" s="0" t="n">
        <v>0.124201158937321</v>
      </c>
      <c r="H62" s="0" t="n">
        <v>0</v>
      </c>
      <c r="I62" s="0" t="n">
        <v>1292964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3485762.73942999</v>
      </c>
      <c r="D63" s="0" t="n">
        <v>5651775.7011532</v>
      </c>
      <c r="E63" s="0" t="n">
        <v>280826.230201246</v>
      </c>
      <c r="F63" s="0" t="n">
        <v>0</v>
      </c>
      <c r="G63" s="0" t="n">
        <v>0.121514571335599</v>
      </c>
      <c r="H63" s="0" t="n">
        <v>0</v>
      </c>
      <c r="I63" s="0" t="n">
        <v>1276706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3440175.48494634</v>
      </c>
      <c r="D64" s="0" t="n">
        <v>5557656.79195554</v>
      </c>
      <c r="E64" s="0" t="n">
        <v>275504.246324723</v>
      </c>
      <c r="F64" s="0" t="n">
        <v>0</v>
      </c>
      <c r="G64" s="0" t="n">
        <v>0.11928314486266</v>
      </c>
      <c r="H64" s="0" t="n">
        <v>0</v>
      </c>
      <c r="I64" s="0" t="n">
        <v>1231471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3406558.88089925</v>
      </c>
      <c r="D65" s="0" t="n">
        <v>5371326.49282432</v>
      </c>
      <c r="E65" s="0" t="n">
        <v>277622.15208764</v>
      </c>
      <c r="F65" s="0" t="n">
        <v>0</v>
      </c>
      <c r="G65" s="0" t="n">
        <v>0.108798053682234</v>
      </c>
      <c r="H65" s="0" t="n">
        <v>0</v>
      </c>
      <c r="I65" s="0" t="n">
        <v>1212495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3377063.15497068</v>
      </c>
      <c r="D66" s="0" t="n">
        <v>5242178.62605032</v>
      </c>
      <c r="E66" s="0" t="n">
        <v>329913.585270393</v>
      </c>
      <c r="F66" s="0" t="n">
        <v>0</v>
      </c>
      <c r="G66" s="0" t="n">
        <v>0.104060883045763</v>
      </c>
      <c r="H66" s="0" t="n">
        <v>0</v>
      </c>
      <c r="I66" s="0" t="n">
        <v>1202432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3306519.2068249</v>
      </c>
      <c r="D67" s="0" t="n">
        <v>5361499.03941476</v>
      </c>
      <c r="E67" s="0" t="n">
        <v>235174.978020927</v>
      </c>
      <c r="F67" s="0" t="n">
        <v>0</v>
      </c>
      <c r="G67" s="0" t="n">
        <v>0.100765931095024</v>
      </c>
      <c r="H67" s="0" t="n">
        <v>0</v>
      </c>
      <c r="I67" s="0" t="n">
        <v>1193873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3243734.83180501</v>
      </c>
      <c r="D68" s="0" t="n">
        <v>5291318.13679803</v>
      </c>
      <c r="E68" s="0" t="n">
        <v>214353.424811586</v>
      </c>
      <c r="F68" s="0" t="n">
        <v>0</v>
      </c>
      <c r="G68" s="0" t="n">
        <v>0.0954860935716234</v>
      </c>
      <c r="H68" s="0" t="n">
        <v>0</v>
      </c>
      <c r="I68" s="0" t="n">
        <v>1178296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3145299.54220476</v>
      </c>
      <c r="D69" s="0" t="n">
        <v>5185957.12510945</v>
      </c>
      <c r="E69" s="0" t="n">
        <v>185240.344021373</v>
      </c>
      <c r="F69" s="0" t="n">
        <v>0</v>
      </c>
      <c r="G69" s="0" t="n">
        <v>0.0999193177175189</v>
      </c>
      <c r="H69" s="0" t="n">
        <v>0</v>
      </c>
      <c r="I69" s="0" t="n">
        <v>1169743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3124372.57966466</v>
      </c>
      <c r="D70" s="0" t="n">
        <v>4912300.02457868</v>
      </c>
      <c r="E70" s="0" t="n">
        <v>244592.982224843</v>
      </c>
      <c r="F70" s="0" t="n">
        <v>0</v>
      </c>
      <c r="G70" s="0" t="n">
        <v>0.0907345024084627</v>
      </c>
      <c r="H70" s="0" t="n">
        <v>0</v>
      </c>
      <c r="I70" s="0" t="n">
        <v>1165537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3103746.67351039</v>
      </c>
      <c r="D71" s="0" t="n">
        <v>4848710.40607821</v>
      </c>
      <c r="E71" s="0" t="n">
        <v>178064.966731013</v>
      </c>
      <c r="F71" s="0" t="n">
        <v>0</v>
      </c>
      <c r="G71" s="0" t="n">
        <v>0.0878753427405872</v>
      </c>
      <c r="H71" s="0" t="n">
        <v>0</v>
      </c>
      <c r="I71" s="0" t="n">
        <v>1164046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3067263.05409641</v>
      </c>
      <c r="D72" s="0" t="n">
        <v>4763071.03515275</v>
      </c>
      <c r="E72" s="0" t="n">
        <v>161827.469238139</v>
      </c>
      <c r="F72" s="0" t="n">
        <v>0</v>
      </c>
      <c r="G72" s="0" t="n">
        <v>0.0827821670990633</v>
      </c>
      <c r="H72" s="0" t="n">
        <v>0</v>
      </c>
      <c r="I72" s="0" t="n">
        <v>1143888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3037856.24836603</v>
      </c>
      <c r="D73" s="0" t="n">
        <v>4823792.30297342</v>
      </c>
      <c r="E73" s="0" t="n">
        <v>151624.851127213</v>
      </c>
      <c r="F73" s="0" t="n">
        <v>0</v>
      </c>
      <c r="G73" s="0" t="n">
        <v>0.0860332057987293</v>
      </c>
      <c r="H73" s="0" t="n">
        <v>0</v>
      </c>
      <c r="I73" s="0" t="n">
        <v>1123835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3009233.13456653</v>
      </c>
      <c r="D74" s="0" t="n">
        <v>4702862.19450438</v>
      </c>
      <c r="E74" s="0" t="n">
        <v>179036.398930006</v>
      </c>
      <c r="F74" s="0" t="n">
        <v>0</v>
      </c>
      <c r="G74" s="0" t="n">
        <v>0.0834863665330533</v>
      </c>
      <c r="H74" s="0" t="n">
        <v>0</v>
      </c>
      <c r="I74" s="0" t="n">
        <v>1090344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2945298.23693597</v>
      </c>
      <c r="D75" s="0" t="n">
        <v>4739153.40812101</v>
      </c>
      <c r="E75" s="0" t="n">
        <v>144195.34484937</v>
      </c>
      <c r="F75" s="0" t="n">
        <v>0</v>
      </c>
      <c r="G75" s="0" t="n">
        <v>0.0756360148016589</v>
      </c>
      <c r="H75" s="0" t="n">
        <v>0</v>
      </c>
      <c r="I75" s="0" t="n">
        <v>1075980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2890429.36805845</v>
      </c>
      <c r="D76" s="0" t="n">
        <v>4777910.22370556</v>
      </c>
      <c r="E76" s="0" t="n">
        <v>127624.695497782</v>
      </c>
      <c r="F76" s="0" t="n">
        <v>0</v>
      </c>
      <c r="G76" s="0" t="n">
        <v>0.072466892999114</v>
      </c>
      <c r="H76" s="0" t="n">
        <v>0</v>
      </c>
      <c r="I76" s="0" t="n">
        <v>1053916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2840368.59394638</v>
      </c>
      <c r="D77" s="0" t="n">
        <v>4705765.37479041</v>
      </c>
      <c r="E77" s="0" t="n">
        <v>127336.807234987</v>
      </c>
      <c r="F77" s="0" t="n">
        <v>0</v>
      </c>
      <c r="G77" s="0" t="n">
        <v>0.0684316141734635</v>
      </c>
      <c r="H77" s="0" t="n">
        <v>0</v>
      </c>
      <c r="I77" s="0" t="n">
        <v>1031053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2780088.05532756</v>
      </c>
      <c r="D78" s="0" t="n">
        <v>4483583.33710869</v>
      </c>
      <c r="E78" s="0" t="n">
        <v>152216.397122122</v>
      </c>
      <c r="F78" s="0" t="n">
        <v>0</v>
      </c>
      <c r="G78" s="0" t="n">
        <v>0.0754498721214565</v>
      </c>
      <c r="H78" s="0" t="n">
        <v>0</v>
      </c>
      <c r="I78" s="0" t="n">
        <v>989661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2778457.85240839</v>
      </c>
      <c r="D79" s="0" t="n">
        <v>4455035.8489776</v>
      </c>
      <c r="E79" s="0" t="n">
        <v>106583.602718596</v>
      </c>
      <c r="F79" s="0" t="n">
        <v>0</v>
      </c>
      <c r="G79" s="0" t="n">
        <v>0.0664086578763672</v>
      </c>
      <c r="H79" s="0" t="n">
        <v>0</v>
      </c>
      <c r="I79" s="0" t="n">
        <v>955709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2732523.08492051</v>
      </c>
      <c r="D80" s="0" t="n">
        <v>4524174.63660193</v>
      </c>
      <c r="E80" s="0" t="n">
        <v>109412.003820062</v>
      </c>
      <c r="F80" s="0" t="n">
        <v>0</v>
      </c>
      <c r="G80" s="0" t="n">
        <v>0.0540763965949968</v>
      </c>
      <c r="H80" s="0" t="n">
        <v>0</v>
      </c>
      <c r="I80" s="0" t="n">
        <v>934420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2706215.17028706</v>
      </c>
      <c r="D81" s="0" t="n">
        <v>4525523.30031022</v>
      </c>
      <c r="E81" s="0" t="n">
        <v>114923.070155252</v>
      </c>
      <c r="F81" s="0" t="n">
        <v>0</v>
      </c>
      <c r="G81" s="0" t="n">
        <v>0.048762775977369</v>
      </c>
      <c r="H81" s="0" t="n">
        <v>0</v>
      </c>
      <c r="I81" s="0" t="n">
        <v>912035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2662939.77928507</v>
      </c>
      <c r="D82" s="0" t="n">
        <v>4388375.59829438</v>
      </c>
      <c r="E82" s="0" t="n">
        <v>134105.633678751</v>
      </c>
      <c r="F82" s="0" t="n">
        <v>0</v>
      </c>
      <c r="G82" s="0" t="n">
        <v>0.0450573704985245</v>
      </c>
      <c r="H82" s="0" t="n">
        <v>0</v>
      </c>
      <c r="I82" s="0" t="n">
        <v>885828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2614477.06622457</v>
      </c>
      <c r="D83" s="0" t="n">
        <v>4338149.34195947</v>
      </c>
      <c r="E83" s="0" t="n">
        <v>81406.4774562409</v>
      </c>
      <c r="F83" s="0" t="n">
        <v>0</v>
      </c>
      <c r="G83" s="0" t="n">
        <v>0.0394304528098253</v>
      </c>
      <c r="H83" s="0" t="n">
        <v>0</v>
      </c>
      <c r="I83" s="0" t="n">
        <v>844901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2584147.70321477</v>
      </c>
      <c r="D84" s="0" t="n">
        <v>4123226.44322026</v>
      </c>
      <c r="E84" s="0" t="n">
        <v>80954.8526335522</v>
      </c>
      <c r="F84" s="0" t="n">
        <v>0</v>
      </c>
      <c r="G84" s="0" t="n">
        <v>0.043515611939744</v>
      </c>
      <c r="H84" s="0" t="n">
        <v>0</v>
      </c>
      <c r="I84" s="0" t="n">
        <v>816779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2513796.85928898</v>
      </c>
      <c r="D85" s="0" t="n">
        <v>4090017.03078019</v>
      </c>
      <c r="E85" s="0" t="n">
        <v>81114.845645995</v>
      </c>
      <c r="F85" s="0" t="n">
        <v>0</v>
      </c>
      <c r="G85" s="0" t="n">
        <v>0.0496534468549339</v>
      </c>
      <c r="H85" s="0" t="n">
        <v>0</v>
      </c>
      <c r="I85" s="0" t="n">
        <v>792454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2411276.71010037</v>
      </c>
      <c r="D86" s="0" t="n">
        <v>3920727.01416844</v>
      </c>
      <c r="E86" s="0" t="n">
        <v>103422.02195182</v>
      </c>
      <c r="F86" s="0" t="n">
        <v>0</v>
      </c>
      <c r="G86" s="0" t="n">
        <v>0.05758431592624</v>
      </c>
      <c r="H86" s="0" t="n">
        <v>0</v>
      </c>
      <c r="I86" s="0" t="n">
        <v>761192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2342813.93728845</v>
      </c>
      <c r="D87" s="0" t="n">
        <v>3846738.36840616</v>
      </c>
      <c r="E87" s="0" t="n">
        <v>71918.0292438119</v>
      </c>
      <c r="F87" s="0" t="n">
        <v>0</v>
      </c>
      <c r="G87" s="0" t="n">
        <v>0.0434018187092462</v>
      </c>
      <c r="H87" s="0" t="n">
        <v>0</v>
      </c>
      <c r="I87" s="0" t="n">
        <v>727629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2263989.19808067</v>
      </c>
      <c r="D88" s="0" t="n">
        <v>3879410.81438872</v>
      </c>
      <c r="E88" s="0" t="n">
        <v>59662.6490171761</v>
      </c>
      <c r="F88" s="0" t="n">
        <v>0</v>
      </c>
      <c r="G88" s="0" t="n">
        <v>0.0252990125345639</v>
      </c>
      <c r="H88" s="0" t="n">
        <v>0</v>
      </c>
      <c r="I88" s="0" t="n">
        <v>708186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2231604.35707264</v>
      </c>
      <c r="D89" s="0" t="n">
        <v>3812503.84923076</v>
      </c>
      <c r="E89" s="0" t="n">
        <v>66584.3375228035</v>
      </c>
      <c r="F89" s="0" t="n">
        <v>0</v>
      </c>
      <c r="G89" s="0" t="n">
        <v>0.0219508670711806</v>
      </c>
      <c r="H89" s="0" t="n">
        <v>0</v>
      </c>
      <c r="I89" s="0" t="n">
        <v>690579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2178413.44254364</v>
      </c>
      <c r="D90" s="0" t="n">
        <v>3764191.06410565</v>
      </c>
      <c r="E90" s="0" t="n">
        <v>82754.5899637363</v>
      </c>
      <c r="F90" s="0" t="n">
        <v>0</v>
      </c>
      <c r="G90" s="0" t="n">
        <v>0.0224294515900503</v>
      </c>
      <c r="H90" s="0" t="n">
        <v>0</v>
      </c>
      <c r="I90" s="0" t="n">
        <v>673693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2176160.8798764</v>
      </c>
      <c r="D91" s="0" t="n">
        <v>3656199.03503832</v>
      </c>
      <c r="E91" s="0" t="n">
        <v>65162.6174461584</v>
      </c>
      <c r="F91" s="0" t="n">
        <v>0</v>
      </c>
      <c r="G91" s="0" t="n">
        <v>0.0269408094853378</v>
      </c>
      <c r="H91" s="0" t="n">
        <v>0</v>
      </c>
      <c r="I91" s="0" t="n">
        <v>653929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2156078.04558436</v>
      </c>
      <c r="D92" s="0" t="n">
        <v>3487765.33884064</v>
      </c>
      <c r="E92" s="0" t="n">
        <v>61779.5587395567</v>
      </c>
      <c r="F92" s="0" t="n">
        <v>0</v>
      </c>
      <c r="G92" s="0" t="n">
        <v>0.0269182304357009</v>
      </c>
      <c r="H92" s="0" t="n">
        <v>0</v>
      </c>
      <c r="I92" s="0" t="n">
        <v>627260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2112554.89798494</v>
      </c>
      <c r="D93" s="0" t="n">
        <v>3413484.40487311</v>
      </c>
      <c r="E93" s="0" t="n">
        <v>63869.1632617915</v>
      </c>
      <c r="F93" s="0" t="n">
        <v>0</v>
      </c>
      <c r="G93" s="0" t="n">
        <v>0.0308810898558476</v>
      </c>
      <c r="H93" s="0" t="n">
        <v>0</v>
      </c>
      <c r="I93" s="0" t="n">
        <v>598212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2050281.65921093</v>
      </c>
      <c r="D94" s="0" t="n">
        <v>3430786.38769063</v>
      </c>
      <c r="E94" s="0" t="n">
        <v>68798.5980098808</v>
      </c>
      <c r="F94" s="0" t="n">
        <v>0</v>
      </c>
      <c r="G94" s="0" t="n">
        <v>0.0177837820046737</v>
      </c>
      <c r="H94" s="0" t="n">
        <v>0</v>
      </c>
      <c r="I94" s="0" t="n">
        <v>578431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2000628.79229312</v>
      </c>
      <c r="D95" s="0" t="n">
        <v>3286144.52559059</v>
      </c>
      <c r="E95" s="0" t="n">
        <v>62815.9937453199</v>
      </c>
      <c r="F95" s="0" t="n">
        <v>0</v>
      </c>
      <c r="G95" s="0" t="n">
        <v>0.0222090957293421</v>
      </c>
      <c r="H95" s="0" t="n">
        <v>0</v>
      </c>
      <c r="I95" s="0" t="n">
        <v>553869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1951271.51631932</v>
      </c>
      <c r="D96" s="0" t="n">
        <v>3102812.26813903</v>
      </c>
      <c r="E96" s="0" t="n">
        <v>40709.4220052047</v>
      </c>
      <c r="F96" s="0" t="n">
        <v>0</v>
      </c>
      <c r="G96" s="0" t="n">
        <v>0.0190816772658191</v>
      </c>
      <c r="H96" s="0" t="n">
        <v>0</v>
      </c>
      <c r="I96" s="0" t="n">
        <v>526828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1918818.1472906</v>
      </c>
      <c r="D97" s="0" t="n">
        <v>3060503.17950778</v>
      </c>
      <c r="E97" s="0" t="n">
        <v>54391.7206005621</v>
      </c>
      <c r="F97" s="0" t="n">
        <v>0</v>
      </c>
      <c r="G97" s="0" t="n">
        <v>0.0110865845707837</v>
      </c>
      <c r="H97" s="0" t="n">
        <v>0</v>
      </c>
      <c r="I97" s="0" t="n">
        <v>494610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1910505.61587854</v>
      </c>
      <c r="D98" s="0" t="n">
        <v>2995987.96681961</v>
      </c>
      <c r="E98" s="0" t="n">
        <v>65913.6090888188</v>
      </c>
      <c r="F98" s="0" t="n">
        <v>0</v>
      </c>
      <c r="G98" s="0" t="n">
        <v>0.0121679048579902</v>
      </c>
      <c r="H98" s="0" t="n">
        <v>0</v>
      </c>
      <c r="I98" s="0" t="n">
        <v>479314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1893315.06220953</v>
      </c>
      <c r="D99" s="0" t="n">
        <v>3069745.04019642</v>
      </c>
      <c r="E99" s="0" t="n">
        <v>51665.2342457404</v>
      </c>
      <c r="F99" s="0" t="n">
        <v>0</v>
      </c>
      <c r="G99" s="0" t="n">
        <v>0.0164072098412155</v>
      </c>
      <c r="H99" s="0" t="n">
        <v>0</v>
      </c>
      <c r="I99" s="0" t="n">
        <v>467571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1898844.89578138</v>
      </c>
      <c r="D100" s="0" t="n">
        <v>2871736.07143967</v>
      </c>
      <c r="E100" s="0" t="n">
        <v>50803.208077212</v>
      </c>
      <c r="F100" s="0" t="n">
        <v>0</v>
      </c>
      <c r="G100" s="0" t="n">
        <v>0.0188374870918882</v>
      </c>
      <c r="H100" s="0" t="n">
        <v>0</v>
      </c>
      <c r="I100" s="0" t="n">
        <v>457074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1876157.22222435</v>
      </c>
      <c r="D101" s="0" t="n">
        <v>2606981.35353041</v>
      </c>
      <c r="E101" s="0" t="n">
        <v>56042.0976604561</v>
      </c>
      <c r="F101" s="0" t="n">
        <v>0</v>
      </c>
      <c r="G101" s="0" t="n">
        <v>0.0178939958131866</v>
      </c>
      <c r="H101" s="0" t="n">
        <v>0</v>
      </c>
      <c r="I101" s="0" t="n">
        <v>424066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1843803.36787395</v>
      </c>
      <c r="D102" s="0" t="n">
        <v>2645517.41066952</v>
      </c>
      <c r="E102" s="0" t="n">
        <v>62199.9799738752</v>
      </c>
      <c r="F102" s="0" t="n">
        <v>0</v>
      </c>
      <c r="G102" s="0" t="n">
        <v>0.00939175299286549</v>
      </c>
      <c r="H102" s="0" t="n">
        <v>0</v>
      </c>
      <c r="I102" s="0" t="n">
        <v>412393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1817059.73982206</v>
      </c>
      <c r="D103" s="0" t="n">
        <v>2590341.46693765</v>
      </c>
      <c r="E103" s="0" t="n">
        <v>43558.2454583782</v>
      </c>
      <c r="F103" s="0" t="n">
        <v>0</v>
      </c>
      <c r="G103" s="0" t="n">
        <v>0.0081516053911265</v>
      </c>
      <c r="H103" s="0" t="n">
        <v>0</v>
      </c>
      <c r="I103" s="0" t="n">
        <v>404180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1782328.41912177</v>
      </c>
      <c r="D104" s="0" t="n">
        <v>2421606.3529417</v>
      </c>
      <c r="E104" s="0" t="n">
        <v>45052.1674578532</v>
      </c>
      <c r="F104" s="0" t="n">
        <v>0</v>
      </c>
      <c r="G104" s="0" t="n">
        <v>0.00939276172464882</v>
      </c>
      <c r="H104" s="0" t="n">
        <v>0</v>
      </c>
      <c r="I104" s="0" t="n">
        <v>377094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1726490.05305237</v>
      </c>
      <c r="D105" s="0" t="n">
        <v>2296924.11708265</v>
      </c>
      <c r="E105" s="0" t="n">
        <v>40993.0516850598</v>
      </c>
      <c r="F105" s="0" t="n">
        <v>0</v>
      </c>
      <c r="G105" s="0" t="n">
        <v>0.020376533371312</v>
      </c>
      <c r="H105" s="0" t="n">
        <v>0</v>
      </c>
      <c r="I105" s="0" t="n">
        <v>362757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56"/>
  <sheetViews>
    <sheetView showFormulas="false" showGridLines="true" showRowColHeaders="true" showZeros="true" rightToLeft="false" tabSelected="false" showOutlineSymbols="true" defaultGridColor="true" view="normal" topLeftCell="J1" colorId="64" zoomScale="65" zoomScaleNormal="65" zoomScalePageLayoutView="100" workbookViewId="0">
      <selection pane="topLeft" activeCell="O38" activeCellId="0" sqref="O38"/>
    </sheetView>
  </sheetViews>
  <sheetFormatPr defaultColWidth="12.0195312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107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34.2274371921194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40.2405100148553</v>
      </c>
      <c r="E7" s="25" t="n">
        <f aca="false">(D9/D8)^(1/3)-1</f>
        <v>0.0284809714113086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46.6926648443866</v>
      </c>
      <c r="E9" s="25" t="n">
        <f aca="false">(D9/D8)^(1/3)-1</f>
        <v>0.0284809714113086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66.4111454665113</v>
      </c>
      <c r="E12" s="22" t="n">
        <f aca="false">(D12/D11)^(1/3)-1</f>
        <v>0.0378127572782889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72.7247107047078</v>
      </c>
      <c r="E13" s="25" t="n">
        <f aca="false">(D13/D12)^(1/3)-1</f>
        <v>0.0307349693063796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81.8091971509488</v>
      </c>
      <c r="E14" s="22" t="n">
        <f aca="false">(D14/D13)^(1/3)-1</f>
        <v>0.0400160528698503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0.0376316630457982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6" t="s">
        <v>18</v>
      </c>
      <c r="B17" s="79" t="n">
        <v>113.471316086198</v>
      </c>
      <c r="C17" s="28" t="n">
        <f aca="false">(B17/B16)^(1/3)-1</f>
        <v>-0.0569887659692675</v>
      </c>
      <c r="D17" s="79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126</v>
      </c>
      <c r="C18" s="30" t="n">
        <f aca="false">(B18/B17)^(1/3)-1</f>
        <v>0.0355271367087948</v>
      </c>
      <c r="D18" s="29" t="n">
        <v>111.768313543956</v>
      </c>
      <c r="E18" s="30" t="n">
        <f aca="false">(D18/D17)^(1/3)-1</f>
        <v>0.0248917264192727</v>
      </c>
      <c r="F18" s="29" t="n">
        <v>61909.95</v>
      </c>
      <c r="G18" s="30" t="n">
        <f aca="false">(F18/F17)^(1/3)-1</f>
        <v>0.0198671483193431</v>
      </c>
      <c r="H18" s="32" t="n">
        <f aca="false">(F18*100/D18)/(F16*100/D16)-1</f>
        <v>-0.0404108916658463</v>
      </c>
      <c r="I18" s="29" t="s">
        <v>36</v>
      </c>
      <c r="J18" s="13" t="n">
        <f aca="false">B18*100/$B$16</f>
        <v>93.1183029641118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131.919709099467</v>
      </c>
      <c r="C19" s="28" t="n">
        <f aca="false">(B19/B18)^(1/3)-1</f>
        <v>0.0154215590580251</v>
      </c>
      <c r="D19" s="27" t="n">
        <v>122.366557356157</v>
      </c>
      <c r="E19" s="28" t="n">
        <f aca="false">(D19/D18)^(1/3)-1</f>
        <v>0.0306582436482596</v>
      </c>
      <c r="F19" s="27" t="n">
        <v>65766.4525482237</v>
      </c>
      <c r="G19" s="28" t="n">
        <f aca="false">(F19/F18)^(1/3)-1</f>
        <v>0.0203472252097197</v>
      </c>
      <c r="I19" s="27" t="s">
        <v>37</v>
      </c>
      <c r="J19" s="13" t="n">
        <f aca="false">B19*100/$B$16</f>
        <v>97.4931701496957</v>
      </c>
      <c r="K19" s="13" t="n">
        <f aca="false">D19*100/$D$16</f>
        <v>124.197861713944</v>
      </c>
      <c r="L19" s="13" t="n">
        <f aca="false">100*F19*100/D19/($F$16*100/$D$16)</f>
        <v>93.1076208496943</v>
      </c>
    </row>
    <row r="20" customFormat="false" ht="12.8" hidden="false" customHeight="false" outlineLevel="0" collapsed="false">
      <c r="A20" s="29" t="s">
        <v>38</v>
      </c>
      <c r="B20" s="29" t="n">
        <v>131.252391967564</v>
      </c>
      <c r="C20" s="30" t="n">
        <f aca="false">(B20/B19)^(1/3)-1</f>
        <v>-0.00168902109572699</v>
      </c>
      <c r="D20" s="29" t="n">
        <v>131.238132764478</v>
      </c>
      <c r="E20" s="30" t="n">
        <f aca="false">(D20/D19)^(1/3)-1</f>
        <v>0.0236050824969538</v>
      </c>
      <c r="F20" s="29" t="n">
        <v>70979.8195408115</v>
      </c>
      <c r="G20" s="30" t="n">
        <f aca="false">(F20/F19)^(1/3)-1</f>
        <v>0.025754642956278</v>
      </c>
      <c r="I20" s="29" t="s">
        <v>38</v>
      </c>
      <c r="J20" s="13" t="n">
        <f aca="false">B20*100/$B$16</f>
        <v>96.9999999999998</v>
      </c>
      <c r="K20" s="13" t="n">
        <f aca="false">D20*100/$D$16</f>
        <v>133.202206688204</v>
      </c>
      <c r="L20" s="13" t="n">
        <f aca="false">100*F20*100/D20/($F$16*100/$D$16)</f>
        <v>93.6954287382331</v>
      </c>
    </row>
    <row r="21" customFormat="false" ht="12.8" hidden="false" customHeight="false" outlineLevel="0" collapsed="false">
      <c r="A21" s="27" t="s">
        <v>18</v>
      </c>
      <c r="B21" s="27" t="n">
        <v>133.896152981714</v>
      </c>
      <c r="C21" s="28" t="n">
        <f aca="false">(B21/B20)^(1/3)-1</f>
        <v>0.00666960874676725</v>
      </c>
      <c r="D21" s="27" t="n">
        <v>140.1097081728</v>
      </c>
      <c r="E21" s="28" t="n">
        <f aca="false">(D21/D20)^(1/3)-1</f>
        <v>0.0220435346665917</v>
      </c>
      <c r="F21" s="27" t="n">
        <v>76347.7461001491</v>
      </c>
      <c r="G21" s="28" t="n">
        <f aca="false">(F21/F20)^(1/3)-1</f>
        <v>0.0245986435032561</v>
      </c>
      <c r="I21" s="27" t="s">
        <v>39</v>
      </c>
      <c r="J21" s="13" t="n">
        <f aca="false">B21*100/$B$16</f>
        <v>98.9538296752405</v>
      </c>
      <c r="K21" s="13" t="n">
        <f aca="false">D21*100/$D$16</f>
        <v>142.206551662466</v>
      </c>
      <c r="L21" s="13" t="n">
        <f aca="false">100*F21*100/D21/($F$16*100/$D$16)</f>
        <v>94.3999027070492</v>
      </c>
    </row>
    <row r="22" customFormat="false" ht="12.8" hidden="false" customHeight="false" outlineLevel="0" collapsed="false">
      <c r="A22" s="29" t="s">
        <v>20</v>
      </c>
      <c r="B22" s="29" t="n">
        <v>134.82</v>
      </c>
      <c r="C22" s="30" t="n">
        <f aca="false">(B22/B21)^(1/3)-1</f>
        <v>0.00229463989007916</v>
      </c>
      <c r="D22" s="29" t="n">
        <v>148.981283581121</v>
      </c>
      <c r="E22" s="30" t="n">
        <f aca="false">(D22/D21)^(1/3)-1</f>
        <v>0.0206758231989912</v>
      </c>
      <c r="F22" s="29" t="n">
        <v>81792.3804033158</v>
      </c>
      <c r="G22" s="30" t="n">
        <f aca="false">(F22/F21)^(1/3)-1</f>
        <v>0.0232275127569899</v>
      </c>
      <c r="I22" s="29" t="s">
        <v>40</v>
      </c>
      <c r="J22" s="13" t="n">
        <f aca="false">B22*100/$B$16</f>
        <v>99.6365841715996</v>
      </c>
      <c r="K22" s="13" t="n">
        <f aca="false">D22*100/$D$16</f>
        <v>151.210896636726</v>
      </c>
      <c r="L22" s="13" t="n">
        <f aca="false">100*F22*100/D22/($F$16*100/$D$16)</f>
        <v>95.1096734505266</v>
      </c>
    </row>
    <row r="23" customFormat="false" ht="12.8" hidden="false" customHeight="false" outlineLevel="0" collapsed="false">
      <c r="A23" s="27" t="s">
        <v>24</v>
      </c>
      <c r="B23" s="27" t="n">
        <v>135.616282393326</v>
      </c>
      <c r="C23" s="28" t="n">
        <f aca="false">(B23/B22)^(1/3)-1</f>
        <v>0.00196489104655995</v>
      </c>
      <c r="D23" s="27" t="n">
        <v>157.852858989442</v>
      </c>
      <c r="E23" s="28" t="n">
        <f aca="false">(D23/D22)^(1/3)-1</f>
        <v>0.0194679573813021</v>
      </c>
      <c r="F23" s="27" t="n">
        <v>87303.5581769179</v>
      </c>
      <c r="G23" s="28" t="n">
        <f aca="false">(F23/F22)^(1/3)-1</f>
        <v>0.0219736513211166</v>
      </c>
      <c r="I23" s="27" t="s">
        <v>41</v>
      </c>
      <c r="J23" s="13" t="n">
        <f aca="false">B23*100/$B$16</f>
        <v>100.225064053716</v>
      </c>
      <c r="K23" s="13" t="n">
        <f aca="false">D23*100/$D$16</f>
        <v>160.215241610987</v>
      </c>
      <c r="L23" s="13" t="n">
        <f aca="false">100*F23*100/D23/($F$16*100/$D$16)</f>
        <v>95.8126929626364</v>
      </c>
    </row>
    <row r="24" customFormat="false" ht="12.8" hidden="false" customHeight="false" outlineLevel="0" collapsed="false">
      <c r="A24" s="29" t="s">
        <v>42</v>
      </c>
      <c r="B24" s="29" t="n">
        <v>136.502487646267</v>
      </c>
      <c r="C24" s="30" t="n">
        <f aca="false">(B24/B23)^(1/3)-1</f>
        <v>0.00217348995533384</v>
      </c>
      <c r="D24" s="29" t="n">
        <v>167.324030528809</v>
      </c>
      <c r="E24" s="30" t="n">
        <f aca="false">(D24/D23)^(1/3)-1</f>
        <v>0.0196128224222172</v>
      </c>
      <c r="F24" s="29" t="n">
        <v>92625.0842508107</v>
      </c>
      <c r="G24" s="30" t="n">
        <f aca="false">(F24/F23)^(1/3)-1</f>
        <v>0.019918706268943</v>
      </c>
      <c r="I24" s="29" t="s">
        <v>42</v>
      </c>
      <c r="J24" s="13" t="n">
        <f aca="false">B24*100/$B$16</f>
        <v>100.88</v>
      </c>
      <c r="K24" s="13" t="n">
        <f aca="false">D24*100/$D$16</f>
        <v>169.828156107646</v>
      </c>
      <c r="L24" s="13" t="n">
        <f aca="false">100*F24*100/D24/($F$16*100/$D$16)</f>
        <v>95.8989502583165</v>
      </c>
    </row>
    <row r="25" customFormat="false" ht="12.8" hidden="false" customHeight="false" outlineLevel="0" collapsed="false">
      <c r="A25" s="27" t="s">
        <v>18</v>
      </c>
      <c r="B25" s="27" t="n">
        <v>139.251999100982</v>
      </c>
      <c r="C25" s="28" t="n">
        <f aca="false">(B25/B24)^(1/3)-1</f>
        <v>0.00666960874676481</v>
      </c>
      <c r="D25" s="27" t="n">
        <v>176.795202068175</v>
      </c>
      <c r="E25" s="28" t="n">
        <f aca="false">(D25/D24)^(1/3)-1</f>
        <v>0.0185227152235468</v>
      </c>
      <c r="F25" s="27" t="n">
        <v>97984.5226839578</v>
      </c>
      <c r="G25" s="28" t="n">
        <f aca="false">(F25/F24)^(1/3)-1</f>
        <v>0.018926729222607</v>
      </c>
      <c r="I25" s="27" t="s">
        <v>43</v>
      </c>
      <c r="J25" s="13" t="n">
        <f aca="false">B25*100/$B$16</f>
        <v>102.91198286225</v>
      </c>
      <c r="K25" s="13" t="n">
        <f aca="false">D25*100/$D$16</f>
        <v>179.441070604305</v>
      </c>
      <c r="L25" s="13" t="n">
        <f aca="false">100*F25*100/D25/($F$16*100/$D$16)</f>
        <v>96.0131152794127</v>
      </c>
    </row>
    <row r="26" customFormat="false" ht="12.8" hidden="false" customHeight="false" outlineLevel="0" collapsed="false">
      <c r="A26" s="29" t="s">
        <v>20</v>
      </c>
      <c r="B26" s="29" t="n">
        <v>141.561</v>
      </c>
      <c r="C26" s="30" t="n">
        <f aca="false">(B26/B25)^(1/3)-1</f>
        <v>0.00549688094307466</v>
      </c>
      <c r="D26" s="29" t="n">
        <v>186.266373607542</v>
      </c>
      <c r="E26" s="30" t="n">
        <f aca="false">(D26/D25)^(1/3)-1</f>
        <v>0.0175474295502855</v>
      </c>
      <c r="F26" s="29" t="n">
        <v>103357.623533057</v>
      </c>
      <c r="G26" s="30" t="n">
        <f aca="false">(F26/F25)^(1/3)-1</f>
        <v>0.0179544485221039</v>
      </c>
      <c r="I26" s="29" t="s">
        <v>44</v>
      </c>
      <c r="J26" s="13" t="n">
        <f aca="false">B26*100/$B$16</f>
        <v>104.61841338018</v>
      </c>
      <c r="K26" s="13" t="n">
        <f aca="false">D26*100/$D$16</f>
        <v>189.053985100965</v>
      </c>
      <c r="L26" s="13" t="n">
        <f aca="false">100*F26*100/D26/($F$16*100/$D$16)</f>
        <v>96.1283771101877</v>
      </c>
    </row>
    <row r="27" customFormat="false" ht="12.8" hidden="false" customHeight="false" outlineLevel="0" collapsed="false">
      <c r="A27" s="27" t="s">
        <v>24</v>
      </c>
      <c r="B27" s="27" t="n">
        <v>142.906242653115</v>
      </c>
      <c r="C27" s="28" t="n">
        <f aca="false">(B27/B26)^(1/3)-1</f>
        <v>0.00315765821706093</v>
      </c>
      <c r="D27" s="27" t="n">
        <v>195.737545146908</v>
      </c>
      <c r="E27" s="28" t="n">
        <f aca="false">(D27/D26)^(1/3)-1</f>
        <v>0.0166697286292219</v>
      </c>
      <c r="F27" s="27" t="n">
        <v>108774.741583316</v>
      </c>
      <c r="G27" s="28" t="n">
        <f aca="false">(F27/F26)^(1/3)-1</f>
        <v>0.0171738384850968</v>
      </c>
      <c r="I27" s="27" t="s">
        <v>45</v>
      </c>
      <c r="J27" s="13" t="n">
        <f aca="false">B27*100/$B$16</f>
        <v>105.612593641553</v>
      </c>
      <c r="K27" s="13" t="n">
        <f aca="false">D27*100/$D$16</f>
        <v>198.666899597623</v>
      </c>
      <c r="L27" s="13" t="n">
        <f aca="false">100*F27*100/D27/($F$16*100/$D$16)</f>
        <v>96.271442138635</v>
      </c>
    </row>
    <row r="28" customFormat="false" ht="12.8" hidden="false" customHeight="false" outlineLevel="0" collapsed="false">
      <c r="A28" s="29" t="s">
        <v>46</v>
      </c>
      <c r="B28" s="29" t="n">
        <v>143.32761202858</v>
      </c>
      <c r="C28" s="30" t="n">
        <f aca="false">(B28/B27)^(1/3)-1</f>
        <v>0.000981892973369369</v>
      </c>
      <c r="D28" s="29" t="n">
        <v>205.524422404254</v>
      </c>
      <c r="E28" s="30" t="n">
        <f aca="false">(D28/D27)^(1/3)-1</f>
        <v>0.0163963568148544</v>
      </c>
      <c r="F28" s="29" t="n">
        <v>114453.493757728</v>
      </c>
      <c r="G28" s="30" t="n">
        <f aca="false">(F28/F27)^(1/3)-1</f>
        <v>0.0171078308790071</v>
      </c>
      <c r="I28" s="29" t="s">
        <v>46</v>
      </c>
      <c r="J28" s="13" t="n">
        <f aca="false">B28*100/$B$16</f>
        <v>105.924</v>
      </c>
      <c r="K28" s="13" t="n">
        <f aca="false">D28*100/$D$16</f>
        <v>208.600244577505</v>
      </c>
      <c r="L28" s="13" t="n">
        <f aca="false">100*F28*100/D28/($F$16*100/$D$16)</f>
        <v>96.473752755779</v>
      </c>
    </row>
    <row r="29" customFormat="false" ht="12.8" hidden="false" customHeight="false" outlineLevel="0" collapsed="false">
      <c r="A29" s="27" t="s">
        <v>18</v>
      </c>
      <c r="B29" s="27" t="n">
        <v>144.822079065022</v>
      </c>
      <c r="C29" s="28" t="n">
        <f aca="false">(B29/B28)^(1/3)-1</f>
        <v>0.00346363286655671</v>
      </c>
      <c r="D29" s="27" t="n">
        <v>215.311299661599</v>
      </c>
      <c r="E29" s="28" t="n">
        <f aca="false">(D29/D28)^(1/3)-1</f>
        <v>0.0156275241789423</v>
      </c>
      <c r="F29" s="27" t="n">
        <v>120245.710000424</v>
      </c>
      <c r="G29" s="28" t="n">
        <f aca="false">(F29/F28)^(1/3)-1</f>
        <v>0.0165923694813592</v>
      </c>
      <c r="I29" s="27" t="s">
        <v>47</v>
      </c>
      <c r="J29" s="13" t="n">
        <f aca="false">B29*100/$B$16</f>
        <v>107.02846217674</v>
      </c>
      <c r="K29" s="13" t="n">
        <f aca="false">D29*100/$D$16</f>
        <v>218.533589557386</v>
      </c>
      <c r="L29" s="13" t="n">
        <f aca="false">100*F29*100/D29/($F$16*100/$D$16)</f>
        <v>96.7489639951192</v>
      </c>
    </row>
    <row r="30" customFormat="false" ht="12.8" hidden="false" customHeight="false" outlineLevel="0" collapsed="false">
      <c r="A30" s="29" t="s">
        <v>20</v>
      </c>
      <c r="B30" s="29" t="n">
        <v>145.80783</v>
      </c>
      <c r="C30" s="30" t="n">
        <f aca="false">(B30/B29)^(1/3)-1</f>
        <v>0.00226374968018206</v>
      </c>
      <c r="D30" s="29" t="n">
        <v>225.098176918945</v>
      </c>
      <c r="E30" s="30" t="n">
        <f aca="false">(D30/D29)^(1/3)-1</f>
        <v>0.0149275739061083</v>
      </c>
      <c r="F30" s="29" t="n">
        <v>126088.93562361</v>
      </c>
      <c r="G30" s="30" t="n">
        <f aca="false">(F30/F29)^(1/3)-1</f>
        <v>0.0159425014800134</v>
      </c>
      <c r="I30" s="29" t="s">
        <v>48</v>
      </c>
      <c r="J30" s="13" t="n">
        <f aca="false">B30*100/$B$16</f>
        <v>107.756965781585</v>
      </c>
      <c r="K30" s="13" t="n">
        <f aca="false">D30*100/$D$16</f>
        <v>228.466934537268</v>
      </c>
      <c r="L30" s="13" t="n">
        <f aca="false">100*F30*100/D30/($F$16*100/$D$16)</f>
        <v>97.0395012307451</v>
      </c>
    </row>
    <row r="31" customFormat="false" ht="12.8" hidden="false" customHeight="false" outlineLevel="0" collapsed="false">
      <c r="A31" s="27" t="s">
        <v>24</v>
      </c>
      <c r="B31" s="27" t="n">
        <v>145.871968835775</v>
      </c>
      <c r="C31" s="28" t="n">
        <f aca="false">(B31/B30)^(1/3)-1</f>
        <v>0.000146607200904647</v>
      </c>
      <c r="D31" s="27" t="n">
        <v>234.88505417629</v>
      </c>
      <c r="E31" s="28" t="n">
        <f aca="false">(D31/D30)^(1/3)-1</f>
        <v>0.0142876446230162</v>
      </c>
      <c r="F31" s="27" t="n">
        <v>131974.965062094</v>
      </c>
      <c r="G31" s="28" t="n">
        <f aca="false">(F31/F30)^(1/3)-1</f>
        <v>0.0153244838336519</v>
      </c>
      <c r="I31" s="27" t="s">
        <v>49</v>
      </c>
      <c r="J31" s="13" t="n">
        <f aca="false">B31*100/$B$16</f>
        <v>107.804366571597</v>
      </c>
      <c r="K31" s="13" t="n">
        <f aca="false">D31*100/$D$16</f>
        <v>238.400279517149</v>
      </c>
      <c r="L31" s="13" t="n">
        <f aca="false">100*F31*100/D31/($F$16*100/$D$16)</f>
        <v>97.3373967444457</v>
      </c>
    </row>
    <row r="32" customFormat="false" ht="12.8" hidden="false" customHeight="false" outlineLevel="0" collapsed="false">
      <c r="A32" s="29" t="s">
        <v>50</v>
      </c>
      <c r="B32" s="29" t="n">
        <v>147.627440389438</v>
      </c>
      <c r="C32" s="30" t="n">
        <f aca="false">(B32/B31)^(1/3)-1</f>
        <v>0.00399545870892504</v>
      </c>
      <c r="D32" s="29" t="n">
        <v>244.599288248563</v>
      </c>
      <c r="E32" s="30" t="n">
        <f aca="false">(D32/D31)^(1/3)-1</f>
        <v>0.0136000000000003</v>
      </c>
      <c r="F32" s="29" t="n">
        <v>137636.601721861</v>
      </c>
      <c r="G32" s="30" t="n">
        <f aca="false">(F32/F31)^(1/3)-1</f>
        <v>0.0141000291138165</v>
      </c>
      <c r="I32" s="29" t="s">
        <v>50</v>
      </c>
      <c r="J32" s="13" t="n">
        <f aca="false">B32*100/$B$16</f>
        <v>109.10172</v>
      </c>
      <c r="K32" s="13" t="n">
        <f aca="false">D32*100/$D$16</f>
        <v>248.25989415396</v>
      </c>
      <c r="L32" s="13" t="n">
        <f aca="false">100*F32*100/D32/($F$16*100/$D$16)</f>
        <v>97.4815232642426</v>
      </c>
    </row>
    <row r="33" customFormat="false" ht="12.8" hidden="false" customHeight="false" outlineLevel="0" collapsed="false">
      <c r="A33" s="27" t="s">
        <v>18</v>
      </c>
      <c r="B33" s="27" t="n">
        <v>149.166741436972</v>
      </c>
      <c r="C33" s="28" t="n">
        <f aca="false">(B33/B32)^(1/3)-1</f>
        <v>0.00346363286655404</v>
      </c>
      <c r="D33" s="27" t="n">
        <v>254.715277740915</v>
      </c>
      <c r="E33" s="28" t="n">
        <f aca="false">(D33/D32)^(1/3)-1</f>
        <v>0.0136000000000001</v>
      </c>
      <c r="F33" s="27" t="n">
        <v>143457.927794943</v>
      </c>
      <c r="G33" s="28" t="n">
        <f aca="false">(F33/F32)^(1/3)-1</f>
        <v>0.013904080000001</v>
      </c>
      <c r="I33" s="27" t="s">
        <v>51</v>
      </c>
      <c r="J33" s="13" t="n">
        <f aca="false">B33*100/$B$16</f>
        <v>110.239316042042</v>
      </c>
      <c r="K33" s="13" t="n">
        <f aca="false">D33*100/$D$16</f>
        <v>258.527276772351</v>
      </c>
      <c r="L33" s="13" t="n">
        <f aca="false">100*F33*100/D33/($F$16*100/$D$16)</f>
        <v>97.569282957824</v>
      </c>
    </row>
    <row r="34" customFormat="false" ht="12.8" hidden="false" customHeight="false" outlineLevel="0" collapsed="false">
      <c r="A34" s="29" t="s">
        <v>20</v>
      </c>
      <c r="B34" s="29" t="n">
        <v>150.1820649</v>
      </c>
      <c r="C34" s="30" t="n">
        <f aca="false">(B34/B33)^(1/3)-1</f>
        <v>0.00226374968018361</v>
      </c>
      <c r="D34" s="29" t="n">
        <v>265.249638211131</v>
      </c>
      <c r="E34" s="30" t="n">
        <f aca="false">(D34/D33)^(1/3)-1</f>
        <v>0.0136000000000001</v>
      </c>
      <c r="F34" s="29" t="n">
        <v>149525.466262294</v>
      </c>
      <c r="G34" s="30" t="n">
        <f aca="false">(F34/F33)^(1/3)-1</f>
        <v>0.0139040799999983</v>
      </c>
      <c r="I34" s="29" t="s">
        <v>52</v>
      </c>
      <c r="J34" s="13" t="n">
        <f aca="false">B34*100/$B$16</f>
        <v>110.989674755033</v>
      </c>
      <c r="K34" s="13" t="n">
        <f aca="false">D34*100/$D$16</f>
        <v>269.219291593988</v>
      </c>
      <c r="L34" s="13" t="n">
        <f aca="false">100*F34*100/D34/($F$16*100/$D$16)</f>
        <v>97.6571216588262</v>
      </c>
    </row>
    <row r="35" customFormat="false" ht="12.8" hidden="false" customHeight="false" outlineLevel="0" collapsed="false">
      <c r="A35" s="27" t="s">
        <v>24</v>
      </c>
      <c r="B35" s="27" t="n">
        <v>150.248127900848</v>
      </c>
      <c r="C35" s="28" t="n">
        <f aca="false">(B35/B34)^(1/3)-1</f>
        <v>0.000146607200903981</v>
      </c>
      <c r="D35" s="27" t="n">
        <v>276.21967239319</v>
      </c>
      <c r="E35" s="28" t="n">
        <f aca="false">(D35/D34)^(1/3)-1</f>
        <v>0.0136000000000005</v>
      </c>
      <c r="F35" s="27" t="n">
        <v>155851.671738877</v>
      </c>
      <c r="G35" s="28" t="n">
        <f aca="false">(F35/F34)^(1/3)-1</f>
        <v>0.0139085061834838</v>
      </c>
      <c r="I35" s="27" t="s">
        <v>53</v>
      </c>
      <c r="J35" s="13" t="n">
        <f aca="false">B35*100/$B$16</f>
        <v>111.038497568744</v>
      </c>
      <c r="K35" s="13" t="n">
        <f aca="false">D35*100/$D$16</f>
        <v>280.353500300825</v>
      </c>
      <c r="L35" s="13" t="n">
        <f aca="false">100*F35*100/D35/($F$16*100/$D$16)</f>
        <v>97.7463195576022</v>
      </c>
    </row>
    <row r="36" customFormat="false" ht="12.8" hidden="false" customHeight="false" outlineLevel="0" collapsed="false">
      <c r="A36" s="29" t="s">
        <v>54</v>
      </c>
      <c r="B36" s="29" t="n">
        <v>151.318126399173</v>
      </c>
      <c r="C36" s="30" t="n">
        <f aca="false">(B36/B35)^(1/3)-1</f>
        <v>0.00236823469215164</v>
      </c>
      <c r="D36" s="29" t="n">
        <v>286.707927570916</v>
      </c>
      <c r="E36" s="30" t="n">
        <f aca="false">(D36/D35)^(1/3)-1</f>
        <v>0.0124999999999993</v>
      </c>
      <c r="F36" s="29" t="n">
        <v>162255.26317608</v>
      </c>
      <c r="G36" s="30" t="n">
        <f aca="false">(F36/F35)^(1/3)-1</f>
        <v>0.0135124999999996</v>
      </c>
      <c r="I36" s="29" t="s">
        <v>54</v>
      </c>
      <c r="J36" s="13" t="n">
        <f aca="false">B36*100/$B$16</f>
        <v>111.829263</v>
      </c>
      <c r="K36" s="13" t="n">
        <f aca="false">D36*100/$D$16</f>
        <v>290.998719830801</v>
      </c>
      <c r="L36" s="13" t="n">
        <f aca="false">100*F36*100/D36/($F$16*100/$D$16)</f>
        <v>98.03985185298</v>
      </c>
    </row>
    <row r="37" customFormat="false" ht="12.8" hidden="false" customHeight="false" outlineLevel="0" collapsed="false">
      <c r="A37" s="27" t="s">
        <v>18</v>
      </c>
      <c r="B37" s="27" t="n">
        <v>152.150076265712</v>
      </c>
      <c r="C37" s="28" t="n">
        <f aca="false">(B37/B36)^(1/3)-1</f>
        <v>0.00182932438315508</v>
      </c>
      <c r="D37" s="27" t="n">
        <v>297.594429172295</v>
      </c>
      <c r="E37" s="28" t="n">
        <f aca="false">(D37/D36)^(1/3)-1</f>
        <v>0.0124999999999997</v>
      </c>
      <c r="F37" s="27" t="n">
        <v>168913.525989945</v>
      </c>
      <c r="G37" s="28" t="n">
        <f aca="false">(F37/F36)^(1/3)-1</f>
        <v>0.0134956247190241</v>
      </c>
      <c r="I37" s="27" t="s">
        <v>108</v>
      </c>
      <c r="J37" s="13" t="n">
        <f aca="false">B37*100/$B$16</f>
        <v>112.444102362883</v>
      </c>
      <c r="K37" s="13" t="n">
        <f aca="false">D37*100/$D$16</f>
        <v>302.048145831251</v>
      </c>
      <c r="L37" s="13" t="n">
        <f aca="false">100*F37*100/D37/($F$16*100/$D$16)</f>
        <v>98.3293538246549</v>
      </c>
    </row>
    <row r="38" customFormat="false" ht="12.8" hidden="false" customHeight="false" outlineLevel="0" collapsed="false">
      <c r="A38" s="29" t="s">
        <v>20</v>
      </c>
      <c r="B38" s="29" t="n">
        <v>153.9366165225</v>
      </c>
      <c r="C38" s="30" t="n">
        <f aca="false">(B38/B37)^(1/3)-1</f>
        <v>0.00389876685211177</v>
      </c>
      <c r="D38" s="29" t="n">
        <v>308.89429889405</v>
      </c>
      <c r="E38" s="30" t="n">
        <f aca="false">(D38/D37)^(1/3)-1</f>
        <v>0.0125</v>
      </c>
      <c r="F38" s="29" t="n">
        <v>175801.101198853</v>
      </c>
      <c r="G38" s="30" t="n">
        <f aca="false">(F38/F37)^(1/3)-1</f>
        <v>0.0134112499999994</v>
      </c>
      <c r="I38" s="29" t="s">
        <v>109</v>
      </c>
      <c r="J38" s="13" t="n">
        <f aca="false">B38*100/$B$16</f>
        <v>113.764416623908</v>
      </c>
      <c r="K38" s="13" t="n">
        <f aca="false">D38*100/$D$16</f>
        <v>313.517126306066</v>
      </c>
      <c r="L38" s="13" t="n">
        <f aca="false">100*F38*100/D38/($F$16*100/$D$16)</f>
        <v>98.5950820919932</v>
      </c>
    </row>
    <row r="39" customFormat="false" ht="12.8" hidden="false" customHeight="false" outlineLevel="0" collapsed="false">
      <c r="A39" s="27" t="s">
        <v>24</v>
      </c>
      <c r="B39" s="27" t="n">
        <v>154.750164805555</v>
      </c>
      <c r="C39" s="28" t="n">
        <f aca="false">(B39/B38)^(1/3)-1</f>
        <v>0.00175855774403133</v>
      </c>
      <c r="D39" s="27" t="n">
        <v>320.623232614361</v>
      </c>
      <c r="E39" s="28" t="n">
        <f aca="false">(D39/D38)^(1/3)-1</f>
        <v>0.0125</v>
      </c>
      <c r="F39" s="27" t="n">
        <v>182954.518119055</v>
      </c>
      <c r="G39" s="28" t="n">
        <f aca="false">(F39/F38)^(1/3)-1</f>
        <v>0.0133835478354389</v>
      </c>
      <c r="I39" s="27" t="s">
        <v>110</v>
      </c>
      <c r="J39" s="13" t="n">
        <f aca="false">B39*100/$B$16</f>
        <v>114.365656588174</v>
      </c>
      <c r="K39" s="13" t="n">
        <f aca="false">D39*100/$D$16</f>
        <v>325.421592033637</v>
      </c>
      <c r="L39" s="13" t="n">
        <f aca="false">100*F39*100/D39/($F$16*100/$D$16)</f>
        <v>98.8534213872972</v>
      </c>
    </row>
    <row r="41" customFormat="false" ht="13.8" hidden="false" customHeight="false" outlineLevel="0" collapsed="false">
      <c r="A41" s="33"/>
      <c r="B41" s="80" t="s">
        <v>111</v>
      </c>
      <c r="C41" s="80"/>
      <c r="D41" s="80"/>
    </row>
    <row r="42" customFormat="false" ht="51.75" hidden="false" customHeight="true" outlineLevel="0" collapsed="false">
      <c r="A42" s="33" t="s">
        <v>55</v>
      </c>
      <c r="B42" s="35" t="s">
        <v>111</v>
      </c>
      <c r="C42" s="35" t="s">
        <v>112</v>
      </c>
      <c r="D42" s="35" t="s">
        <v>8</v>
      </c>
    </row>
    <row r="43" customFormat="false" ht="18.15" hidden="false" customHeight="true" outlineLevel="0" collapsed="false">
      <c r="A43" s="7" t="n">
        <v>2019</v>
      </c>
      <c r="B43" s="39"/>
      <c r="C43" s="40"/>
      <c r="D43" s="40"/>
    </row>
    <row r="44" customFormat="false" ht="12.8" hidden="false" customHeight="false" outlineLevel="0" collapsed="false">
      <c r="A44" s="36" t="n">
        <v>2020</v>
      </c>
      <c r="B44" s="37" t="n">
        <f aca="false">AVERAGE(B16:B19)/AVERAGE(B12:B15)-1</f>
        <v>-0.112</v>
      </c>
      <c r="C44" s="38" t="n">
        <f aca="false">D44*1.2</f>
        <v>-0.112816119878236</v>
      </c>
      <c r="D44" s="38" t="n">
        <v>-0.0940134332318634</v>
      </c>
    </row>
    <row r="45" customFormat="false" ht="12.8" hidden="false" customHeight="false" outlineLevel="0" collapsed="false">
      <c r="A45" s="7" t="n">
        <v>2021</v>
      </c>
      <c r="B45" s="39" t="n">
        <f aca="false">AVERAGE(B20:B23)/AVERAGE(B16:B19)-1</f>
        <v>0.0570000000000002</v>
      </c>
      <c r="C45" s="40" t="n">
        <f aca="false">D45*0.8</f>
        <v>0.0673168085554725</v>
      </c>
      <c r="D45" s="40" t="n">
        <v>0.0841460106943406</v>
      </c>
    </row>
    <row r="46" customFormat="false" ht="12.8" hidden="false" customHeight="false" outlineLevel="0" collapsed="false">
      <c r="A46" s="36" t="n">
        <v>2022</v>
      </c>
      <c r="B46" s="37" t="n">
        <f aca="false">AVERAGE(B24:B27)/AVERAGE(B20:B23)-1</f>
        <v>0.0460000000000003</v>
      </c>
      <c r="C46" s="38" t="n">
        <f aca="false">D46*0.8</f>
        <v>0.038127152817611</v>
      </c>
      <c r="D46" s="38" t="n">
        <v>0.0476589410220138</v>
      </c>
    </row>
    <row r="47" customFormat="false" ht="12.8" hidden="false" customHeight="false" outlineLevel="0" collapsed="false">
      <c r="A47" s="7" t="n">
        <v>2023</v>
      </c>
      <c r="B47" s="39" t="n">
        <f aca="false">AVERAGE(B28:B31)</f>
        <v>144.957372482344</v>
      </c>
      <c r="C47" s="40" t="n">
        <f aca="false">B47/B46-1</f>
        <v>3150.24722787703</v>
      </c>
      <c r="D47" s="40" t="n">
        <f aca="false">B31/B27-1</f>
        <v>0.0207529505191659</v>
      </c>
    </row>
    <row r="48" customFormat="false" ht="12.8" hidden="false" customHeight="false" outlineLevel="0" collapsed="false">
      <c r="A48" s="36" t="n">
        <v>2024</v>
      </c>
      <c r="B48" s="37" t="n">
        <f aca="false">AVERAGE(B32:B35)</f>
        <v>149.306093656814</v>
      </c>
      <c r="C48" s="38" t="n">
        <f aca="false">B48/B47-1</f>
        <v>0.0299999999999994</v>
      </c>
      <c r="D48" s="38" t="n">
        <f aca="false">B35/B31-1</f>
        <v>0.0299999999999985</v>
      </c>
    </row>
    <row r="49" customFormat="false" ht="12.8" hidden="false" customHeight="false" outlineLevel="0" collapsed="false">
      <c r="A49" s="7" t="n">
        <v>2025</v>
      </c>
      <c r="B49" s="39" t="n">
        <f aca="false">AVERAGE(B36:B39)</f>
        <v>153.038745998235</v>
      </c>
      <c r="C49" s="40" t="n">
        <f aca="false">B49/B48-1</f>
        <v>0.025000000000001</v>
      </c>
      <c r="D49" s="40" t="n">
        <f aca="false">B39/B36-1</f>
        <v>0.02268094700914</v>
      </c>
    </row>
    <row r="50" customFormat="false" ht="12.8" hidden="false" customHeight="false" outlineLevel="0" collapsed="false">
      <c r="E50" s="30"/>
    </row>
    <row r="51" customFormat="false" ht="12.8" hidden="false" customHeight="false" outlineLevel="0" collapsed="false">
      <c r="E51" s="30"/>
    </row>
    <row r="52" customFormat="false" ht="12.8" hidden="false" customHeight="false" outlineLevel="0" collapsed="false">
      <c r="E52" s="30"/>
    </row>
    <row r="53" customFormat="false" ht="12.8" hidden="false" customHeight="false" outlineLevel="0" collapsed="false">
      <c r="E53" s="30"/>
    </row>
    <row r="54" customFormat="false" ht="12.8" hidden="false" customHeight="false" outlineLevel="0" collapsed="false">
      <c r="E54" s="30"/>
    </row>
    <row r="55" customFormat="false" ht="12.8" hidden="false" customHeight="false" outlineLevel="0" collapsed="false">
      <c r="E55" s="30"/>
    </row>
    <row r="56" customFormat="false" ht="12.8" hidden="false" customHeight="false" outlineLevel="0" collapsed="false">
      <c r="E56" s="30"/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3"/>
  <sheetViews>
    <sheetView showFormulas="false" showGridLines="true" showRowColHeaders="true" showZeros="true" rightToLeft="false" tabSelected="false" showOutlineSymbols="true" defaultGridColor="true" view="normal" topLeftCell="AZ1" colorId="64" zoomScale="65" zoomScaleNormal="65" zoomScalePageLayoutView="100" workbookViewId="0">
      <selection pane="topLeft" activeCell="BO9" activeCellId="0" sqref="BO9"/>
    </sheetView>
  </sheetViews>
  <sheetFormatPr defaultColWidth="9.25390625" defaultRowHeight="12.8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5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8" min="27" style="0" width="13.17"/>
    <col collapsed="false" customWidth="true" hidden="false" outlineLevel="0" max="30" min="30" style="0" width="15.39"/>
    <col collapsed="false" customWidth="true" hidden="false" outlineLevel="0" max="33" min="33" style="0" width="14.5"/>
    <col collapsed="false" customWidth="true" hidden="false" outlineLevel="0" max="39" min="39" style="0" width="15.66"/>
    <col collapsed="false" customWidth="true" hidden="false" outlineLevel="0" max="41" min="41" style="0" width="19.99"/>
    <col collapsed="false" customWidth="true" hidden="false" outlineLevel="0" max="42" min="42" style="0" width="10.65"/>
    <col collapsed="false" customWidth="true" hidden="false" outlineLevel="0" max="43" min="43" style="0" width="11.16"/>
    <col collapsed="false" customWidth="true" hidden="false" outlineLevel="0" max="44" min="44" style="0" width="17.44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113</v>
      </c>
      <c r="D1" s="41"/>
      <c r="E1" s="41" t="s">
        <v>114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/>
      <c r="AF1" s="3" t="s">
        <v>75</v>
      </c>
      <c r="AG1" s="3" t="s">
        <v>5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 t="s">
        <v>83</v>
      </c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">
        <v>87</v>
      </c>
      <c r="BC1" s="3" t="s">
        <v>88</v>
      </c>
      <c r="BD1" s="3" t="str">
        <f aca="false">'Central scenario'!BD1</f>
        <v>Remuneración del trabajo en % VAB</v>
      </c>
      <c r="BE1" s="3"/>
      <c r="BF1" s="3" t="str">
        <f aca="false">'Central scenario'!BF1</f>
        <v>Crecimiento PIB real, función de alza población, salarios y participación en el producto</v>
      </c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96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1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O3" s="52"/>
      <c r="AP3" s="52"/>
      <c r="AQ3" s="49" t="s">
        <v>103</v>
      </c>
      <c r="AR3" s="52" t="s">
        <v>104</v>
      </c>
      <c r="AS3" s="52" t="s">
        <v>103</v>
      </c>
      <c r="AT3" s="52" t="s">
        <v>104</v>
      </c>
      <c r="AU3" s="32"/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-0.0331565128262777</v>
      </c>
      <c r="AM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0.0607395187891978</v>
      </c>
      <c r="BL4" s="51" t="n">
        <f aca="false">SUM(P14:P17)/AVERAGE(AG14:AG17)</f>
        <v>0.0140881848578508</v>
      </c>
      <c r="BM4" s="51" t="n">
        <f aca="false">SUM(D14:D17)/AVERAGE(AG14:AG17)</f>
        <v>0.0798078467576248</v>
      </c>
      <c r="BN4" s="51" t="n">
        <f aca="false">(SUM(H14:H17)+SUM(J14:J17))/AVERAGE(AG14:AG17)</f>
        <v>0</v>
      </c>
      <c r="BO4" s="52" t="n">
        <f aca="false">AL4-BN4</f>
        <v>-0.0331565128262777</v>
      </c>
      <c r="BP4" s="32" t="n">
        <f aca="false">BN4+BM4</f>
        <v>0.0798078467576248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-0.0329868285603578</v>
      </c>
      <c r="AM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0.0611320051364955</v>
      </c>
      <c r="BL5" s="51" t="n">
        <f aca="false">SUM(P18:P21)/AVERAGE(AG18:AG21)</f>
        <v>0.0152426006618067</v>
      </c>
      <c r="BM5" s="51" t="n">
        <f aca="false">SUM(D18:D21)/AVERAGE(AG18:AG21)</f>
        <v>0.0788762330350467</v>
      </c>
      <c r="BN5" s="51" t="n">
        <f aca="false">(SUM(H18:H21)+SUM(J18:J21))/AVERAGE(AG18:AG21)</f>
        <v>2.88521656710338E-005</v>
      </c>
      <c r="BO5" s="52" t="n">
        <f aca="false">AL5-BN5</f>
        <v>-0.0330156807260289</v>
      </c>
      <c r="BP5" s="32" t="n">
        <f aca="false">BN5+BM5</f>
        <v>0.0789050852007177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-0.0370007665353377</v>
      </c>
      <c r="AM6" s="52"/>
      <c r="AO6" s="52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0.0628649338766236</v>
      </c>
      <c r="BL6" s="51" t="n">
        <f aca="false">SUM(P22:P25)/AVERAGE(AG22:AG25)</f>
        <v>0.0187841782319647</v>
      </c>
      <c r="BM6" s="51" t="n">
        <f aca="false">SUM(D22:D25)/AVERAGE(AG22:AG25)</f>
        <v>0.0810815221799967</v>
      </c>
      <c r="BN6" s="51" t="n">
        <f aca="false">(SUM(H22:H25)+SUM(J22:J25))/AVERAGE(AG22:AG25)</f>
        <v>0.000491092714512904</v>
      </c>
      <c r="BO6" s="52" t="n">
        <f aca="false">AL6-BN6</f>
        <v>-0.0374918592498506</v>
      </c>
      <c r="BP6" s="32" t="n">
        <f aca="false">BN6+BM6</f>
        <v>0.0815726148945096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-0.0367947322869077</v>
      </c>
      <c r="AM7" s="4" t="n">
        <f aca="false">'Central scenario'!AM6</f>
        <v>22247411.6609202</v>
      </c>
      <c r="AN7" s="52" t="n">
        <f aca="false">AM7/AVERAGE(AG26:AG29)</f>
        <v>0.00430801881145178</v>
      </c>
      <c r="AO7" s="52" t="n">
        <f aca="false">AVERAGE(AG26:AG29)/AVERAGE(AG22:AG25)-1</f>
        <v>-0.0256535187698732</v>
      </c>
      <c r="AP7" s="4" t="n">
        <f aca="false">'Central scenario'!AP7</f>
        <v>24759558.36128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0.0132187981915489</v>
      </c>
      <c r="BJ7" s="1" t="n">
        <f aca="false">BJ6+1</f>
        <v>2018</v>
      </c>
      <c r="BK7" s="51" t="n">
        <f aca="false">SUM(T26:T29)/AVERAGE(AG26:AG29)</f>
        <v>0.0587398562806465</v>
      </c>
      <c r="BL7" s="51" t="n">
        <f aca="false">SUM(P26:P29)/AVERAGE(AG26:AG29)</f>
        <v>0.0174435294023944</v>
      </c>
      <c r="BM7" s="51" t="n">
        <f aca="false">SUM(D26:D29)/AVERAGE(AG26:AG29)</f>
        <v>0.0780910591651598</v>
      </c>
      <c r="BN7" s="51" t="n">
        <f aca="false">(SUM(H26:H29)+SUM(J26:J29))/AVERAGE(AG26:AG29)</f>
        <v>0.000922411235235612</v>
      </c>
      <c r="BO7" s="52" t="n">
        <f aca="false">AL7-BN7</f>
        <v>-0.0377171435221433</v>
      </c>
      <c r="BP7" s="32" t="n">
        <f aca="false">BN7+BM7</f>
        <v>0.0790134704003954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-0.0379118871431977</v>
      </c>
      <c r="AM8" s="4" t="n">
        <f aca="false">'Central scenario'!AM7</f>
        <v>20644316.2443057</v>
      </c>
      <c r="AN8" s="52" t="n">
        <f aca="false">AM8/AVERAGE(AG30:AG33)</f>
        <v>0.00408284362860222</v>
      </c>
      <c r="AO8" s="52" t="n">
        <f aca="false">AVERAGE(AG30:AG33)/AVERAGE(AG26:AG29)-1</f>
        <v>-0.0208801473588046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U8" s="32"/>
      <c r="AV8" s="1" t="n">
        <v>11082939</v>
      </c>
      <c r="AX8" s="1" t="n">
        <f aca="false">(AV8-AV7)/AV7</f>
        <v>0.00641144738254397</v>
      </c>
      <c r="BI8" s="51" t="n">
        <f aca="false">T15/AG15</f>
        <v>0.0159707005370973</v>
      </c>
      <c r="BJ8" s="1" t="n">
        <f aca="false">BJ7+1</f>
        <v>2019</v>
      </c>
      <c r="BK8" s="51" t="n">
        <f aca="false">SUM(T30:T33)/AVERAGE(AG30:AG33)</f>
        <v>0.0515593582610421</v>
      </c>
      <c r="BL8" s="51" t="n">
        <f aca="false">SUM(P30:P33)/AVERAGE(AG30:AG33)</f>
        <v>0.0165680918768038</v>
      </c>
      <c r="BM8" s="51" t="n">
        <f aca="false">SUM(D30:D33)/AVERAGE(AG30:AG33)</f>
        <v>0.0729031535274359</v>
      </c>
      <c r="BN8" s="51" t="n">
        <f aca="false">(SUM(H30:H33)+SUM(J30:J33))/AVERAGE(AG30:AG33)</f>
        <v>0.000845456563710703</v>
      </c>
      <c r="BO8" s="52" t="n">
        <f aca="false">AL8-BN8</f>
        <v>-0.0387573437069084</v>
      </c>
      <c r="BP8" s="32" t="n">
        <f aca="false">BN8+BM8</f>
        <v>0.0737486100911466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-0.0474700882103966</v>
      </c>
      <c r="AM9" s="4" t="n">
        <f aca="false">'Central scenario'!AM8</f>
        <v>19740259.6575456</v>
      </c>
      <c r="AN9" s="52" t="n">
        <f aca="false">AM9/AVERAGE(AG34:AG37)</f>
        <v>0.00439870734700354</v>
      </c>
      <c r="AO9" s="52" t="n">
        <f aca="false">AVERAGE(AG34:AG37)/AVERAGE(AG30:AG33)-1</f>
        <v>-0.112455706638967</v>
      </c>
      <c r="AP9" s="55" t="n">
        <f aca="false">'Central scenario'!AP9</f>
        <v>-1015545.98742409</v>
      </c>
      <c r="AQ9" s="4" t="n">
        <f aca="false">AQ8*(1+AO9)</f>
        <v>370318399.283588</v>
      </c>
      <c r="AR9" s="4" t="n">
        <f aca="false">((((((AQ8*((1+AO9)^(6/12)))*((1+AO9)^(1/12))+AP9)*((1+AO9)^(1/12))-AM9/12)*((1+AO9)^(1/12))-AM9/12)*((1+AO9)^(1/12))-AM9/12)*((1+AO9)^(1/12))-AM9/12)*((1+AO9)^(1/12))-AM9/12</f>
        <v>361288117.057412</v>
      </c>
      <c r="AS9" s="53" t="n">
        <f aca="false">AQ9/AG37</f>
        <v>0.07923756114949</v>
      </c>
      <c r="AT9" s="53" t="n">
        <f aca="false">AR9/AG37</f>
        <v>0.0773053386580395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0.0144615407948684</v>
      </c>
      <c r="BJ9" s="1" t="n">
        <f aca="false">BJ8+1</f>
        <v>2020</v>
      </c>
      <c r="BK9" s="51" t="n">
        <f aca="false">SUM(T34:T37)/AVERAGE(AG34:AG37)</f>
        <v>0.0586025777226866</v>
      </c>
      <c r="BL9" s="51" t="n">
        <f aca="false">SUM(P34:P37)/AVERAGE(AG34:AG37)</f>
        <v>0.0180800333441228</v>
      </c>
      <c r="BM9" s="51" t="n">
        <f aca="false">SUM(D34:D37)/AVERAGE(AG34:AG37)</f>
        <v>0.0879926325889604</v>
      </c>
      <c r="BN9" s="51" t="n">
        <f aca="false">(SUM(H34:H37)+SUM(J34:J37))/AVERAGE(AG34:AG37)</f>
        <v>0.00141605449775138</v>
      </c>
      <c r="BO9" s="52" t="n">
        <f aca="false">AL9-BN9</f>
        <v>-0.048886142708148</v>
      </c>
      <c r="BP9" s="32" t="n">
        <f aca="false">BN9+BM9</f>
        <v>0.0894086870867118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-0.0380712101731421</v>
      </c>
      <c r="AM10" s="4" t="n">
        <f aca="false">'Central scenario'!AM9</f>
        <v>18862810.403066</v>
      </c>
      <c r="AN10" s="52" t="n">
        <f aca="false">AM10/AVERAGE(AG38:AG41)</f>
        <v>0.00397652410936043</v>
      </c>
      <c r="AO10" s="52" t="n">
        <f aca="false">AVERAGE(AG38:AG41)/AVERAGE(AG34:AG37)-1</f>
        <v>0.0569999999999999</v>
      </c>
      <c r="AP10" s="52"/>
      <c r="AQ10" s="4" t="n">
        <f aca="false">AQ9*(1+AO10)</f>
        <v>391426548.042752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362530870.51665</v>
      </c>
      <c r="AS10" s="53" t="n">
        <f aca="false">AQ10/AG41</f>
        <v>0.0814711669907966</v>
      </c>
      <c r="AT10" s="53" t="n">
        <f aca="false">AR10/AG41</f>
        <v>0.0754568468563733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0.0170660074210736</v>
      </c>
      <c r="BJ10" s="1" t="n">
        <f aca="false">BJ9+1</f>
        <v>2021</v>
      </c>
      <c r="BK10" s="51" t="n">
        <f aca="false">SUM(T38:T41)/AVERAGE(AG38:AG41)</f>
        <v>0.0582045625074231</v>
      </c>
      <c r="BL10" s="51" t="n">
        <f aca="false">SUM(P38:P41)/AVERAGE(AG38:AG41)</f>
        <v>0.0168259748673925</v>
      </c>
      <c r="BM10" s="51" t="n">
        <f aca="false">SUM(D38:D41)/AVERAGE(AG38:AG41)</f>
        <v>0.0794497978131727</v>
      </c>
      <c r="BN10" s="51" t="n">
        <f aca="false">(SUM(H38:H41)+SUM(J38:J41))/AVERAGE(AG38:AG41)</f>
        <v>0.00170286396313291</v>
      </c>
      <c r="BO10" s="52" t="n">
        <f aca="false">AL10-BN10</f>
        <v>-0.039774074136275</v>
      </c>
      <c r="BP10" s="32" t="n">
        <f aca="false">BN10+BM10</f>
        <v>0.0811526617763056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-0.0438684280678777</v>
      </c>
      <c r="AM11" s="4" t="n">
        <f aca="false">'Central scenario'!AM10</f>
        <v>17835539.214349</v>
      </c>
      <c r="AN11" s="52" t="n">
        <f aca="false">AM11/AVERAGE(AG42:AG45)</f>
        <v>0.00359461001159629</v>
      </c>
      <c r="AO11" s="52" t="n">
        <f aca="false">AVERAGE(AG42:AG45)/AVERAGE(AG38:AG41)-1</f>
        <v>0.0460000000000007</v>
      </c>
      <c r="AP11" s="52"/>
      <c r="AQ11" s="4" t="n">
        <f aca="false">AQ10*(1+AO11)</f>
        <v>409432169.252719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360998772.08068</v>
      </c>
      <c r="AS11" s="53" t="n">
        <f aca="false">AQ11/AG45</f>
        <v>0.0808716410654613</v>
      </c>
      <c r="AT11" s="53" t="n">
        <f aca="false">AR11/AG45</f>
        <v>0.0713050055985241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0.0139980043565481</v>
      </c>
      <c r="BJ11" s="1" t="n">
        <f aca="false">BJ10+1</f>
        <v>2022</v>
      </c>
      <c r="BK11" s="51" t="n">
        <f aca="false">SUM(T42:T45)/AVERAGE(AG42:AG45)</f>
        <v>0.0586143671767298</v>
      </c>
      <c r="BL11" s="51" t="n">
        <f aca="false">SUM(P42:P45)/AVERAGE(AG42:AG45)</f>
        <v>0.0182225727461634</v>
      </c>
      <c r="BM11" s="51" t="n">
        <f aca="false">SUM(D42:D45)/AVERAGE(AG42:AG45)</f>
        <v>0.0842602224984441</v>
      </c>
      <c r="BN11" s="51" t="n">
        <f aca="false">(SUM(H42:H45)+SUM(J42:J45))/AVERAGE(AG42:AG45)</f>
        <v>0.00218830899495719</v>
      </c>
      <c r="BO11" s="52" t="n">
        <f aca="false">AL11-BN11</f>
        <v>-0.0460567370628349</v>
      </c>
      <c r="BP11" s="32" t="n">
        <f aca="false">BN11+BM11</f>
        <v>0.0864485314934013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-0.0471326624877753</v>
      </c>
      <c r="AM12" s="4" t="n">
        <f aca="false">'Central scenario'!AM11</f>
        <v>16827143.6015023</v>
      </c>
      <c r="AN12" s="52" t="n">
        <f aca="false">AM12/AVERAGE(AG46:AG49)</f>
        <v>0.00327669174507327</v>
      </c>
      <c r="AO12" s="52" t="n">
        <f aca="false">AVERAGE(AG46:AG49)/AVERAGE(AG42:AG45)-1</f>
        <v>0.0350000000000008</v>
      </c>
      <c r="AP12" s="52"/>
      <c r="AQ12" s="4" t="n">
        <f aca="false">AQ11*(1+AO12)</f>
        <v>423762295.176565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356538326.708569</v>
      </c>
      <c r="AS12" s="53" t="n">
        <f aca="false">AQ12/AG49</f>
        <v>0.082000398294397</v>
      </c>
      <c r="AT12" s="53" t="n">
        <f aca="false">AR12/AG49</f>
        <v>0.0689921805929878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0.0162704773718776</v>
      </c>
      <c r="BJ12" s="1" t="n">
        <f aca="false">BJ11+1</f>
        <v>2023</v>
      </c>
      <c r="BK12" s="51" t="n">
        <f aca="false">SUM(T46:T49)/AVERAGE(AG46:AG49)</f>
        <v>0.0583409122073947</v>
      </c>
      <c r="BL12" s="51" t="n">
        <f aca="false">SUM(P46:P49)/AVERAGE(AG46:AG49)</f>
        <v>0.0187874990376231</v>
      </c>
      <c r="BM12" s="51" t="n">
        <f aca="false">SUM(D46:D49)/AVERAGE(AG46:AG49)</f>
        <v>0.0866860756575469</v>
      </c>
      <c r="BN12" s="51" t="n">
        <f aca="false">(SUM(H46:H49)+SUM(J46:J49))/AVERAGE(AG46:AG49)</f>
        <v>0.00249359208697709</v>
      </c>
      <c r="BO12" s="52" t="n">
        <f aca="false">AL12-BN12</f>
        <v>-0.0496262545747524</v>
      </c>
      <c r="BP12" s="32" t="n">
        <f aca="false">BN12+BM12</f>
        <v>0.089179667744524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-0.0490213465237817</v>
      </c>
      <c r="AM13" s="13" t="n">
        <f aca="false">'Central scenario'!AM12</f>
        <v>15842663.6881786</v>
      </c>
      <c r="AN13" s="59" t="n">
        <f aca="false">AM13/AVERAGE(AG50:AG53)</f>
        <v>0.00299513335988609</v>
      </c>
      <c r="AO13" s="59" t="n">
        <f aca="false">'GDP evolution by scenario'!G49</f>
        <v>0.0350000000000004</v>
      </c>
      <c r="AP13" s="59"/>
      <c r="AQ13" s="13" t="n">
        <f aca="false">AQ12*(1+AO13)</f>
        <v>438593975.507745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352921940.268043</v>
      </c>
      <c r="AS13" s="60" t="n">
        <f aca="false">AQ13/AG53</f>
        <v>0.0823984584802923</v>
      </c>
      <c r="AT13" s="60" t="n">
        <f aca="false">AR13/AG53</f>
        <v>0.0663032906648921</v>
      </c>
      <c r="BI13" s="32" t="n">
        <f aca="false">T20/AG20</f>
        <v>0.0142396418545472</v>
      </c>
      <c r="BJ13" s="0" t="n">
        <f aca="false">BJ12+1</f>
        <v>2024</v>
      </c>
      <c r="BK13" s="32" t="n">
        <f aca="false">SUM(T50:T53)/AVERAGE(AG50:AG53)</f>
        <v>0.0585415312976961</v>
      </c>
      <c r="BL13" s="32" t="n">
        <f aca="false">SUM(P50:P53)/AVERAGE(AG50:AG53)</f>
        <v>0.0190755599709585</v>
      </c>
      <c r="BM13" s="32" t="n">
        <f aca="false">SUM(D50:D53)/AVERAGE(AG50:AG53)</f>
        <v>0.0884873178505193</v>
      </c>
      <c r="BN13" s="32" t="n">
        <f aca="false">(SUM(H50:H53)+SUM(J50:J53))/AVERAGE(AG50:AG53)</f>
        <v>0.00299048051730563</v>
      </c>
      <c r="BO13" s="59" t="n">
        <f aca="false">AL13-BN13</f>
        <v>-0.0520118270410873</v>
      </c>
      <c r="BP13" s="32" t="n">
        <f aca="false">BN13+BM13</f>
        <v>0.0914777983678249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1" t="n">
        <f aca="false">'Low pensions'!Q14</f>
        <v>93848237.2817482</v>
      </c>
      <c r="E14" s="6"/>
      <c r="F14" s="8" t="n">
        <f aca="false">'Low pensions'!I14</f>
        <v>17058028.0286595</v>
      </c>
      <c r="G14" s="81" t="n">
        <f aca="false">'Low pensions'!K14</f>
        <v>0</v>
      </c>
      <c r="H14" s="81" t="n">
        <f aca="false">'Low pensions'!V14</f>
        <v>0</v>
      </c>
      <c r="I14" s="81" t="n">
        <f aca="false">'Low pensions'!M14</f>
        <v>0</v>
      </c>
      <c r="J14" s="81" t="n">
        <f aca="false">'Low pensions'!W14</f>
        <v>0</v>
      </c>
      <c r="K14" s="6"/>
      <c r="L14" s="81" t="n">
        <f aca="false">'Low pensions'!N14</f>
        <v>2791830.5901303</v>
      </c>
      <c r="M14" s="8"/>
      <c r="N14" s="81" t="n">
        <f aca="false">'Low pensions'!L14</f>
        <v>694000.572874077</v>
      </c>
      <c r="O14" s="6"/>
      <c r="P14" s="81" t="n">
        <f aca="false">'Low pensions'!X14</f>
        <v>18305008.5926708</v>
      </c>
      <c r="Q14" s="8"/>
      <c r="R14" s="81" t="n">
        <f aca="false">'Low SIPA income'!G9</f>
        <v>17950012.5262273</v>
      </c>
      <c r="S14" s="8"/>
      <c r="T14" s="81" t="n">
        <f aca="false">'Low SIPA income'!J9</f>
        <v>68633428.6521307</v>
      </c>
      <c r="U14" s="6"/>
      <c r="V14" s="81" t="n">
        <f aca="false">'Low SIPA income'!F9</f>
        <v>133045.091777586</v>
      </c>
      <c r="W14" s="8"/>
      <c r="X14" s="81" t="n">
        <f aca="false">'Low SIPA income'!M9</f>
        <v>334170.912580975</v>
      </c>
      <c r="Y14" s="6"/>
      <c r="Z14" s="6" t="n">
        <f aca="false">R14+V14-N14-L14-F14</f>
        <v>-2460801.57365901</v>
      </c>
      <c r="AA14" s="6"/>
      <c r="AB14" s="6" t="n">
        <f aca="false">T14-P14-D14</f>
        <v>-43519817.2222882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-0.00838191669121372</v>
      </c>
      <c r="AK14" s="62" t="n">
        <f aca="false">AK13+1</f>
        <v>2025</v>
      </c>
      <c r="AL14" s="63" t="n">
        <f aca="false">SUM(AB54:AB57)/AVERAGE(AG54:AG57)</f>
        <v>-0.0508651063262742</v>
      </c>
      <c r="AM14" s="6" t="n">
        <f aca="false">'Central scenario'!AM13</f>
        <v>14900507.1403892</v>
      </c>
      <c r="AN14" s="63" t="n">
        <f aca="false">AM14/AVERAGE(AG54:AG57)</f>
        <v>0.00274830637893616</v>
      </c>
      <c r="AO14" s="63" t="n">
        <f aca="false">'GDP evolution by scenario'!G53</f>
        <v>0.0299999999999976</v>
      </c>
      <c r="AP14" s="63"/>
      <c r="AQ14" s="6" t="n">
        <f aca="false">AQ13*(1+AO14)</f>
        <v>451751794.772976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348405302.802793</v>
      </c>
      <c r="AS14" s="64" t="n">
        <f aca="false">AQ14/AG57</f>
        <v>0.0824013374619637</v>
      </c>
      <c r="AT14" s="64" t="n">
        <f aca="false">AR14/AG57</f>
        <v>0.0635505232341536</v>
      </c>
      <c r="AU14" s="5"/>
      <c r="AV14" s="5"/>
      <c r="AW14" s="65" t="n">
        <f aca="false">workers_and_wage_low!C2</f>
        <v>10892025</v>
      </c>
      <c r="AX14" s="5"/>
      <c r="AY14" s="61" t="n">
        <f aca="false">(AW14-AV6)/AV6</f>
        <v>-0.0243246451069662</v>
      </c>
      <c r="AZ14" s="66" t="n">
        <f aca="false">workers_and_wage_low!B2</f>
        <v>6432.95581308484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0.0166363691066031</v>
      </c>
      <c r="BJ14" s="5" t="n">
        <f aca="false">BJ13+1</f>
        <v>2025</v>
      </c>
      <c r="BK14" s="61" t="n">
        <f aca="false">SUM(T54:T57)/AVERAGE(AG54:AG57)</f>
        <v>0.0583442123886729</v>
      </c>
      <c r="BL14" s="61" t="n">
        <f aca="false">SUM(P54:P57)/AVERAGE(AG54:AG57)</f>
        <v>0.0192010163527126</v>
      </c>
      <c r="BM14" s="61" t="n">
        <f aca="false">SUM(D54:D57)/AVERAGE(AG54:AG57)</f>
        <v>0.0900083023622346</v>
      </c>
      <c r="BN14" s="61" t="n">
        <f aca="false">(SUM(H54:H57)+SUM(J54:J57))/AVERAGE(AG54:AG57)</f>
        <v>0.00407361026660189</v>
      </c>
      <c r="BO14" s="63" t="n">
        <f aca="false">AL14-BN14</f>
        <v>-0.0549387165928761</v>
      </c>
      <c r="BP14" s="32" t="n">
        <f aca="false">BN14+BM14</f>
        <v>0.0940819126288365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2" t="n">
        <f aca="false">'Low pensions'!Q15</f>
        <v>108177560.580541</v>
      </c>
      <c r="E15" s="9"/>
      <c r="F15" s="67" t="n">
        <f aca="false">'Low pensions'!I15</f>
        <v>19662552.1576393</v>
      </c>
      <c r="G15" s="82" t="n">
        <f aca="false">'Low pensions'!K15</f>
        <v>0</v>
      </c>
      <c r="H15" s="82" t="n">
        <f aca="false">'Low pensions'!V15</f>
        <v>0</v>
      </c>
      <c r="I15" s="82" t="n">
        <f aca="false">'Low pensions'!M15</f>
        <v>0</v>
      </c>
      <c r="J15" s="82" t="n">
        <f aca="false">'Low pensions'!W15</f>
        <v>0</v>
      </c>
      <c r="K15" s="9"/>
      <c r="L15" s="82" t="n">
        <f aca="false">'Low pensions'!N15</f>
        <v>2473830.00986629</v>
      </c>
      <c r="M15" s="67"/>
      <c r="N15" s="82" t="n">
        <f aca="false">'Low pensions'!L15</f>
        <v>801749.377980366</v>
      </c>
      <c r="O15" s="9"/>
      <c r="P15" s="82" t="n">
        <f aca="false">'Low pensions'!X15</f>
        <v>17247704.2046273</v>
      </c>
      <c r="Q15" s="67"/>
      <c r="R15" s="82" t="n">
        <f aca="false">'Low SIPA income'!G10</f>
        <v>22179947.4597869</v>
      </c>
      <c r="S15" s="67"/>
      <c r="T15" s="82" t="n">
        <f aca="false">'Low SIPA income'!J10</f>
        <v>84806951.4862474</v>
      </c>
      <c r="U15" s="9"/>
      <c r="V15" s="82" t="n">
        <f aca="false">'Low SIPA income'!F10</f>
        <v>139417.771119178</v>
      </c>
      <c r="W15" s="67"/>
      <c r="X15" s="82" t="n">
        <f aca="false">'Low SIPA income'!M10</f>
        <v>350177.245792619</v>
      </c>
      <c r="Y15" s="9"/>
      <c r="Z15" s="9" t="n">
        <f aca="false">R15+V15-N15-L15-F15</f>
        <v>-618766.314579871</v>
      </c>
      <c r="AA15" s="9"/>
      <c r="AB15" s="9" t="n">
        <f aca="false">T15-P15-D15</f>
        <v>-40618313.298921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-0.00764917152014664</v>
      </c>
      <c r="AK15" s="68" t="n">
        <f aca="false">AK14+1</f>
        <v>2026</v>
      </c>
      <c r="AL15" s="69" t="n">
        <f aca="false">SUM(AB58:AB61)/AVERAGE(AG58:AG61)</f>
        <v>-0.0517050851472563</v>
      </c>
      <c r="AM15" s="9" t="n">
        <f aca="false">'Central scenario'!AM14</f>
        <v>13946867.9480024</v>
      </c>
      <c r="AN15" s="69" t="n">
        <f aca="false">AM15/AVERAGE(AG58:AG61)</f>
        <v>0.00251259665217467</v>
      </c>
      <c r="AO15" s="69" t="n">
        <f aca="false">'GDP evolution by scenario'!G57</f>
        <v>0.0276172525327747</v>
      </c>
      <c r="AP15" s="69"/>
      <c r="AQ15" s="9" t="n">
        <f aca="false">AQ14*(1+AO15)</f>
        <v>464227938.171356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343904762.274074</v>
      </c>
      <c r="AS15" s="70" t="n">
        <f aca="false">AQ15/AG61</f>
        <v>0.0831217844361398</v>
      </c>
      <c r="AT15" s="70" t="n">
        <f aca="false">AR15/AG61</f>
        <v>0.0615774604796746</v>
      </c>
      <c r="AU15" s="7"/>
      <c r="AV15" s="7"/>
      <c r="AW15" s="71" t="n">
        <f aca="false">workers_and_wage_low!C3</f>
        <v>11018522</v>
      </c>
      <c r="AX15" s="7"/>
      <c r="AY15" s="40" t="n">
        <f aca="false">(AW15-AW14)/AW14</f>
        <v>0.0116137265568157</v>
      </c>
      <c r="AZ15" s="39" t="n">
        <f aca="false">workers_and_wage_low!B3</f>
        <v>6756.43357892291</v>
      </c>
      <c r="BA15" s="40" t="n">
        <f aca="false">(AZ15-AZ14)/AZ14</f>
        <v>0.0502844687942839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0.0142416950985211</v>
      </c>
      <c r="BJ15" s="7" t="n">
        <f aca="false">BJ14+1</f>
        <v>2026</v>
      </c>
      <c r="BK15" s="40" t="n">
        <f aca="false">SUM(T58:T61)/AVERAGE(AG58:AG61)</f>
        <v>0.0586490478251308</v>
      </c>
      <c r="BL15" s="40" t="n">
        <f aca="false">SUM(P58:P61)/AVERAGE(AG58:AG61)</f>
        <v>0.0192058527979578</v>
      </c>
      <c r="BM15" s="40" t="n">
        <f aca="false">SUM(D58:D61)/AVERAGE(AG58:AG61)</f>
        <v>0.0911482801744293</v>
      </c>
      <c r="BN15" s="40" t="n">
        <f aca="false">(SUM(H58:H61)+SUM(J58:J61))/AVERAGE(AG58:AG61)</f>
        <v>0.0054280353365469</v>
      </c>
      <c r="BO15" s="69" t="n">
        <f aca="false">AL15-BN15</f>
        <v>-0.0571331204838032</v>
      </c>
      <c r="BP15" s="32" t="n">
        <f aca="false">BN15+BM15</f>
        <v>0.0965763155109762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2" t="n">
        <f aca="false">'Low pensions'!Q16</f>
        <v>104862163.835878</v>
      </c>
      <c r="E16" s="9"/>
      <c r="F16" s="67" t="n">
        <f aca="false">'Low pensions'!I16</f>
        <v>19059939.5541995</v>
      </c>
      <c r="G16" s="82" t="n">
        <f aca="false">'Low pensions'!K16</f>
        <v>0</v>
      </c>
      <c r="H16" s="82" t="n">
        <f aca="false">'Low pensions'!V16</f>
        <v>0</v>
      </c>
      <c r="I16" s="82" t="n">
        <f aca="false">'Low pensions'!M16</f>
        <v>0</v>
      </c>
      <c r="J16" s="82" t="n">
        <f aca="false">'Low pensions'!W16</f>
        <v>0</v>
      </c>
      <c r="K16" s="9"/>
      <c r="L16" s="82" t="n">
        <f aca="false">'Low pensions'!N16</f>
        <v>2940705.35015561</v>
      </c>
      <c r="M16" s="67"/>
      <c r="N16" s="82" t="n">
        <f aca="false">'Low pensions'!L16</f>
        <v>778721.224501777</v>
      </c>
      <c r="O16" s="9"/>
      <c r="P16" s="82" t="n">
        <f aca="false">'Low pensions'!X16</f>
        <v>19543628.4587851</v>
      </c>
      <c r="Q16" s="67"/>
      <c r="R16" s="82" t="n">
        <f aca="false">'Low SIPA income'!G11</f>
        <v>20070066.8181692</v>
      </c>
      <c r="S16" s="67"/>
      <c r="T16" s="82" t="n">
        <f aca="false">'Low SIPA income'!J11</f>
        <v>76739639.9860803</v>
      </c>
      <c r="U16" s="9"/>
      <c r="V16" s="82" t="n">
        <f aca="false">'Low SIPA income'!F11</f>
        <v>144779.140644521</v>
      </c>
      <c r="W16" s="67"/>
      <c r="X16" s="82" t="n">
        <f aca="false">'Low SIPA income'!M11</f>
        <v>363643.460314557</v>
      </c>
      <c r="Y16" s="9"/>
      <c r="Z16" s="9" t="n">
        <f aca="false">R16+V16-N16-L16-F16</f>
        <v>-2564520.17004317</v>
      </c>
      <c r="AA16" s="9"/>
      <c r="AB16" s="9" t="n">
        <f aca="false">T16-P16-D16</f>
        <v>-47666152.308583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-0.00898265884841291</v>
      </c>
      <c r="AK16" s="68" t="n">
        <f aca="false">AK15+1</f>
        <v>2027</v>
      </c>
      <c r="AL16" s="69" t="n">
        <f aca="false">SUM(AB62:AB65)/AVERAGE(AG62:AG65)</f>
        <v>-0.052939441951508</v>
      </c>
      <c r="AM16" s="9" t="n">
        <f aca="false">'Central scenario'!AM15</f>
        <v>13032040.9288315</v>
      </c>
      <c r="AN16" s="69" t="n">
        <f aca="false">AM16/AVERAGE(AG62:AG65)</f>
        <v>0.00230512839475651</v>
      </c>
      <c r="AO16" s="69" t="n">
        <f aca="false">'GDP evolution by scenario'!G61</f>
        <v>0.0326731383598677</v>
      </c>
      <c r="AP16" s="69"/>
      <c r="AQ16" s="9" t="n">
        <f aca="false">AQ15*(1+AO16)</f>
        <v>479395721.825744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341915144.823866</v>
      </c>
      <c r="AS16" s="70" t="n">
        <f aca="false">AQ16/AG65</f>
        <v>0.0837355686992244</v>
      </c>
      <c r="AT16" s="70" t="n">
        <f aca="false">AR16/AG65</f>
        <v>0.0597219745509347</v>
      </c>
      <c r="AU16" s="7"/>
      <c r="AV16" s="7"/>
      <c r="AW16" s="71" t="n">
        <f aca="false">workers_and_wage_low!C4</f>
        <v>10968377</v>
      </c>
      <c r="AX16" s="7"/>
      <c r="AY16" s="40" t="n">
        <f aca="false">(AW16-AW15)/AW15</f>
        <v>-0.00455097335196136</v>
      </c>
      <c r="AZ16" s="39" t="n">
        <f aca="false">workers_and_wage_low!B4</f>
        <v>7078.05085021381</v>
      </c>
      <c r="BA16" s="40" t="n">
        <f aca="false">(AZ16-AZ15)/AZ15</f>
        <v>0.0476016329523619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0.0167891361394577</v>
      </c>
      <c r="BJ16" s="7" t="n">
        <f aca="false">BJ15+1</f>
        <v>2027</v>
      </c>
      <c r="BK16" s="40" t="n">
        <f aca="false">SUM(T62:T65)/AVERAGE(AG62:AG65)</f>
        <v>0.0588142605092281</v>
      </c>
      <c r="BL16" s="40" t="n">
        <f aca="false">SUM(P62:P65)/AVERAGE(AG62:AG65)</f>
        <v>0.0194316602870459</v>
      </c>
      <c r="BM16" s="40" t="n">
        <f aca="false">SUM(D62:D65)/AVERAGE(AG62:AG65)</f>
        <v>0.0923220421736903</v>
      </c>
      <c r="BN16" s="40" t="n">
        <f aca="false">(SUM(H62:H65)+SUM(J62:J65))/AVERAGE(AG62:AG65)</f>
        <v>0.0066559318684889</v>
      </c>
      <c r="BO16" s="69" t="n">
        <f aca="false">AL16-BN16</f>
        <v>-0.0595953738199969</v>
      </c>
      <c r="BP16" s="32" t="n">
        <f aca="false">BN16+BM16</f>
        <v>0.0989779740421792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2" t="n">
        <f aca="false">'Low pensions'!Q17</f>
        <v>113250891.25059</v>
      </c>
      <c r="E17" s="9"/>
      <c r="F17" s="67" t="n">
        <f aca="false">'Low pensions'!I17</f>
        <v>20584690.0610774</v>
      </c>
      <c r="G17" s="82" t="n">
        <f aca="false">'Low pensions'!K17</f>
        <v>0</v>
      </c>
      <c r="H17" s="82" t="n">
        <f aca="false">'Low pensions'!V17</f>
        <v>0</v>
      </c>
      <c r="I17" s="82" t="n">
        <f aca="false">'Low pensions'!M17</f>
        <v>0</v>
      </c>
      <c r="J17" s="82" t="n">
        <f aca="false">'Low pensions'!W17</f>
        <v>0</v>
      </c>
      <c r="K17" s="9"/>
      <c r="L17" s="82" t="n">
        <f aca="false">'Low pensions'!N17</f>
        <v>2780472.86787377</v>
      </c>
      <c r="M17" s="67"/>
      <c r="N17" s="82" t="n">
        <f aca="false">'Low pensions'!L17</f>
        <v>843617.405788835</v>
      </c>
      <c r="O17" s="9"/>
      <c r="P17" s="82" t="n">
        <f aca="false">'Low pensions'!X17</f>
        <v>19069220.9884838</v>
      </c>
      <c r="Q17" s="67"/>
      <c r="R17" s="82" t="n">
        <f aca="false">'Low SIPA income'!G12</f>
        <v>23427193.1552167</v>
      </c>
      <c r="S17" s="67"/>
      <c r="T17" s="82" t="n">
        <f aca="false">'Low SIPA income'!J12</f>
        <v>89575903.5036279</v>
      </c>
      <c r="U17" s="9"/>
      <c r="V17" s="82" t="n">
        <f aca="false">'Low SIPA income'!F12</f>
        <v>144644.835798782</v>
      </c>
      <c r="W17" s="67"/>
      <c r="X17" s="82" t="n">
        <f aca="false">'Low SIPA income'!M12</f>
        <v>363306.12526322</v>
      </c>
      <c r="Y17" s="9"/>
      <c r="Z17" s="9" t="n">
        <f aca="false">R17+V17-N17-L17-F17</f>
        <v>-636942.343724567</v>
      </c>
      <c r="AA17" s="9"/>
      <c r="AB17" s="9" t="n">
        <f aca="false">T17-P17-D17</f>
        <v>-42744208.7354461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-0.00814362964764845</v>
      </c>
      <c r="AK17" s="68" t="n">
        <f aca="false">AK16+1</f>
        <v>2028</v>
      </c>
      <c r="AL17" s="69" t="n">
        <f aca="false">SUM(AB66:AB69)/AVERAGE(AG66:AG69)</f>
        <v>-0.0515403996680495</v>
      </c>
      <c r="AM17" s="9" t="n">
        <f aca="false">'Central scenario'!AM16</f>
        <v>12139889.4651339</v>
      </c>
      <c r="AN17" s="69" t="n">
        <f aca="false">AM17/AVERAGE(AG66:AG69)</f>
        <v>0.00209162651202756</v>
      </c>
      <c r="AO17" s="69" t="n">
        <f aca="false">'GDP evolution by scenario'!G65</f>
        <v>0.0333570464702222</v>
      </c>
      <c r="AP17" s="69"/>
      <c r="AQ17" s="9" t="n">
        <f aca="false">AQ16*(1+AO17)</f>
        <v>495386947.196311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340996031.844563</v>
      </c>
      <c r="AS17" s="70" t="n">
        <f aca="false">AQ17/AG69</f>
        <v>0.084847734946356</v>
      </c>
      <c r="AT17" s="70" t="n">
        <f aca="false">AR17/AG69</f>
        <v>0.0584043263381366</v>
      </c>
      <c r="AU17" s="7"/>
      <c r="AV17" s="7"/>
      <c r="AW17" s="71" t="n">
        <f aca="false">workers_and_wage_low!C5</f>
        <v>11042140</v>
      </c>
      <c r="AX17" s="7"/>
      <c r="AY17" s="40" t="n">
        <f aca="false">(AW17-AW16)/AW16</f>
        <v>0.00672506059921172</v>
      </c>
      <c r="AZ17" s="39" t="n">
        <f aca="false">workers_and_wage_low!B5</f>
        <v>7058.01967748783</v>
      </c>
      <c r="BA17" s="40" t="n">
        <f aca="false">(AZ17-AZ16)/AZ16</f>
        <v>-0.00283004080500148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0.0146695958132533</v>
      </c>
      <c r="BJ17" s="7" t="n">
        <f aca="false">BJ16+1</f>
        <v>2028</v>
      </c>
      <c r="BK17" s="40" t="n">
        <f aca="false">SUM(T66:T69)/AVERAGE(AG66:AG69)</f>
        <v>0.059123477006162</v>
      </c>
      <c r="BL17" s="40" t="n">
        <f aca="false">SUM(P66:P69)/AVERAGE(AG66:AG69)</f>
        <v>0.0190914162770596</v>
      </c>
      <c r="BM17" s="40" t="n">
        <f aca="false">SUM(D66:D69)/AVERAGE(AG66:AG69)</f>
        <v>0.091572460397152</v>
      </c>
      <c r="BN17" s="40" t="n">
        <f aca="false">(SUM(H66:H69)+SUM(J66:J69))/AVERAGE(AG66:AG69)</f>
        <v>0.00787589441063065</v>
      </c>
      <c r="BO17" s="69" t="n">
        <f aca="false">AL17-BN17</f>
        <v>-0.0594162940786802</v>
      </c>
      <c r="BP17" s="32" t="n">
        <f aca="false">BN17+BM17</f>
        <v>0.0994483548077826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1" t="n">
        <f aca="false">'Low pensions'!Q18</f>
        <v>99241409.5622087</v>
      </c>
      <c r="E18" s="6"/>
      <c r="F18" s="8" t="n">
        <f aca="false">'Low pensions'!I18</f>
        <v>18038300.930827</v>
      </c>
      <c r="G18" s="81" t="n">
        <f aca="false">'Low pensions'!K18</f>
        <v>0</v>
      </c>
      <c r="H18" s="81" t="n">
        <f aca="false">'Low pensions'!V18</f>
        <v>0</v>
      </c>
      <c r="I18" s="81" t="n">
        <f aca="false">'Low pensions'!M18</f>
        <v>0</v>
      </c>
      <c r="J18" s="81" t="n">
        <f aca="false">'Low pensions'!W18</f>
        <v>0</v>
      </c>
      <c r="K18" s="6"/>
      <c r="L18" s="81" t="n">
        <f aca="false">'Low pensions'!N18</f>
        <v>2805850.32186679</v>
      </c>
      <c r="M18" s="8"/>
      <c r="N18" s="81" t="n">
        <f aca="false">'Low pensions'!L18</f>
        <v>737109.912471727</v>
      </c>
      <c r="O18" s="6"/>
      <c r="P18" s="81" t="n">
        <f aca="false">'Low pensions'!X18</f>
        <v>18614931.9144532</v>
      </c>
      <c r="Q18" s="8"/>
      <c r="R18" s="81" t="n">
        <f aca="false">'Low SIPA income'!G13</f>
        <v>19055760.1198978</v>
      </c>
      <c r="S18" s="8"/>
      <c r="T18" s="81" t="n">
        <f aca="false">'Low SIPA income'!J13</f>
        <v>72861350.4135536</v>
      </c>
      <c r="U18" s="6"/>
      <c r="V18" s="81" t="n">
        <f aca="false">'Low SIPA income'!F13</f>
        <v>139315.632882832</v>
      </c>
      <c r="W18" s="8"/>
      <c r="X18" s="81" t="n">
        <f aca="false">'Low SIPA income'!M13</f>
        <v>349920.70399019</v>
      </c>
      <c r="Y18" s="6"/>
      <c r="Z18" s="6" t="n">
        <f aca="false">R18+V18-N18-L18-F18</f>
        <v>-2386185.41238493</v>
      </c>
      <c r="AA18" s="6"/>
      <c r="AB18" s="6" t="n">
        <f aca="false">T18-P18-D18</f>
        <v>-44994991.0631084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-0.00864436463707199</v>
      </c>
      <c r="AK18" s="62" t="n">
        <f aca="false">AK17+1</f>
        <v>2029</v>
      </c>
      <c r="AL18" s="63" t="n">
        <f aca="false">SUM(AB70:AB73)/AVERAGE(AG70:AG73)</f>
        <v>-0.0503418837296491</v>
      </c>
      <c r="AM18" s="6" t="n">
        <f aca="false">'Central scenario'!AM17</f>
        <v>11273018.6820578</v>
      </c>
      <c r="AN18" s="63" t="n">
        <f aca="false">AM18/AVERAGE(AG70:AG73)</f>
        <v>0.00190648456833838</v>
      </c>
      <c r="AO18" s="63" t="n">
        <f aca="false">'GDP evolution by scenario'!G69</f>
        <v>0.0240299573707035</v>
      </c>
      <c r="AP18" s="63"/>
      <c r="AQ18" s="6" t="n">
        <f aca="false">AQ17*(1+AO18)</f>
        <v>507291074.419442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337793507.596049</v>
      </c>
      <c r="AS18" s="64" t="n">
        <f aca="false">AQ18/AG73</f>
        <v>0.0850762023118272</v>
      </c>
      <c r="AT18" s="64" t="n">
        <f aca="false">AR18/AG73</f>
        <v>0.0566502945567336</v>
      </c>
      <c r="AU18" s="5"/>
      <c r="AV18" s="5"/>
      <c r="AW18" s="65" t="n">
        <f aca="false">workers_and_wage_low!C6</f>
        <v>11050536</v>
      </c>
      <c r="AX18" s="5"/>
      <c r="AY18" s="61" t="n">
        <f aca="false">(AW18-AW17)/AW17</f>
        <v>0.000760359857781191</v>
      </c>
      <c r="AZ18" s="66" t="n">
        <f aca="false">workers_and_wage_low!B6</f>
        <v>6667.33976723902</v>
      </c>
      <c r="BA18" s="61" t="n">
        <f aca="false">(AZ18-AZ17)/AZ17</f>
        <v>-0.0553526241213121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61" t="n">
        <f aca="false">T25/AG25</f>
        <v>0.0171323856008362</v>
      </c>
      <c r="BJ18" s="5" t="n">
        <f aca="false">BJ17+1</f>
        <v>2029</v>
      </c>
      <c r="BK18" s="61" t="n">
        <f aca="false">SUM(T70:T73)/AVERAGE(AG70:AG73)</f>
        <v>0.0593048567101029</v>
      </c>
      <c r="BL18" s="61" t="n">
        <f aca="false">SUM(P70:P73)/AVERAGE(AG70:AG73)</f>
        <v>0.0187686037703684</v>
      </c>
      <c r="BM18" s="61" t="n">
        <f aca="false">SUM(D70:D73)/AVERAGE(AG70:AG73)</f>
        <v>0.0908781366693835</v>
      </c>
      <c r="BN18" s="61" t="n">
        <f aca="false">(SUM(H70:H73)+SUM(J70:J73))/AVERAGE(AG70:AG73)</f>
        <v>0.00898398212574871</v>
      </c>
      <c r="BO18" s="63" t="n">
        <f aca="false">AL18-BN18</f>
        <v>-0.0593258658553978</v>
      </c>
      <c r="BP18" s="32" t="n">
        <f aca="false">BN18+BM18</f>
        <v>0.0998621187951322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2" t="n">
        <f aca="false">'Low pensions'!Q19</f>
        <v>102480083.371224</v>
      </c>
      <c r="E19" s="9"/>
      <c r="F19" s="67" t="n">
        <f aca="false">'Low pensions'!I19</f>
        <v>18626968.2325262</v>
      </c>
      <c r="G19" s="82" t="n">
        <f aca="false">'Low pensions'!K19</f>
        <v>0</v>
      </c>
      <c r="H19" s="82" t="n">
        <f aca="false">'Low pensions'!V19</f>
        <v>0</v>
      </c>
      <c r="I19" s="82" t="n">
        <f aca="false">'Low pensions'!M19</f>
        <v>0</v>
      </c>
      <c r="J19" s="82" t="n">
        <f aca="false">'Low pensions'!W19</f>
        <v>0</v>
      </c>
      <c r="K19" s="9"/>
      <c r="L19" s="82" t="n">
        <f aca="false">'Low pensions'!N19</f>
        <v>2806275.73960396</v>
      </c>
      <c r="M19" s="67"/>
      <c r="N19" s="82" t="n">
        <f aca="false">'Low pensions'!L19</f>
        <v>762861.373951677</v>
      </c>
      <c r="O19" s="9"/>
      <c r="P19" s="82" t="n">
        <f aca="false">'Low pensions'!X19</f>
        <v>18758816.3522669</v>
      </c>
      <c r="Q19" s="67"/>
      <c r="R19" s="82" t="n">
        <f aca="false">'Low SIPA income'!G14</f>
        <v>21762421.3442765</v>
      </c>
      <c r="S19" s="67"/>
      <c r="T19" s="82" t="n">
        <f aca="false">'Low SIPA income'!J14</f>
        <v>83210504.1958952</v>
      </c>
      <c r="U19" s="9"/>
      <c r="V19" s="82" t="n">
        <f aca="false">'Low SIPA income'!F14</f>
        <v>135417.02832844</v>
      </c>
      <c r="W19" s="67"/>
      <c r="X19" s="82" t="n">
        <f aca="false">'Low SIPA income'!M14</f>
        <v>340128.533348437</v>
      </c>
      <c r="Y19" s="9"/>
      <c r="Z19" s="9" t="n">
        <f aca="false">R19+V19-N19-L19-F19</f>
        <v>-298266.973476898</v>
      </c>
      <c r="AA19" s="9"/>
      <c r="AB19" s="9" t="n">
        <f aca="false">T19-P19-D19</f>
        <v>-38028395.5275958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-0.0074358418435239</v>
      </c>
      <c r="AK19" s="68" t="n">
        <f aca="false">AK18+1</f>
        <v>2030</v>
      </c>
      <c r="AL19" s="69" t="n">
        <f aca="false">SUM(AB74:AB77)/AVERAGE(AG74:AG77)</f>
        <v>-0.0486809173322486</v>
      </c>
      <c r="AM19" s="9" t="n">
        <f aca="false">'Central scenario'!AM18</f>
        <v>10452476.7322336</v>
      </c>
      <c r="AN19" s="69" t="n">
        <f aca="false">AM19/AVERAGE(AG74:AG77)</f>
        <v>0.0017475768668096</v>
      </c>
      <c r="AO19" s="69" t="n">
        <f aca="false">'GDP evolution by scenario'!G73</f>
        <v>0.0255519307509831</v>
      </c>
      <c r="AP19" s="69"/>
      <c r="AQ19" s="9" t="n">
        <f aca="false">AQ18*(1+AO19)</f>
        <v>520253340.823599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335850452.723523</v>
      </c>
      <c r="AS19" s="70" t="n">
        <f aca="false">AQ19/AG77</f>
        <v>0.0863687961257944</v>
      </c>
      <c r="AT19" s="70" t="n">
        <f aca="false">AR19/AG77</f>
        <v>0.0557555271708848</v>
      </c>
      <c r="AU19" s="7"/>
      <c r="AV19" s="7"/>
      <c r="AW19" s="71" t="n">
        <f aca="false">workers_and_wage_low!C7</f>
        <v>11069250</v>
      </c>
      <c r="AX19" s="7"/>
      <c r="AY19" s="40" t="n">
        <f aca="false">(AW19-AW18)/AW18</f>
        <v>0.00169349251475223</v>
      </c>
      <c r="AZ19" s="39" t="n">
        <f aca="false">workers_and_wage_low!B7</f>
        <v>6491.33335148956</v>
      </c>
      <c r="BA19" s="40" t="n">
        <f aca="false">(AZ19-AZ18)/AZ18</f>
        <v>-0.026398297056091</v>
      </c>
      <c r="BB19" s="39" t="n">
        <f aca="false">'Central scenario'!BB19</f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0.0136890012766455</v>
      </c>
      <c r="BJ19" s="7" t="n">
        <f aca="false">BJ18+1</f>
        <v>2030</v>
      </c>
      <c r="BK19" s="40" t="n">
        <f aca="false">SUM(T74:T77)/AVERAGE(AG74:AG77)</f>
        <v>0.0594351780824781</v>
      </c>
      <c r="BL19" s="40" t="n">
        <f aca="false">SUM(P74:P77)/AVERAGE(AG74:AG77)</f>
        <v>0.0182848729230575</v>
      </c>
      <c r="BM19" s="40" t="n">
        <f aca="false">SUM(D74:D77)/AVERAGE(AG74:AG77)</f>
        <v>0.0898312224916691</v>
      </c>
      <c r="BN19" s="40" t="n">
        <f aca="false">(SUM(H74:H77)+SUM(J74:J77))/AVERAGE(AG74:AG77)</f>
        <v>0.00961477466619256</v>
      </c>
      <c r="BO19" s="69" t="n">
        <f aca="false">AL19-BN19</f>
        <v>-0.0582956919984412</v>
      </c>
      <c r="BP19" s="32" t="n">
        <f aca="false">BN19+BM19</f>
        <v>0.0994459971578617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2" t="n">
        <f aca="false">'Low pensions'!Q20</f>
        <v>98021013.4156225</v>
      </c>
      <c r="E20" s="9"/>
      <c r="F20" s="67" t="n">
        <f aca="false">'Low pensions'!I20</f>
        <v>17816479.4850812</v>
      </c>
      <c r="G20" s="82" t="n">
        <f aca="false">'Low pensions'!K20</f>
        <v>0</v>
      </c>
      <c r="H20" s="82" t="n">
        <f aca="false">'Low pensions'!V20</f>
        <v>0</v>
      </c>
      <c r="I20" s="82" t="n">
        <f aca="false">'Low pensions'!M20</f>
        <v>0</v>
      </c>
      <c r="J20" s="82" t="n">
        <f aca="false">'Low pensions'!W20</f>
        <v>0</v>
      </c>
      <c r="K20" s="9"/>
      <c r="L20" s="82" t="n">
        <f aca="false">'Low pensions'!N20</f>
        <v>2465377.23771734</v>
      </c>
      <c r="M20" s="67"/>
      <c r="N20" s="82" t="n">
        <f aca="false">'Low pensions'!L20</f>
        <v>732017.552874163</v>
      </c>
      <c r="O20" s="9"/>
      <c r="P20" s="82" t="n">
        <f aca="false">'Low pensions'!X20</f>
        <v>16820198.8022439</v>
      </c>
      <c r="Q20" s="67"/>
      <c r="R20" s="82" t="n">
        <f aca="false">'Low SIPA income'!G15</f>
        <v>19114622.6675472</v>
      </c>
      <c r="S20" s="67"/>
      <c r="T20" s="82" t="n">
        <f aca="false">'Low SIPA income'!J15</f>
        <v>73086416.466208</v>
      </c>
      <c r="U20" s="9"/>
      <c r="V20" s="82" t="n">
        <f aca="false">'Low SIPA income'!F15</f>
        <v>143638.968946757</v>
      </c>
      <c r="W20" s="67"/>
      <c r="X20" s="82" t="n">
        <f aca="false">'Low SIPA income'!M15</f>
        <v>360779.677730395</v>
      </c>
      <c r="Y20" s="9"/>
      <c r="Z20" s="9" t="n">
        <f aca="false">R20+V20-N20-L20-F20</f>
        <v>-1755612.63917877</v>
      </c>
      <c r="AA20" s="9"/>
      <c r="AB20" s="9" t="n">
        <f aca="false">T20-P20-D20</f>
        <v>-41754795.7516584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-0.00813520987840864</v>
      </c>
      <c r="AK20" s="68" t="n">
        <f aca="false">AK19+1</f>
        <v>2031</v>
      </c>
      <c r="AL20" s="69" t="n">
        <f aca="false">SUM(AB78:AB81)/AVERAGE(AG78:AG81)</f>
        <v>-0.0477373756252313</v>
      </c>
      <c r="AM20" s="9" t="n">
        <f aca="false">'Central scenario'!AM19</f>
        <v>9649081.86791266</v>
      </c>
      <c r="AN20" s="69" t="n">
        <f aca="false">AM20/AVERAGE(AG78:AG81)</f>
        <v>0.00159090725955504</v>
      </c>
      <c r="AO20" s="69" t="n">
        <f aca="false">'GDP evolution by scenario'!G77</f>
        <v>0.0185553518189086</v>
      </c>
      <c r="AP20" s="69"/>
      <c r="AQ20" s="9" t="n">
        <f aca="false">AQ19*(1+AO20)</f>
        <v>529906824.597544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332351405.603349</v>
      </c>
      <c r="AS20" s="70" t="n">
        <f aca="false">AQ20/AG81</f>
        <v>0.086882651889369</v>
      </c>
      <c r="AT20" s="70" t="n">
        <f aca="false">AR20/AG81</f>
        <v>0.0544917901367072</v>
      </c>
      <c r="AU20" s="7"/>
      <c r="AV20" s="7"/>
      <c r="AW20" s="71" t="n">
        <f aca="false">workers_and_wage_low!C8</f>
        <v>11180372</v>
      </c>
      <c r="AX20" s="7"/>
      <c r="AY20" s="40" t="n">
        <f aca="false">(AW20-AW19)/AW19</f>
        <v>0.0100388011834587</v>
      </c>
      <c r="AZ20" s="39" t="n">
        <f aca="false">workers_and_wage_low!B8</f>
        <v>6555.04048268191</v>
      </c>
      <c r="BA20" s="40" t="n">
        <f aca="false">(AZ20-AZ19)/AZ19</f>
        <v>0.00981418265597698</v>
      </c>
      <c r="BB20" s="39" t="n">
        <f aca="false">'Central scenario'!BB20</f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0.0163860397012612</v>
      </c>
      <c r="BJ20" s="7" t="n">
        <f aca="false">BJ19+1</f>
        <v>2031</v>
      </c>
      <c r="BK20" s="40" t="n">
        <f aca="false">SUM(T78:T81)/AVERAGE(AG78:AG81)</f>
        <v>0.0595668685947604</v>
      </c>
      <c r="BL20" s="40" t="n">
        <f aca="false">SUM(P78:P81)/AVERAGE(AG78:AG81)</f>
        <v>0.0178153279396272</v>
      </c>
      <c r="BM20" s="40" t="n">
        <f aca="false">SUM(D78:D81)/AVERAGE(AG78:AG81)</f>
        <v>0.0894889162803645</v>
      </c>
      <c r="BN20" s="40" t="n">
        <f aca="false">(SUM(H78:H81)+SUM(J78:J81))/AVERAGE(AG78:AG81)</f>
        <v>0.010753596038462</v>
      </c>
      <c r="BO20" s="69" t="n">
        <f aca="false">AL20-BN20</f>
        <v>-0.0584909716636933</v>
      </c>
      <c r="BP20" s="32" t="n">
        <f aca="false">BN20+BM20</f>
        <v>0.100242512318826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2" t="n">
        <f aca="false">'Low pensions'!Q21</f>
        <v>106853739.098329</v>
      </c>
      <c r="E21" s="9"/>
      <c r="F21" s="67" t="n">
        <f aca="false">'Low pensions'!I21</f>
        <v>19421931.9328745</v>
      </c>
      <c r="G21" s="82" t="n">
        <f aca="false">'Low pensions'!K21</f>
        <v>26222.2563016816</v>
      </c>
      <c r="H21" s="82" t="n">
        <f aca="false">'Low pensions'!V21</f>
        <v>144267.117355442</v>
      </c>
      <c r="I21" s="83" t="n">
        <f aca="false">'Low pensions'!M21</f>
        <v>810.997617577777</v>
      </c>
      <c r="J21" s="82" t="n">
        <f aca="false">'Low pensions'!W21</f>
        <v>4461.86960893116</v>
      </c>
      <c r="K21" s="9"/>
      <c r="L21" s="82" t="n">
        <f aca="false">'Low pensions'!N21</f>
        <v>3850141.96622837</v>
      </c>
      <c r="M21" s="67"/>
      <c r="N21" s="82" t="n">
        <f aca="false">'Low pensions'!L21</f>
        <v>799966.509301379</v>
      </c>
      <c r="O21" s="9"/>
      <c r="P21" s="82" t="n">
        <f aca="false">'Low pensions'!X21</f>
        <v>24379584.6714615</v>
      </c>
      <c r="Q21" s="67"/>
      <c r="R21" s="82" t="n">
        <f aca="false">'Low SIPA income'!G16</f>
        <v>22483835.7552593</v>
      </c>
      <c r="S21" s="67"/>
      <c r="T21" s="82" t="n">
        <f aca="false">'Low SIPA income'!J16</f>
        <v>85968894.7225016</v>
      </c>
      <c r="U21" s="9"/>
      <c r="V21" s="82" t="n">
        <f aca="false">'Low SIPA income'!F16</f>
        <v>144531.021624542</v>
      </c>
      <c r="W21" s="67"/>
      <c r="X21" s="82" t="n">
        <f aca="false">'Low SIPA income'!M16</f>
        <v>363020.256871067</v>
      </c>
      <c r="Y21" s="9"/>
      <c r="Z21" s="9" t="n">
        <f aca="false">R21+V21-N21-L21-F21</f>
        <v>-1443673.63152039</v>
      </c>
      <c r="AA21" s="9"/>
      <c r="AB21" s="9" t="n">
        <f aca="false">T21-P21-D21</f>
        <v>-45264429.0472892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-0.00875939782011935</v>
      </c>
      <c r="AK21" s="68" t="n">
        <f aca="false">AK20+1</f>
        <v>2032</v>
      </c>
      <c r="AL21" s="69" t="n">
        <f aca="false">SUM(AB82:AB85)/AVERAGE(AG82:AG85)</f>
        <v>-0.0471989877189255</v>
      </c>
      <c r="AM21" s="9" t="n">
        <f aca="false">'Central scenario'!AM20</f>
        <v>8873587.4679367</v>
      </c>
      <c r="AN21" s="69" t="n">
        <f aca="false">AM21/AVERAGE(AG82:AG85)</f>
        <v>0.00144634960474789</v>
      </c>
      <c r="AO21" s="69" t="n">
        <f aca="false">'GDP evolution by scenario'!G81</f>
        <v>0.0210252856463558</v>
      </c>
      <c r="AP21" s="69"/>
      <c r="AQ21" s="9" t="n">
        <f aca="false">AQ20*(1+AO21)</f>
        <v>541048266.95066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330380411.507743</v>
      </c>
      <c r="AS21" s="70" t="n">
        <f aca="false">AQ21/AG85</f>
        <v>0.0875767528748283</v>
      </c>
      <c r="AT21" s="70" t="n">
        <f aca="false">AR21/AG85</f>
        <v>0.0534770101314015</v>
      </c>
      <c r="AU21" s="7"/>
      <c r="AW21" s="71" t="n">
        <f aca="false">workers_and_wage_low!C9</f>
        <v>11199265</v>
      </c>
      <c r="AY21" s="40" t="n">
        <f aca="false">(AW21-AW20)/AW20</f>
        <v>0.00168983643835822</v>
      </c>
      <c r="AZ21" s="39" t="n">
        <f aca="false">workers_and_wage_low!B9</f>
        <v>6632.17373407298</v>
      </c>
      <c r="BA21" s="40" t="n">
        <f aca="false">(AZ21-AZ20)/AZ20</f>
        <v>0.0117670137346752</v>
      </c>
      <c r="BB21" s="39" t="n">
        <f aca="false">'Central scenario'!BB21</f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0.0135922822544307</v>
      </c>
      <c r="BJ21" s="7" t="n">
        <f aca="false">BJ20+1</f>
        <v>2032</v>
      </c>
      <c r="BK21" s="40" t="n">
        <f aca="false">SUM(T82:T85)/AVERAGE(AG82:AG85)</f>
        <v>0.0595930333755539</v>
      </c>
      <c r="BL21" s="40" t="n">
        <f aca="false">SUM(P82:P85)/AVERAGE(AG82:AG85)</f>
        <v>0.0175567264533126</v>
      </c>
      <c r="BM21" s="40" t="n">
        <f aca="false">SUM(D82:D85)/AVERAGE(AG82:AG85)</f>
        <v>0.0892352946411668</v>
      </c>
      <c r="BN21" s="40" t="n">
        <f aca="false">(SUM(H82:H85)+SUM(J82:J85))/AVERAGE(AG82:AG85)</f>
        <v>0.0117447449029192</v>
      </c>
      <c r="BO21" s="69" t="n">
        <f aca="false">AL21-BN21</f>
        <v>-0.0589437326218447</v>
      </c>
      <c r="BP21" s="32" t="n">
        <f aca="false">BN21+BM21</f>
        <v>0.100980039544086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1" t="n">
        <f aca="false">'Low pensions'!Q22</f>
        <v>101933805.465942</v>
      </c>
      <c r="E22" s="6"/>
      <c r="F22" s="8" t="n">
        <f aca="false">'Low pensions'!I22</f>
        <v>18527675.7568267</v>
      </c>
      <c r="G22" s="81" t="n">
        <f aca="false">'Low pensions'!K22</f>
        <v>58062.5172962223</v>
      </c>
      <c r="H22" s="81" t="n">
        <f aca="false">'Low pensions'!V22</f>
        <v>319442.838951631</v>
      </c>
      <c r="I22" s="81" t="n">
        <f aca="false">'Low pensions'!M22</f>
        <v>1795.74795761512</v>
      </c>
      <c r="J22" s="81" t="n">
        <f aca="false">'Low pensions'!W22</f>
        <v>9879.67543149374</v>
      </c>
      <c r="K22" s="6"/>
      <c r="L22" s="81" t="n">
        <f aca="false">'Low pensions'!N22</f>
        <v>4283437.70764497</v>
      </c>
      <c r="M22" s="8"/>
      <c r="N22" s="81" t="n">
        <f aca="false">'Low pensions'!L22</f>
        <v>762753.790596038</v>
      </c>
      <c r="O22" s="6"/>
      <c r="P22" s="81" t="n">
        <f aca="false">'Low pensions'!X22</f>
        <v>26423224.9346837</v>
      </c>
      <c r="Q22" s="8"/>
      <c r="R22" s="81" t="n">
        <f aca="false">'Low SIPA income'!G17</f>
        <v>19448141.128856</v>
      </c>
      <c r="S22" s="8"/>
      <c r="T22" s="81" t="n">
        <f aca="false">'Low SIPA income'!J17</f>
        <v>74361653.2096345</v>
      </c>
      <c r="U22" s="6"/>
      <c r="V22" s="81" t="n">
        <f aca="false">'Low SIPA income'!F17</f>
        <v>122346.756582245</v>
      </c>
      <c r="W22" s="8"/>
      <c r="X22" s="81" t="n">
        <f aca="false">'Low SIPA income'!M17</f>
        <v>307299.778985902</v>
      </c>
      <c r="Y22" s="6"/>
      <c r="Z22" s="6" t="n">
        <f aca="false">R22+V22-N22-L22-F22</f>
        <v>-4003379.36962948</v>
      </c>
      <c r="AA22" s="6"/>
      <c r="AB22" s="6" t="n">
        <f aca="false">T22-P22-D22</f>
        <v>-53995377.1909916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-0.010341159260081</v>
      </c>
      <c r="AK22" s="62" t="n">
        <f aca="false">AK21+1</f>
        <v>2033</v>
      </c>
      <c r="AL22" s="63" t="n">
        <f aca="false">SUM(AB86:AB89)/AVERAGE(AG86:AG89)</f>
        <v>-0.0452400031152417</v>
      </c>
      <c r="AM22" s="6" t="n">
        <f aca="false">'Central scenario'!AM21</f>
        <v>8126011.66426731</v>
      </c>
      <c r="AN22" s="63" t="n">
        <f aca="false">AM22/AVERAGE(AG86:AG89)</f>
        <v>0.00130325587644034</v>
      </c>
      <c r="AO22" s="63" t="n">
        <f aca="false">'GDP evolution by scenario'!G85</f>
        <v>0.0177307345204889</v>
      </c>
      <c r="AP22" s="63"/>
      <c r="AQ22" s="6" t="n">
        <f aca="false">AQ21*(1+AO22)</f>
        <v>550641450.134733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328046460.028164</v>
      </c>
      <c r="AS22" s="64" t="n">
        <f aca="false">AQ22/AG89</f>
        <v>0.0878338438676721</v>
      </c>
      <c r="AT22" s="64" t="n">
        <f aca="false">AR22/AG89</f>
        <v>0.0523273021753195</v>
      </c>
      <c r="AU22" s="5"/>
      <c r="AV22" s="5"/>
      <c r="AW22" s="65" t="n">
        <f aca="false">workers_and_wage_low!C10</f>
        <v>11094069</v>
      </c>
      <c r="AX22" s="5"/>
      <c r="AY22" s="61" t="n">
        <f aca="false">(AW22-AW21)/AW21</f>
        <v>-0.00939311642326528</v>
      </c>
      <c r="AZ22" s="66" t="n">
        <f aca="false">workers_and_wage_low!B10</f>
        <v>6734.70062742595</v>
      </c>
      <c r="BA22" s="61" t="n">
        <f aca="false">(AZ22-AZ21)/AZ21</f>
        <v>0.0154590180329919</v>
      </c>
      <c r="BB22" s="66" t="n">
        <f aca="false">'Central scenario'!BB22</f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0.0151300498410518</v>
      </c>
      <c r="BJ22" s="5" t="n">
        <f aca="false">BJ21+1</f>
        <v>2033</v>
      </c>
      <c r="BK22" s="61" t="n">
        <f aca="false">SUM(T86:T89)/AVERAGE(AG86:AG89)</f>
        <v>0.0600337975219367</v>
      </c>
      <c r="BL22" s="61" t="n">
        <f aca="false">SUM(P86:P89)/AVERAGE(AG86:AG89)</f>
        <v>0.0172965931030429</v>
      </c>
      <c r="BM22" s="61" t="n">
        <f aca="false">SUM(D86:D89)/AVERAGE(AG86:AG89)</f>
        <v>0.0879772075341356</v>
      </c>
      <c r="BN22" s="61" t="n">
        <f aca="false">(SUM(H86:H89)+SUM(J86:J89))/AVERAGE(AG86:AG89)</f>
        <v>0.0125894034678091</v>
      </c>
      <c r="BO22" s="63" t="n">
        <f aca="false">AL22-BN22</f>
        <v>-0.0578294065830508</v>
      </c>
      <c r="BP22" s="32" t="n">
        <f aca="false">BN22+BM22</f>
        <v>0.100566611001945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2" t="n">
        <f aca="false">'Low pensions'!Q23</f>
        <v>109074500.619169</v>
      </c>
      <c r="E23" s="9"/>
      <c r="F23" s="67" t="n">
        <f aca="false">'Low pensions'!I23</f>
        <v>19825581.626941</v>
      </c>
      <c r="G23" s="82" t="n">
        <f aca="false">'Low pensions'!K23</f>
        <v>104343.699773103</v>
      </c>
      <c r="H23" s="82" t="n">
        <f aca="false">'Low pensions'!V23</f>
        <v>574068.249782984</v>
      </c>
      <c r="I23" s="82" t="n">
        <f aca="false">'Low pensions'!M23</f>
        <v>3227.1247352506</v>
      </c>
      <c r="J23" s="82" t="n">
        <f aca="false">'Low pensions'!W23</f>
        <v>17754.6881376181</v>
      </c>
      <c r="K23" s="9"/>
      <c r="L23" s="82" t="n">
        <f aca="false">'Low pensions'!N23</f>
        <v>3935455.5931213</v>
      </c>
      <c r="M23" s="67"/>
      <c r="N23" s="82" t="n">
        <f aca="false">'Low pensions'!L23</f>
        <v>819071.376297761</v>
      </c>
      <c r="O23" s="9"/>
      <c r="P23" s="82" t="n">
        <f aca="false">'Low pensions'!X23</f>
        <v>24927386.8283398</v>
      </c>
      <c r="Q23" s="67"/>
      <c r="R23" s="82" t="n">
        <f aca="false">'Low SIPA income'!G18</f>
        <v>23093446.9389812</v>
      </c>
      <c r="S23" s="67"/>
      <c r="T23" s="82" t="n">
        <f aca="false">'Low SIPA income'!J18</f>
        <v>88299795.9194998</v>
      </c>
      <c r="U23" s="9"/>
      <c r="V23" s="82" t="n">
        <f aca="false">'Low SIPA income'!F18</f>
        <v>129644.505564317</v>
      </c>
      <c r="W23" s="67"/>
      <c r="X23" s="82" t="n">
        <f aca="false">'Low SIPA income'!M18</f>
        <v>325629.620429455</v>
      </c>
      <c r="Y23" s="9"/>
      <c r="Z23" s="9" t="n">
        <f aca="false">R23+V23-N23-L23-F23</f>
        <v>-1357017.1518145</v>
      </c>
      <c r="AA23" s="9"/>
      <c r="AB23" s="9" t="n">
        <f aca="false">T23-P23-D23</f>
        <v>-45702091.5280091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-0.00868969886658882</v>
      </c>
      <c r="AK23" s="68" t="n">
        <f aca="false">AK22+1</f>
        <v>2034</v>
      </c>
      <c r="AL23" s="69" t="n">
        <f aca="false">SUM(AB90:AB93)/AVERAGE(AG90:AG93)</f>
        <v>-0.0442512680344824</v>
      </c>
      <c r="AM23" s="9" t="n">
        <f aca="false">'Central scenario'!AM22</f>
        <v>7406781.38079157</v>
      </c>
      <c r="AN23" s="69" t="n">
        <f aca="false">AM23/AVERAGE(AG90:AG93)</f>
        <v>0.00117750563157022</v>
      </c>
      <c r="AO23" s="69" t="n">
        <f aca="false">'GDP evolution by scenario'!G89</f>
        <v>0.024748685238609</v>
      </c>
      <c r="AP23" s="69"/>
      <c r="AQ23" s="9" t="n">
        <f aca="false">AQ22*(1+AO23)</f>
        <v>564269102.063449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328674751.870653</v>
      </c>
      <c r="AS23" s="70" t="n">
        <f aca="false">AQ23/AG93</f>
        <v>0.0894530072606078</v>
      </c>
      <c r="AT23" s="70" t="n">
        <f aca="false">AR23/AG93</f>
        <v>0.0521044743686108</v>
      </c>
      <c r="AU23" s="7"/>
      <c r="AV23" s="7"/>
      <c r="AW23" s="71" t="n">
        <f aca="false">workers_and_wage_low!C11</f>
        <v>11267029</v>
      </c>
      <c r="AX23" s="7"/>
      <c r="AY23" s="40" t="n">
        <f aca="false">(AW23-AW22)/AW22</f>
        <v>0.015590312265049</v>
      </c>
      <c r="AZ23" s="39" t="n">
        <f aca="false">workers_and_wage_low!B11</f>
        <v>6701.96580105074</v>
      </c>
      <c r="BA23" s="40" t="n">
        <f aca="false">(AZ23-AZ22)/AZ22</f>
        <v>-0.00486062086292303</v>
      </c>
      <c r="BB23" s="39" t="n">
        <f aca="false">'Central scenario'!BB23</f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0.0119829365316619</v>
      </c>
      <c r="BJ23" s="7" t="n">
        <f aca="false">BJ22+1</f>
        <v>2034</v>
      </c>
      <c r="BK23" s="40" t="n">
        <f aca="false">SUM(T90:T93)/AVERAGE(AG90:AG93)</f>
        <v>0.0600243279200989</v>
      </c>
      <c r="BL23" s="40" t="n">
        <f aca="false">SUM(P90:P93)/AVERAGE(AG90:AG93)</f>
        <v>0.0168410611154218</v>
      </c>
      <c r="BM23" s="40" t="n">
        <f aca="false">SUM(D90:D93)/AVERAGE(AG90:AG93)</f>
        <v>0.0874345348391594</v>
      </c>
      <c r="BN23" s="40" t="n">
        <f aca="false">(SUM(H90:H93)+SUM(J90:J93))/AVERAGE(AG90:AG93)</f>
        <v>0.0134334718449361</v>
      </c>
      <c r="BO23" s="69" t="n">
        <f aca="false">AL23-BN23</f>
        <v>-0.0576847398794185</v>
      </c>
      <c r="BP23" s="32" t="n">
        <f aca="false">BN23+BM23</f>
        <v>0.100868006684096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2" t="n">
        <f aca="false">'Low pensions'!Q24</f>
        <v>104729156.737732</v>
      </c>
      <c r="E24" s="9"/>
      <c r="F24" s="67" t="n">
        <f aca="false">'Low pensions'!I24</f>
        <v>19035763.9396765</v>
      </c>
      <c r="G24" s="82" t="n">
        <f aca="false">'Low pensions'!K24</f>
        <v>126373.771711172</v>
      </c>
      <c r="H24" s="82" t="n">
        <f aca="false">'Low pensions'!V24</f>
        <v>695271.205664184</v>
      </c>
      <c r="I24" s="82" t="n">
        <f aca="false">'Low pensions'!M24</f>
        <v>3908.46716632492</v>
      </c>
      <c r="J24" s="82" t="n">
        <f aca="false">'Low pensions'!W24</f>
        <v>21503.2331648717</v>
      </c>
      <c r="K24" s="9"/>
      <c r="L24" s="82" t="n">
        <f aca="false">'Low pensions'!N24</f>
        <v>3541186.58305837</v>
      </c>
      <c r="M24" s="67"/>
      <c r="N24" s="82" t="n">
        <f aca="false">'Low pensions'!L24</f>
        <v>787472.373751808</v>
      </c>
      <c r="O24" s="9"/>
      <c r="P24" s="82" t="n">
        <f aca="false">'Low pensions'!X24</f>
        <v>22707674.6720524</v>
      </c>
      <c r="Q24" s="67"/>
      <c r="R24" s="82" t="n">
        <f aca="false">'Low SIPA income'!G19</f>
        <v>20445833.258289</v>
      </c>
      <c r="S24" s="67"/>
      <c r="T24" s="82" t="n">
        <f aca="false">'Low SIPA income'!J19</f>
        <v>78176415.5381942</v>
      </c>
      <c r="U24" s="9"/>
      <c r="V24" s="82" t="n">
        <f aca="false">'Low SIPA income'!F19</f>
        <v>138597.576903819</v>
      </c>
      <c r="W24" s="67"/>
      <c r="X24" s="82" t="n">
        <f aca="false">'Low SIPA income'!M19</f>
        <v>348117.15439219</v>
      </c>
      <c r="Y24" s="9"/>
      <c r="Z24" s="9" t="n">
        <f aca="false">R24+V24-N24-L24-F24</f>
        <v>-2779992.06129392</v>
      </c>
      <c r="AA24" s="9"/>
      <c r="AB24" s="9" t="n">
        <f aca="false">T24-P24-D24</f>
        <v>-49260415.8715902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-0.00924358561919413</v>
      </c>
      <c r="AK24" s="68" t="n">
        <f aca="false">AK23+1</f>
        <v>2035</v>
      </c>
      <c r="AL24" s="69" t="n">
        <f aca="false">SUM(AB94:AB97)/AVERAGE(AG94:AG97)</f>
        <v>-0.0431119973601018</v>
      </c>
      <c r="AM24" s="9" t="n">
        <f aca="false">'Central scenario'!AM23</f>
        <v>6738583.40306814</v>
      </c>
      <c r="AN24" s="69" t="n">
        <f aca="false">AM24/AVERAGE(AG94:AG97)</f>
        <v>0.0010567124260597</v>
      </c>
      <c r="AO24" s="69" t="n">
        <f aca="false">'GDP evolution by scenario'!G93</f>
        <v>0.0182643320594109</v>
      </c>
      <c r="AP24" s="69"/>
      <c r="AQ24" s="9" t="n">
        <f aca="false">AQ23*(1+AO24)</f>
        <v>574575100.314401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327882967.912443</v>
      </c>
      <c r="AS24" s="70" t="n">
        <f aca="false">AQ24/AG97</f>
        <v>0.0897127626873982</v>
      </c>
      <c r="AT24" s="70" t="n">
        <f aca="false">AR24/AG97</f>
        <v>0.0511948514188538</v>
      </c>
      <c r="AU24" s="7"/>
      <c r="AV24" s="7"/>
      <c r="AW24" s="71" t="n">
        <f aca="false">workers_and_wage_low!C12</f>
        <v>11480136</v>
      </c>
      <c r="AX24" s="7"/>
      <c r="AY24" s="40" t="n">
        <f aca="false">(AW24-AW23)/AW23</f>
        <v>0.0189142142085549</v>
      </c>
      <c r="AZ24" s="39" t="n">
        <f aca="false">workers_and_wage_low!B12</f>
        <v>6834.5291797154</v>
      </c>
      <c r="BA24" s="40" t="n">
        <f aca="false">(AZ24-AZ23)/AZ23</f>
        <v>0.0197797754569079</v>
      </c>
      <c r="BB24" s="39" t="n">
        <f aca="false">'Central scenario'!BB24</f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0.0142311722421286</v>
      </c>
      <c r="BJ24" s="7" t="n">
        <f aca="false">BJ23+1</f>
        <v>2035</v>
      </c>
      <c r="BK24" s="40" t="n">
        <f aca="false">SUM(T94:T97)/AVERAGE(AG94:AG97)</f>
        <v>0.0599819679588612</v>
      </c>
      <c r="BL24" s="40" t="n">
        <f aca="false">SUM(P94:P97)/AVERAGE(AG94:AG97)</f>
        <v>0.0167130292676988</v>
      </c>
      <c r="BM24" s="40" t="n">
        <f aca="false">SUM(D94:D97)/AVERAGE(AG94:AG97)</f>
        <v>0.0863809360512643</v>
      </c>
      <c r="BN24" s="40" t="n">
        <f aca="false">(SUM(H94:H97)+SUM(J94:J97))/AVERAGE(AG94:AG97)</f>
        <v>0.0142008938585477</v>
      </c>
      <c r="BO24" s="69" t="n">
        <f aca="false">AL24-BN24</f>
        <v>-0.0573128912186495</v>
      </c>
      <c r="BP24" s="32" t="n">
        <f aca="false">BN24+BM24</f>
        <v>0.100581829909812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2" t="n">
        <f aca="false">'Low pensions'!Q25</f>
        <v>114007081.712307</v>
      </c>
      <c r="E25" s="9"/>
      <c r="F25" s="67" t="n">
        <f aca="false">'Low pensions'!I25</f>
        <v>20722136.6286911</v>
      </c>
      <c r="G25" s="82" t="n">
        <f aca="false">'Low pensions'!K25</f>
        <v>170128.835009028</v>
      </c>
      <c r="H25" s="82" t="n">
        <f aca="false">'Low pensions'!V25</f>
        <v>935998.654098198</v>
      </c>
      <c r="I25" s="82" t="n">
        <f aca="false">'Low pensions'!M25</f>
        <v>5261.71654667103</v>
      </c>
      <c r="J25" s="82" t="n">
        <f aca="false">'Low pensions'!W25</f>
        <v>28948.4119824189</v>
      </c>
      <c r="K25" s="9"/>
      <c r="L25" s="82" t="n">
        <f aca="false">'Low pensions'!N25</f>
        <v>4002808.92783046</v>
      </c>
      <c r="M25" s="67"/>
      <c r="N25" s="82" t="n">
        <f aca="false">'Low pensions'!L25</f>
        <v>859761.515001815</v>
      </c>
      <c r="O25" s="9"/>
      <c r="P25" s="82" t="n">
        <f aca="false">'Low pensions'!X25</f>
        <v>25500748.7399477</v>
      </c>
      <c r="Q25" s="67"/>
      <c r="R25" s="82" t="n">
        <f aca="false">'Low SIPA income'!G20</f>
        <v>24154273.6142832</v>
      </c>
      <c r="S25" s="67"/>
      <c r="T25" s="82" t="n">
        <f aca="false">'Low SIPA income'!J20</f>
        <v>92355958.6561681</v>
      </c>
      <c r="U25" s="9"/>
      <c r="V25" s="82" t="n">
        <f aca="false">'Low SIPA income'!F20</f>
        <v>140143.065168911</v>
      </c>
      <c r="W25" s="67"/>
      <c r="X25" s="82" t="n">
        <f aca="false">'Low SIPA income'!M20</f>
        <v>351998.975337471</v>
      </c>
      <c r="Y25" s="9"/>
      <c r="Z25" s="9" t="n">
        <f aca="false">R25+V25-N25-L25-F25</f>
        <v>-1290290.39207135</v>
      </c>
      <c r="AA25" s="9"/>
      <c r="AB25" s="9" t="n">
        <f aca="false">T25-P25-D25</f>
        <v>-47151871.796087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-0.00874685359955172</v>
      </c>
      <c r="AK25" s="68" t="n">
        <f aca="false">AK24+1</f>
        <v>2036</v>
      </c>
      <c r="AL25" s="69" t="n">
        <f aca="false">SUM(AB98:AB101)/AVERAGE(AG98:AG101)</f>
        <v>-0.042287035371453</v>
      </c>
      <c r="AM25" s="9" t="n">
        <f aca="false">'Central scenario'!AM24</f>
        <v>6098422.29766839</v>
      </c>
      <c r="AN25" s="69" t="n">
        <f aca="false">AM25/AVERAGE(AG98:AG101)</f>
        <v>0.000947186489133674</v>
      </c>
      <c r="AO25" s="69" t="n">
        <f aca="false">'GDP evolution by scenario'!G97</f>
        <v>0.0192463837952763</v>
      </c>
      <c r="AP25" s="69"/>
      <c r="AQ25" s="9" t="n">
        <f aca="false">AQ24*(1+AO25)</f>
        <v>585633593.214261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328041496.456267</v>
      </c>
      <c r="AS25" s="70" t="n">
        <f aca="false">AQ25/AG101</f>
        <v>0.0908943742934716</v>
      </c>
      <c r="AT25" s="70" t="n">
        <f aca="false">AR25/AG101</f>
        <v>0.0509143035990039</v>
      </c>
      <c r="AU25" s="7"/>
      <c r="AV25" s="7"/>
      <c r="AW25" s="71" t="n">
        <f aca="false">workers_and_wage_low!C13</f>
        <v>11579909</v>
      </c>
      <c r="AX25" s="7"/>
      <c r="AY25" s="40" t="n">
        <f aca="false">(AW25-AW24)/AW24</f>
        <v>0.00869092491587208</v>
      </c>
      <c r="AZ25" s="39" t="n">
        <f aca="false">workers_and_wage_low!B13</f>
        <v>6831.76913075884</v>
      </c>
      <c r="BA25" s="40" t="n">
        <f aca="false">(AZ25-AZ24)/AZ24</f>
        <v>-0.00040383893081554</v>
      </c>
      <c r="BB25" s="39" t="n">
        <f aca="false">'Central scenario'!BB25</f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F25" s="7"/>
      <c r="BI25" s="40" t="n">
        <f aca="false">T32/AG32</f>
        <v>0.0118155366890227</v>
      </c>
      <c r="BJ25" s="7" t="n">
        <f aca="false">BJ24+1</f>
        <v>2036</v>
      </c>
      <c r="BK25" s="40" t="n">
        <f aca="false">SUM(T98:T101)/AVERAGE(AG98:AG101)</f>
        <v>0.0600123806424206</v>
      </c>
      <c r="BL25" s="40" t="n">
        <f aca="false">SUM(P98:P101)/AVERAGE(AG98:AG101)</f>
        <v>0.0166218495410762</v>
      </c>
      <c r="BM25" s="40" t="n">
        <f aca="false">SUM(D98:D101)/AVERAGE(AG98:AG101)</f>
        <v>0.0856775664727975</v>
      </c>
      <c r="BN25" s="40" t="n">
        <f aca="false">(SUM(H98:H101)+SUM(J98:J101))/AVERAGE(AG98:AG101)</f>
        <v>0.015111861416948</v>
      </c>
      <c r="BO25" s="69" t="n">
        <f aca="false">AL25-BN25</f>
        <v>-0.0573988967884011</v>
      </c>
      <c r="BP25" s="32" t="n">
        <f aca="false">BN25+BM25</f>
        <v>0.100789427889745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8595121.6250364</v>
      </c>
      <c r="D26" s="81" t="n">
        <f aca="false">'Low pensions'!Q26</f>
        <v>106112612.65477</v>
      </c>
      <c r="E26" s="6"/>
      <c r="F26" s="8" t="n">
        <f aca="false">'Low pensions'!I26</f>
        <v>19287223.4288772</v>
      </c>
      <c r="G26" s="81" t="n">
        <f aca="false">'Low pensions'!K26</f>
        <v>183049.23783698</v>
      </c>
      <c r="H26" s="81" t="n">
        <f aca="false">'Low pensions'!V26</f>
        <v>1007082.89832246</v>
      </c>
      <c r="I26" s="81" t="n">
        <f aca="false">'Low pensions'!M26</f>
        <v>5661.31663413343</v>
      </c>
      <c r="J26" s="81" t="n">
        <f aca="false">'Low pensions'!W26</f>
        <v>31146.8937625503</v>
      </c>
      <c r="K26" s="6"/>
      <c r="L26" s="81" t="n">
        <f aca="false">'Low pensions'!N26</f>
        <v>4245386.95990992</v>
      </c>
      <c r="M26" s="8"/>
      <c r="N26" s="81" t="n">
        <f aca="false">'Low pensions'!L26</f>
        <v>799994.692332089</v>
      </c>
      <c r="O26" s="6"/>
      <c r="P26" s="81" t="n">
        <f aca="false">'Low pensions'!X26</f>
        <v>26430667.8773103</v>
      </c>
      <c r="Q26" s="8"/>
      <c r="R26" s="81" t="n">
        <f aca="false">'Low SIPA income'!G21</f>
        <v>19277046.1045286</v>
      </c>
      <c r="S26" s="8"/>
      <c r="T26" s="81" t="n">
        <f aca="false">'Low SIPA income'!J21</f>
        <v>73707456.5550218</v>
      </c>
      <c r="U26" s="6"/>
      <c r="V26" s="81" t="n">
        <f aca="false">'Low SIPA income'!F21</f>
        <v>123938.240955641</v>
      </c>
      <c r="W26" s="8"/>
      <c r="X26" s="81" t="n">
        <f aca="false">'Low SIPA income'!M21</f>
        <v>311297.128894197</v>
      </c>
      <c r="Y26" s="6"/>
      <c r="Z26" s="6" t="n">
        <f aca="false">R26+V26-N26-L26-F26</f>
        <v>-4931620.73563504</v>
      </c>
      <c r="AA26" s="6"/>
      <c r="AB26" s="6" t="n">
        <f aca="false">T26-P26-D26</f>
        <v>-58835823.9770589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-0.0109270310926171</v>
      </c>
      <c r="AK26" s="62" t="n">
        <f aca="false">AK25+1</f>
        <v>2037</v>
      </c>
      <c r="AL26" s="63" t="n">
        <f aca="false">SUM(AB102:AB105)/AVERAGE(AG102:AG105)</f>
        <v>-0.0404950983270127</v>
      </c>
      <c r="AM26" s="6" t="n">
        <f aca="false">'Central scenario'!AM25</f>
        <v>5493111.4769607</v>
      </c>
      <c r="AN26" s="63" t="n">
        <f aca="false">AM26/AVERAGE(AG102:AG105)</f>
        <v>0.000841497635907025</v>
      </c>
      <c r="AO26" s="63" t="n">
        <f aca="false">'GDP evolution by scenario'!G101</f>
        <v>0.0140158720044254</v>
      </c>
      <c r="AP26" s="63"/>
      <c r="AQ26" s="6" t="n">
        <f aca="false">AQ25*(1+AO26)</f>
        <v>593841758.698244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327110973.859488</v>
      </c>
      <c r="AS26" s="64" t="n">
        <f aca="false">AQ26/AG105</f>
        <v>0.0905663189692079</v>
      </c>
      <c r="AT26" s="64" t="n">
        <f aca="false">AR26/AG105</f>
        <v>0.0498874260069347</v>
      </c>
      <c r="AU26" s="61" t="n">
        <f aca="false">AVERAGE(AH26:AH29)</f>
        <v>-0.0157471676160662</v>
      </c>
      <c r="AV26" s="5"/>
      <c r="AW26" s="65" t="n">
        <f aca="false">workers_and_wage_low!C14</f>
        <v>11497914</v>
      </c>
      <c r="AX26" s="5"/>
      <c r="AY26" s="61" t="n">
        <f aca="false">(AW26-AW25)/AW25</f>
        <v>-0.00708079830333727</v>
      </c>
      <c r="AZ26" s="66" t="n">
        <f aca="false">workers_and_wage_low!B14</f>
        <v>6789.76485539962</v>
      </c>
      <c r="BA26" s="61" t="n">
        <f aca="false">(AZ26-AZ25)/AZ25</f>
        <v>-0.00614837453597543</v>
      </c>
      <c r="BB26" s="66" t="n">
        <f aca="false">'Central scenario'!BB26</f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0.0135425265188584</v>
      </c>
      <c r="BJ26" s="5" t="n">
        <f aca="false">BJ25+1</f>
        <v>2037</v>
      </c>
      <c r="BK26" s="61" t="n">
        <f aca="false">SUM(T102:T105)/AVERAGE(AG102:AG105)</f>
        <v>0.0604924381633165</v>
      </c>
      <c r="BL26" s="61" t="n">
        <f aca="false">SUM(P102:P105)/AVERAGE(AG102:AG105)</f>
        <v>0.0160801048774737</v>
      </c>
      <c r="BM26" s="61" t="n">
        <f aca="false">SUM(D102:D105)/AVERAGE(AG102:AG105)</f>
        <v>0.0849074316128555</v>
      </c>
      <c r="BN26" s="61" t="n">
        <f aca="false">(SUM(H102:H105)+SUM(J102:J105))/AVERAGE(AG102:AG105)</f>
        <v>0.0160221083765903</v>
      </c>
      <c r="BO26" s="63" t="n">
        <f aca="false">AL26-BN26</f>
        <v>-0.056517206703603</v>
      </c>
      <c r="BP26" s="32" t="n">
        <f aca="false">BN26+BM26</f>
        <v>0.100929539989446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8629369.4200833</v>
      </c>
      <c r="D27" s="82" t="n">
        <f aca="false">'Low pensions'!Q27</f>
        <v>106535424.9393</v>
      </c>
      <c r="E27" s="9"/>
      <c r="F27" s="67" t="n">
        <f aca="false">'Low pensions'!I27</f>
        <v>19364074.5665146</v>
      </c>
      <c r="G27" s="82" t="n">
        <f aca="false">'Low pensions'!K27</f>
        <v>207795.382800816</v>
      </c>
      <c r="H27" s="82" t="n">
        <f aca="false">'Low pensions'!V27</f>
        <v>1143228.88662032</v>
      </c>
      <c r="I27" s="82" t="n">
        <f aca="false">'Low pensions'!M27</f>
        <v>6426.6613237366</v>
      </c>
      <c r="J27" s="82" t="n">
        <f aca="false">'Low pensions'!W27</f>
        <v>35357.5944315565</v>
      </c>
      <c r="K27" s="9"/>
      <c r="L27" s="82" t="n">
        <f aca="false">'Low pensions'!N27</f>
        <v>3638783.13527951</v>
      </c>
      <c r="M27" s="67"/>
      <c r="N27" s="82" t="n">
        <f aca="false">'Low pensions'!L27</f>
        <v>791925.673946198</v>
      </c>
      <c r="O27" s="9"/>
      <c r="P27" s="82" t="n">
        <f aca="false">'Low pensions'!X27</f>
        <v>23238604.389216</v>
      </c>
      <c r="Q27" s="67"/>
      <c r="R27" s="82" t="n">
        <f aca="false">'Low SIPA income'!G22</f>
        <v>21901408.3867087</v>
      </c>
      <c r="S27" s="67"/>
      <c r="T27" s="82" t="n">
        <f aca="false">'Low SIPA income'!J22</f>
        <v>83741933.1988778</v>
      </c>
      <c r="U27" s="9"/>
      <c r="V27" s="82" t="n">
        <f aca="false">'Low SIPA income'!F22</f>
        <v>128194.98488325</v>
      </c>
      <c r="W27" s="67"/>
      <c r="X27" s="82" t="n">
        <f aca="false">'Low SIPA income'!M22</f>
        <v>321988.842387022</v>
      </c>
      <c r="Y27" s="9"/>
      <c r="Z27" s="9" t="n">
        <f aca="false">R27+V27-N27-L27-F27</f>
        <v>-1765180.00414843</v>
      </c>
      <c r="AA27" s="9"/>
      <c r="AB27" s="9" t="n">
        <f aca="false">T27-P27-D27</f>
        <v>-46032096.1296381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-0.00900724076814874</v>
      </c>
      <c r="AK27" s="68" t="n">
        <f aca="false">AK26+1</f>
        <v>2038</v>
      </c>
      <c r="AL27" s="69" t="n">
        <f aca="false">SUM(AB106:AB109)/AVERAGE(AG106:AG109)</f>
        <v>-0.0403407515956119</v>
      </c>
      <c r="AM27" s="9" t="n">
        <f aca="false">'Central scenario'!AM26</f>
        <v>4920541.96276278</v>
      </c>
      <c r="AN27" s="69" t="n">
        <f aca="false">AM27/AVERAGE(AG106:AG109)</f>
        <v>0.000745290964576689</v>
      </c>
      <c r="AO27" s="69" t="n">
        <f aca="false">'GDP evolution by scenario'!G105</f>
        <v>0.0203022802504285</v>
      </c>
      <c r="AP27" s="69"/>
      <c r="AQ27" s="9" t="n">
        <f aca="false">AQ26*(1+AO27)</f>
        <v>605898100.507743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328785910.033562</v>
      </c>
      <c r="AS27" s="70" t="n">
        <f aca="false">AQ27/AG109</f>
        <v>0.091246556334133</v>
      </c>
      <c r="AT27" s="70" t="n">
        <f aca="false">AR27/AG109</f>
        <v>0.0495142368603006</v>
      </c>
      <c r="AU27" s="7"/>
      <c r="AV27" s="7"/>
      <c r="AW27" s="71" t="n">
        <f aca="false">workers_and_wage_low!C15</f>
        <v>11454626</v>
      </c>
      <c r="AX27" s="7"/>
      <c r="AY27" s="40" t="n">
        <f aca="false">(AW27-AW26)/AW26</f>
        <v>-0.00376485682533371</v>
      </c>
      <c r="AZ27" s="39" t="n">
        <f aca="false">workers_and_wage_low!B15</f>
        <v>6709.64745113228</v>
      </c>
      <c r="BA27" s="40" t="n">
        <f aca="false">(AZ27-AZ26)/AZ26</f>
        <v>-0.0117997317983137</v>
      </c>
      <c r="BB27" s="39" t="n">
        <f aca="false">'Central scenario'!BB27</f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0.0130451069708468</v>
      </c>
      <c r="BJ27" s="7" t="n">
        <f aca="false">BJ26+1</f>
        <v>2038</v>
      </c>
      <c r="BK27" s="40" t="n">
        <f aca="false">SUM(T106:T109)/AVERAGE(AG106:AG109)</f>
        <v>0.0601864623408203</v>
      </c>
      <c r="BL27" s="40" t="n">
        <f aca="false">SUM(P106:P109)/AVERAGE(AG106:AG109)</f>
        <v>0.0159838744733565</v>
      </c>
      <c r="BM27" s="40" t="n">
        <f aca="false">SUM(D106:D109)/AVERAGE(AG106:AG109)</f>
        <v>0.0845433394630757</v>
      </c>
      <c r="BN27" s="40" t="n">
        <f aca="false">(SUM(H106:H109)+SUM(J106:J109))/AVERAGE(AG106:AG109)</f>
        <v>0.0166339001342032</v>
      </c>
      <c r="BO27" s="69" t="n">
        <f aca="false">AL27-BN27</f>
        <v>-0.0569746517298151</v>
      </c>
      <c r="BP27" s="32" t="n">
        <f aca="false">BN27+BM27</f>
        <v>0.101177239597279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8060581.89034681</v>
      </c>
      <c r="D28" s="82" t="n">
        <f aca="false">'Low pensions'!Q28</f>
        <v>99513356.6709483</v>
      </c>
      <c r="E28" s="9"/>
      <c r="F28" s="67" t="n">
        <f aca="false">'Low pensions'!I28</f>
        <v>18087730.5369396</v>
      </c>
      <c r="G28" s="82" t="n">
        <f aca="false">'Low pensions'!K28</f>
        <v>224136.505682143</v>
      </c>
      <c r="H28" s="82" t="n">
        <f aca="false">'Low pensions'!V28</f>
        <v>1233132.92330266</v>
      </c>
      <c r="I28" s="82" t="n">
        <f aca="false">'Low pensions'!M28</f>
        <v>6932.05687676731</v>
      </c>
      <c r="J28" s="82" t="n">
        <f aca="false">'Low pensions'!W28</f>
        <v>38138.131648536</v>
      </c>
      <c r="K28" s="9"/>
      <c r="L28" s="82" t="n">
        <f aca="false">'Low pensions'!N28</f>
        <v>3267878.84085963</v>
      </c>
      <c r="M28" s="67"/>
      <c r="N28" s="82" t="n">
        <f aca="false">'Low pensions'!L28</f>
        <v>750574.607033629</v>
      </c>
      <c r="O28" s="9"/>
      <c r="P28" s="82" t="n">
        <f aca="false">'Low pensions'!X28</f>
        <v>21086478.8726506</v>
      </c>
      <c r="Q28" s="67"/>
      <c r="R28" s="82" t="n">
        <f aca="false">'Low SIPA income'!G23</f>
        <v>18155178.8866792</v>
      </c>
      <c r="S28" s="67"/>
      <c r="T28" s="82" t="n">
        <f aca="false">'Low SIPA income'!J23</f>
        <v>69417900.0134358</v>
      </c>
      <c r="U28" s="9"/>
      <c r="V28" s="82" t="n">
        <f aca="false">'Low SIPA income'!F23</f>
        <v>114951.911089814</v>
      </c>
      <c r="W28" s="67"/>
      <c r="X28" s="82" t="n">
        <f aca="false">'Low SIPA income'!M23</f>
        <v>288726.05910203</v>
      </c>
      <c r="Y28" s="9"/>
      <c r="Z28" s="9" t="n">
        <f aca="false">R28+V28-N28-L28-F28</f>
        <v>-3836053.18706382</v>
      </c>
      <c r="AA28" s="9"/>
      <c r="AB28" s="9" t="n">
        <f aca="false">T28-P28-D28</f>
        <v>-51181935.5301631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-0.0100216127817091</v>
      </c>
      <c r="AK28" s="68" t="n">
        <f aca="false">AK27+1</f>
        <v>2039</v>
      </c>
      <c r="AL28" s="69" t="n">
        <f aca="false">SUM(AB110:AB113)/AVERAGE(AG110:AG113)</f>
        <v>-0.0389775321513515</v>
      </c>
      <c r="AM28" s="9" t="n">
        <f aca="false">'Central scenario'!AM27</f>
        <v>4379286.21321994</v>
      </c>
      <c r="AN28" s="69" t="n">
        <f aca="false">AM28/AVERAGE(AG110:AG113)</f>
        <v>0.000654923314514516</v>
      </c>
      <c r="AO28" s="69" t="n">
        <f aca="false">'GDP evolution by scenario'!G109</f>
        <v>0.0211811918932518</v>
      </c>
      <c r="AP28" s="69"/>
      <c r="AQ28" s="9" t="n">
        <f aca="false">AQ27*(1+AO28)</f>
        <v>618731744.442355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331328347.851092</v>
      </c>
      <c r="AS28" s="70" t="n">
        <f aca="false">AQ28/AG113</f>
        <v>0.0921443458925085</v>
      </c>
      <c r="AT28" s="70" t="n">
        <f aca="false">AR28/AG113</f>
        <v>0.0493429247207936</v>
      </c>
      <c r="AU28" s="9"/>
      <c r="AV28" s="7"/>
      <c r="AW28" s="71" t="n">
        <f aca="false">workers_and_wage_low!C16</f>
        <v>11584007</v>
      </c>
      <c r="AX28" s="7"/>
      <c r="AY28" s="40" t="n">
        <f aca="false">(AW28-AW27)/AW27</f>
        <v>0.0112950872424818</v>
      </c>
      <c r="AZ28" s="39" t="n">
        <f aca="false">workers_and_wage_low!B16</f>
        <v>6341.72956125173</v>
      </c>
      <c r="BA28" s="40" t="n">
        <f aca="false">(AZ28-AZ27)/AZ27</f>
        <v>-0.0548341611925482</v>
      </c>
      <c r="BB28" s="39" t="n">
        <f aca="false">'Central scenario'!BB28</f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0.0174220429814471</v>
      </c>
      <c r="BJ28" s="7" t="n">
        <f aca="false">BJ27+1</f>
        <v>2039</v>
      </c>
      <c r="BK28" s="40" t="n">
        <f aca="false">SUM(T110:T113)/AVERAGE(AG110:AG113)</f>
        <v>0.0605695458579689</v>
      </c>
      <c r="BL28" s="40" t="n">
        <f aca="false">SUM(P110:P113)/AVERAGE(AG110:AG113)</f>
        <v>0.0155761397841056</v>
      </c>
      <c r="BM28" s="40" t="n">
        <f aca="false">SUM(D110:D113)/AVERAGE(AG110:AG113)</f>
        <v>0.0839709382252148</v>
      </c>
      <c r="BN28" s="40" t="n">
        <f aca="false">(SUM(H110:H113)+SUM(J110:J113))/AVERAGE(AG110:AG113)</f>
        <v>0.0176417489703017</v>
      </c>
      <c r="BO28" s="69" t="n">
        <f aca="false">AL28-BN28</f>
        <v>-0.0566192811216532</v>
      </c>
      <c r="BP28" s="32" t="n">
        <f aca="false">BN28+BM28</f>
        <v>0.101612687195516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7380345.9779733</v>
      </c>
      <c r="D29" s="82" t="n">
        <f aca="false">'Low pensions'!Q29</f>
        <v>91115382.4441148</v>
      </c>
      <c r="E29" s="9"/>
      <c r="F29" s="67" t="n">
        <f aca="false">'Low pensions'!I29</f>
        <v>16561299.312502</v>
      </c>
      <c r="G29" s="82" t="n">
        <f aca="false">'Low pensions'!K29</f>
        <v>224867.318215857</v>
      </c>
      <c r="H29" s="82" t="n">
        <f aca="false">'Low pensions'!V29</f>
        <v>1237153.6382386</v>
      </c>
      <c r="I29" s="82" t="n">
        <f aca="false">'Low pensions'!M29</f>
        <v>6954.65932626362</v>
      </c>
      <c r="J29" s="82" t="n">
        <f aca="false">'Low pensions'!W29</f>
        <v>38262.4836568639</v>
      </c>
      <c r="K29" s="9"/>
      <c r="L29" s="82" t="n">
        <f aca="false">'Low pensions'!N29</f>
        <v>2997014.76629459</v>
      </c>
      <c r="M29" s="67"/>
      <c r="N29" s="82" t="n">
        <f aca="false">'Low pensions'!L29</f>
        <v>686034.660716327</v>
      </c>
      <c r="O29" s="9"/>
      <c r="P29" s="82" t="n">
        <f aca="false">'Low pensions'!X29</f>
        <v>19325884.1598239</v>
      </c>
      <c r="Q29" s="67"/>
      <c r="R29" s="82" t="n">
        <f aca="false">'Low SIPA income'!G24</f>
        <v>20001186.5760818</v>
      </c>
      <c r="S29" s="67"/>
      <c r="T29" s="82" t="n">
        <f aca="false">'Low SIPA income'!J24</f>
        <v>76476270.4104914</v>
      </c>
      <c r="U29" s="9"/>
      <c r="V29" s="82" t="n">
        <f aca="false">'Low SIPA income'!F24</f>
        <v>113858.881260517</v>
      </c>
      <c r="W29" s="67"/>
      <c r="X29" s="82" t="n">
        <f aca="false">'Low SIPA income'!M24</f>
        <v>285980.68330008</v>
      </c>
      <c r="Y29" s="9"/>
      <c r="Z29" s="9" t="n">
        <f aca="false">R29+V29-N29-L29-F29</f>
        <v>-129303.282170599</v>
      </c>
      <c r="AA29" s="9"/>
      <c r="AB29" s="9" t="n">
        <f aca="false">T29-P29-D29</f>
        <v>-33964996.1934474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-0.00671962796432992</v>
      </c>
      <c r="AK29" s="68" t="n">
        <f aca="false">AK28+1</f>
        <v>2040</v>
      </c>
      <c r="AL29" s="69" t="n">
        <f aca="false">SUM(AB114:AB117)/AVERAGE(AG114:AG117)</f>
        <v>-0.0381562375859828</v>
      </c>
      <c r="AM29" s="9" t="n">
        <f aca="false">'Central scenario'!AM28</f>
        <v>3887732.69163583</v>
      </c>
      <c r="AN29" s="69" t="n">
        <f aca="false">AM29/AVERAGE(AG114:AG117)</f>
        <v>0.000574288580559546</v>
      </c>
      <c r="AO29" s="69" t="n">
        <f aca="false">'GDP evolution by scenario'!G113</f>
        <v>0.00882875477818978</v>
      </c>
      <c r="AP29" s="69"/>
      <c r="AQ29" s="9" t="n">
        <f aca="false">AQ28*(1+AO29)</f>
        <v>624194375.287518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330350125.101955</v>
      </c>
      <c r="AS29" s="70" t="n">
        <f aca="false">AQ29/AG117</f>
        <v>0.091889359404045</v>
      </c>
      <c r="AT29" s="70" t="n">
        <f aca="false">AR29/AG117</f>
        <v>0.0486317444957467</v>
      </c>
      <c r="AV29" s="7"/>
      <c r="AW29" s="71" t="n">
        <f aca="false">workers_and_wage_low!C17</f>
        <v>11550412</v>
      </c>
      <c r="AX29" s="7"/>
      <c r="AY29" s="40" t="n">
        <f aca="false">(AW29-AW28)/AW28</f>
        <v>-0.00290011910386449</v>
      </c>
      <c r="AZ29" s="39" t="n">
        <f aca="false">workers_and_wage_low!B17</f>
        <v>6044.1777289778</v>
      </c>
      <c r="BA29" s="40" t="n">
        <f aca="false">(AZ29-AZ28)/AZ28</f>
        <v>-0.0469196659050208</v>
      </c>
      <c r="BB29" s="39" t="n">
        <f aca="false">'Central scenario'!BB29</f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0.0133606840409188</v>
      </c>
      <c r="BJ29" s="7" t="n">
        <f aca="false">BJ28+1</f>
        <v>2040</v>
      </c>
      <c r="BK29" s="40" t="n">
        <f aca="false">SUM(T114:T117)/AVERAGE(AG114:AG117)</f>
        <v>0.0605589614022748</v>
      </c>
      <c r="BL29" s="40" t="n">
        <f aca="false">SUM(P114:P117)/AVERAGE(AG114:AG117)</f>
        <v>0.0153629704456209</v>
      </c>
      <c r="BM29" s="40" t="n">
        <f aca="false">SUM(D114:D117)/AVERAGE(AG114:AG117)</f>
        <v>0.0833522285426366</v>
      </c>
      <c r="BN29" s="40" t="n">
        <f aca="false">(SUM(H114:H117)+SUM(J114:J117))/AVERAGE(AG114:AG117)</f>
        <v>0.0183267630182853</v>
      </c>
      <c r="BO29" s="69" t="n">
        <f aca="false">AL29-BN29</f>
        <v>-0.056483000604268</v>
      </c>
      <c r="BP29" s="32" t="n">
        <f aca="false">BN29+BM29</f>
        <v>0.101678991560922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1" t="n">
        <f aca="false">'Low pensions'!Q30</f>
        <v>90494049.7984785</v>
      </c>
      <c r="E30" s="6"/>
      <c r="F30" s="8" t="n">
        <f aca="false">'Low pensions'!I30</f>
        <v>16448364.7493033</v>
      </c>
      <c r="G30" s="81" t="n">
        <f aca="false">'Low pensions'!K30</f>
        <v>175346.654802382</v>
      </c>
      <c r="H30" s="81" t="n">
        <f aca="false">'Low pensions'!V30</f>
        <v>964705.559095501</v>
      </c>
      <c r="I30" s="81" t="n">
        <f aca="false">'Low pensions'!M30</f>
        <v>5423.09241656851</v>
      </c>
      <c r="J30" s="81" t="n">
        <f aca="false">'Low pensions'!W30</f>
        <v>29836.2544050156</v>
      </c>
      <c r="K30" s="6"/>
      <c r="L30" s="81" t="n">
        <f aca="false">'Low pensions'!N30</f>
        <v>3514113.18561026</v>
      </c>
      <c r="M30" s="8"/>
      <c r="N30" s="81" t="n">
        <f aca="false">'Low pensions'!L30</f>
        <v>681523.578224169</v>
      </c>
      <c r="O30" s="6"/>
      <c r="P30" s="81" t="n">
        <f aca="false">'Low pensions'!X30</f>
        <v>21984291.670948</v>
      </c>
      <c r="Q30" s="8"/>
      <c r="R30" s="81" t="n">
        <f aca="false">'Low SIPA income'!G25</f>
        <v>15862738.8132122</v>
      </c>
      <c r="S30" s="8"/>
      <c r="T30" s="81" t="n">
        <f aca="false">'Low SIPA income'!J25</f>
        <v>60652556.7028565</v>
      </c>
      <c r="U30" s="6"/>
      <c r="V30" s="81" t="n">
        <f aca="false">'Low SIPA income'!F25</f>
        <v>109595.017329619</v>
      </c>
      <c r="W30" s="8"/>
      <c r="X30" s="81" t="n">
        <f aca="false">'Low SIPA income'!M25</f>
        <v>275271.086411746</v>
      </c>
      <c r="Y30" s="6"/>
      <c r="Z30" s="6" t="n">
        <f aca="false">R30+V30-N30-L30-F30</f>
        <v>-4671667.68259586</v>
      </c>
      <c r="AA30" s="6"/>
      <c r="AB30" s="6" t="n">
        <f aca="false">T30-P30-D30</f>
        <v>-51825784.7665701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-0.0102390587193851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-0.431093418400081</v>
      </c>
      <c r="AS30" s="5"/>
      <c r="AT30" s="5"/>
      <c r="AU30" s="61" t="n">
        <f aca="false">AVERAGE(AH30:AH33)</f>
        <v>-0.000814920483286916</v>
      </c>
      <c r="AV30" s="5"/>
      <c r="AW30" s="65" t="n">
        <f aca="false">workers_and_wage_low!C18</f>
        <v>11444480</v>
      </c>
      <c r="AX30" s="5"/>
      <c r="AY30" s="61" t="n">
        <f aca="false">(AW30-AW29)/AW29</f>
        <v>-0.00917127458310578</v>
      </c>
      <c r="AZ30" s="66" t="n">
        <f aca="false">workers_and_wage_low!B18</f>
        <v>6009.71845284106</v>
      </c>
      <c r="BA30" s="61" t="n">
        <f aca="false">(AZ30-AZ29)/AZ29</f>
        <v>-0.00570123475547884</v>
      </c>
      <c r="BB30" s="66" t="n">
        <f aca="false">'Central scenario'!BB30</f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0.0151457095185271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2" t="n">
        <f aca="false">'Low pensions'!Q31</f>
        <v>91674495.8027361</v>
      </c>
      <c r="E31" s="9"/>
      <c r="F31" s="67" t="n">
        <f aca="false">'Low pensions'!I31</f>
        <v>16662924.783782</v>
      </c>
      <c r="G31" s="82" t="n">
        <f aca="false">'Low pensions'!K31</f>
        <v>180975.053057989</v>
      </c>
      <c r="H31" s="82" t="n">
        <f aca="false">'Low pensions'!V31</f>
        <v>995671.345651895</v>
      </c>
      <c r="I31" s="82" t="n">
        <f aca="false">'Low pensions'!M31</f>
        <v>5597.16658942236</v>
      </c>
      <c r="J31" s="82" t="n">
        <f aca="false">'Low pensions'!W31</f>
        <v>30793.9591438731</v>
      </c>
      <c r="K31" s="9"/>
      <c r="L31" s="82" t="n">
        <f aca="false">'Low pensions'!N31</f>
        <v>3220351.57066625</v>
      </c>
      <c r="M31" s="67"/>
      <c r="N31" s="82" t="n">
        <f aca="false">'Low pensions'!L31</f>
        <v>692237.280121459</v>
      </c>
      <c r="O31" s="9"/>
      <c r="P31" s="82" t="n">
        <f aca="false">'Low pensions'!X31</f>
        <v>20518904.8813054</v>
      </c>
      <c r="Q31" s="67"/>
      <c r="R31" s="82" t="n">
        <f aca="false">'Low SIPA income'!G26</f>
        <v>18767862.8028863</v>
      </c>
      <c r="S31" s="67"/>
      <c r="T31" s="82" t="n">
        <f aca="false">'Low SIPA income'!J26</f>
        <v>71760550.0694104</v>
      </c>
      <c r="U31" s="9"/>
      <c r="V31" s="82" t="n">
        <f aca="false">'Low SIPA income'!F26</f>
        <v>107810.670661791</v>
      </c>
      <c r="W31" s="67"/>
      <c r="X31" s="82" t="n">
        <f aca="false">'Low SIPA income'!M26</f>
        <v>270789.322023582</v>
      </c>
      <c r="Y31" s="9"/>
      <c r="Z31" s="9" t="n">
        <f aca="false">R31+V31-N31-L31-F31</f>
        <v>-1699840.16102164</v>
      </c>
      <c r="AA31" s="9"/>
      <c r="AB31" s="9" t="n">
        <f aca="false">T31-P31-D31</f>
        <v>-40432850.6146311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-0.0080184287993962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1" t="n">
        <f aca="false">workers_and_wage_low!C19</f>
        <v>11554378</v>
      </c>
      <c r="AX31" s="7"/>
      <c r="AY31" s="40" t="n">
        <f aca="false">(AW31-AW30)/AW30</f>
        <v>0.00960270803042165</v>
      </c>
      <c r="AZ31" s="39" t="n">
        <f aca="false">workers_and_wage_low!B19</f>
        <v>5955.74185556688</v>
      </c>
      <c r="BA31" s="40" t="n">
        <f aca="false">(AZ31-AZ30)/AZ30</f>
        <v>-0.00898155174784707</v>
      </c>
      <c r="BB31" s="39" t="n">
        <f aca="false">'Central scenario'!BB31</f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0.0133038607914403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32665418.9134398</v>
      </c>
      <c r="D32" s="82" t="n">
        <f aca="false">'Low pensions'!Q32</f>
        <v>94080276.8878</v>
      </c>
      <c r="E32" s="9"/>
      <c r="F32" s="67" t="n">
        <f aca="false">'Low pensions'!I32</f>
        <v>17100203.9737644</v>
      </c>
      <c r="G32" s="82" t="n">
        <f aca="false">'Low pensions'!K32</f>
        <v>193766.820082053</v>
      </c>
      <c r="H32" s="82" t="n">
        <f aca="false">'Low pensions'!V32</f>
        <v>1066047.87363685</v>
      </c>
      <c r="I32" s="82" t="n">
        <f aca="false">'Low pensions'!M32</f>
        <v>5992.7882499604</v>
      </c>
      <c r="J32" s="82" t="n">
        <f aca="false">'Low pensions'!W32</f>
        <v>32970.5527928924</v>
      </c>
      <c r="K32" s="9"/>
      <c r="L32" s="82" t="n">
        <f aca="false">'Low pensions'!N32</f>
        <v>3151590.38644392</v>
      </c>
      <c r="M32" s="67"/>
      <c r="N32" s="82" t="n">
        <f aca="false">'Low pensions'!L32</f>
        <v>712286.567573395</v>
      </c>
      <c r="O32" s="9"/>
      <c r="P32" s="82" t="n">
        <f aca="false">'Low pensions'!X32</f>
        <v>20272408.0335632</v>
      </c>
      <c r="Q32" s="67"/>
      <c r="R32" s="82" t="n">
        <f aca="false">'Low SIPA income'!G27</f>
        <v>15709287.9702997</v>
      </c>
      <c r="S32" s="67"/>
      <c r="T32" s="82" t="n">
        <f aca="false">'Low SIPA income'!J27</f>
        <v>60065824.1051349</v>
      </c>
      <c r="U32" s="9"/>
      <c r="V32" s="82" t="n">
        <f aca="false">'Low SIPA income'!F27</f>
        <v>110759.347632462</v>
      </c>
      <c r="W32" s="67"/>
      <c r="X32" s="82" t="n">
        <f aca="false">'Low SIPA income'!M27</f>
        <v>278195.548446746</v>
      </c>
      <c r="Y32" s="9"/>
      <c r="Z32" s="9" t="n">
        <f aca="false">R32+V32-N32-L32-F32</f>
        <v>-5144033.60984964</v>
      </c>
      <c r="AA32" s="9"/>
      <c r="AB32" s="9" t="n">
        <f aca="false">T32-P32-D32</f>
        <v>-54286860.8162282</v>
      </c>
      <c r="AC32" s="50"/>
      <c r="AD32" s="9" t="n">
        <v>22287255273.2248</v>
      </c>
      <c r="AE32" s="9" t="n">
        <f aca="false">'Central scenario'!AE32</f>
        <v>696715.277109837</v>
      </c>
      <c r="AF32" s="9" t="n">
        <f aca="false">'Central scenario'!AF32</f>
        <v>397.614228233701</v>
      </c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-0.0106787579336846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71" t="n">
        <f aca="false">workers_and_wage_low!C20</f>
        <v>11614513</v>
      </c>
      <c r="AX32" s="7"/>
      <c r="AY32" s="40" t="n">
        <f aca="false">(AW32-AW31)/AW31</f>
        <v>0.00520452074529672</v>
      </c>
      <c r="AZ32" s="39" t="n">
        <f aca="false">workers_and_wage_low!B20</f>
        <v>5853.55338883486</v>
      </c>
      <c r="BA32" s="40" t="n">
        <f aca="false">(AZ32-AZ31)/AZ31</f>
        <v>-0.0171579744740792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0.0154372434339805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2" t="n">
        <f aca="false">'Low pensions'!Q33</f>
        <v>92375571.0792523</v>
      </c>
      <c r="E33" s="9"/>
      <c r="F33" s="67" t="n">
        <f aca="false">'Low pensions'!I33</f>
        <v>16790353.5140747</v>
      </c>
      <c r="G33" s="82" t="n">
        <f aca="false">'Low pensions'!K33</f>
        <v>203620.113530333</v>
      </c>
      <c r="H33" s="82" t="n">
        <f aca="false">'Low pensions'!V33</f>
        <v>1120257.78699772</v>
      </c>
      <c r="I33" s="82" t="n">
        <f aca="false">'Low pensions'!M33</f>
        <v>6297.5292844433</v>
      </c>
      <c r="J33" s="82" t="n">
        <f aca="false">'Low pensions'!W33</f>
        <v>34647.148051476</v>
      </c>
      <c r="K33" s="9"/>
      <c r="L33" s="82" t="n">
        <f aca="false">'Low pensions'!N33</f>
        <v>3305159.67618815</v>
      </c>
      <c r="M33" s="67"/>
      <c r="N33" s="82" t="n">
        <f aca="false">'Low pensions'!L33</f>
        <v>699437.487053532</v>
      </c>
      <c r="O33" s="9"/>
      <c r="P33" s="82" t="n">
        <f aca="false">'Low pensions'!X33</f>
        <v>20998587.9581551</v>
      </c>
      <c r="Q33" s="67"/>
      <c r="R33" s="82" t="n">
        <f aca="false">'Low SIPA income'!G28</f>
        <v>17842830.106962</v>
      </c>
      <c r="S33" s="67"/>
      <c r="T33" s="82" t="n">
        <f aca="false">'Low SIPA income'!J28</f>
        <v>68223607.3823874</v>
      </c>
      <c r="U33" s="9"/>
      <c r="V33" s="82" t="n">
        <f aca="false">'Low SIPA income'!F28</f>
        <v>108218.534622524</v>
      </c>
      <c r="W33" s="67"/>
      <c r="X33" s="82" t="n">
        <f aca="false">'Low SIPA income'!M28</f>
        <v>271813.758702499</v>
      </c>
      <c r="Y33" s="9"/>
      <c r="Z33" s="9" t="n">
        <f aca="false">R33+V33-N33-L33-F33</f>
        <v>-2843902.03573182</v>
      </c>
      <c r="AA33" s="9"/>
      <c r="AB33" s="9" t="n">
        <f aca="false">T33-P33-D33</f>
        <v>-45150551.6550199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-0.00896247745596408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71" t="n">
        <f aca="false">workers_and_wage_low!C21</f>
        <v>11654037</v>
      </c>
      <c r="AX33" s="7"/>
      <c r="AY33" s="40" t="n">
        <f aca="false">(AW33-AW32)/AW32</f>
        <v>0.00340298383582678</v>
      </c>
      <c r="AZ33" s="39" t="n">
        <f aca="false">workers_and_wage_low!B21</f>
        <v>5679.1478127964</v>
      </c>
      <c r="BA33" s="40" t="n">
        <f aca="false">(AZ33-AZ32)/AZ32</f>
        <v>-0.0297948211032152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0.0135443314041903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1" t="n">
        <f aca="false">'Low pensions'!Q34</f>
        <v>105670298.855559</v>
      </c>
      <c r="E34" s="6"/>
      <c r="F34" s="8" t="n">
        <f aca="false">'Low pensions'!I34</f>
        <v>19206827.6601025</v>
      </c>
      <c r="G34" s="81" t="n">
        <f aca="false">'Low pensions'!K34</f>
        <v>227496.203324326</v>
      </c>
      <c r="H34" s="81" t="n">
        <f aca="false">'Low pensions'!V34</f>
        <v>1251616.98845889</v>
      </c>
      <c r="I34" s="81" t="n">
        <f aca="false">'Low pensions'!M34</f>
        <v>7035.96505126779</v>
      </c>
      <c r="J34" s="81" t="n">
        <f aca="false">'Low pensions'!W34</f>
        <v>38709.8037667697</v>
      </c>
      <c r="K34" s="6"/>
      <c r="L34" s="81" t="n">
        <f aca="false">'Low pensions'!N34</f>
        <v>3797939.19645477</v>
      </c>
      <c r="M34" s="8"/>
      <c r="N34" s="81" t="n">
        <f aca="false">'Low pensions'!L34</f>
        <v>714826.376907792</v>
      </c>
      <c r="O34" s="6"/>
      <c r="P34" s="81" t="n">
        <f aca="false">'Low pensions'!X34</f>
        <v>23640288.3629154</v>
      </c>
      <c r="Q34" s="8"/>
      <c r="R34" s="81" t="n">
        <f aca="false">'Low SIPA income'!G29</f>
        <v>16354855.2154784</v>
      </c>
      <c r="S34" s="8"/>
      <c r="T34" s="81" t="n">
        <f aca="false">'Low SIPA income'!J29</f>
        <v>62534206.4194864</v>
      </c>
      <c r="U34" s="6"/>
      <c r="V34" s="81" t="n">
        <f aca="false">'Low SIPA income'!F29</f>
        <v>114223.960654247</v>
      </c>
      <c r="W34" s="8"/>
      <c r="X34" s="81" t="n">
        <f aca="false">'Low SIPA income'!M29</f>
        <v>286897.65748182</v>
      </c>
      <c r="Y34" s="6"/>
      <c r="Z34" s="6" t="n">
        <f aca="false">R34+V34-N34-L34-F34</f>
        <v>-7250514.05733245</v>
      </c>
      <c r="AA34" s="6"/>
      <c r="AB34" s="6" t="n">
        <f aca="false">T34-P34-D34</f>
        <v>-66776380.7989877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-0.0139300565326652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-0.0131140428878798</v>
      </c>
      <c r="AV34" s="5"/>
      <c r="AW34" s="65" t="n">
        <f aca="false">workers_and_wage_low!C22</f>
        <v>11459125</v>
      </c>
      <c r="AX34" s="5"/>
      <c r="AY34" s="61" t="n">
        <f aca="false">(AW34-AW33)/AW33</f>
        <v>-0.0167248482221225</v>
      </c>
      <c r="AZ34" s="66" t="n">
        <f aca="false">workers_and_wage_low!B22</f>
        <v>5987.4537603861</v>
      </c>
      <c r="BA34" s="61" t="n">
        <f aca="false">(AZ34-AZ33)/AZ33</f>
        <v>0.0542873610183224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61" t="n">
        <f aca="false">BD34/BD33-1</f>
        <v>0.00666479873825954</v>
      </c>
      <c r="BF34" s="5"/>
      <c r="BG34" s="5"/>
      <c r="BH34" s="5"/>
      <c r="BI34" s="61" t="n">
        <f aca="false">T41/AG41</f>
        <v>0.0158843192175082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2" t="n">
        <f aca="false">'Low pensions'!Q35</f>
        <v>97675413.305956</v>
      </c>
      <c r="E35" s="9"/>
      <c r="F35" s="67" t="n">
        <f aca="false">'Low pensions'!I35</f>
        <v>17753662.574203</v>
      </c>
      <c r="G35" s="82" t="n">
        <f aca="false">'Low pensions'!K35</f>
        <v>279307.043137103</v>
      </c>
      <c r="H35" s="82" t="n">
        <f aca="false">'Low pensions'!V35</f>
        <v>1536664.94243967</v>
      </c>
      <c r="I35" s="82" t="n">
        <f aca="false">'Low pensions'!M35</f>
        <v>8638.3621588794</v>
      </c>
      <c r="J35" s="82" t="n">
        <f aca="false">'Low pensions'!W35</f>
        <v>47525.7198692677</v>
      </c>
      <c r="K35" s="9"/>
      <c r="L35" s="82" t="n">
        <f aca="false">'Low pensions'!N35</f>
        <v>2945031.41658614</v>
      </c>
      <c r="M35" s="67"/>
      <c r="N35" s="82" t="n">
        <f aca="false">'Low pensions'!L35</f>
        <v>730595.767970618</v>
      </c>
      <c r="O35" s="9"/>
      <c r="P35" s="82" t="n">
        <f aca="false">'Low pensions'!X35</f>
        <v>19301304.3755292</v>
      </c>
      <c r="Q35" s="67"/>
      <c r="R35" s="82" t="n">
        <f aca="false">'Low SIPA income'!G30</f>
        <v>18316763.5602497</v>
      </c>
      <c r="S35" s="67"/>
      <c r="T35" s="82" t="n">
        <f aca="false">'Low SIPA income'!J30</f>
        <v>70035733.0176511</v>
      </c>
      <c r="U35" s="9"/>
      <c r="V35" s="82" t="n">
        <f aca="false">'Low SIPA income'!F30</f>
        <v>83174.492669337</v>
      </c>
      <c r="W35" s="67"/>
      <c r="X35" s="82" t="n">
        <f aca="false">'Low SIPA income'!M30</f>
        <v>208910.345713742</v>
      </c>
      <c r="Y35" s="9"/>
      <c r="Z35" s="9" t="n">
        <f aca="false">R35+V35-N35-L35-F35</f>
        <v>-3029351.70584073</v>
      </c>
      <c r="AA35" s="9"/>
      <c r="AB35" s="9" t="n">
        <f aca="false">T35-P35-D35</f>
        <v>-46940984.6638341</v>
      </c>
      <c r="AC35" s="50"/>
      <c r="AD35" s="9"/>
      <c r="AE35" s="9"/>
      <c r="AF35" s="9"/>
      <c r="AG35" s="9" t="n">
        <f aca="false">AG34*'Pessimist macro hypothesis'!B17/'Pessimist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-0.0116770085378938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workers_and_wage_low!C23</f>
        <v>9344932</v>
      </c>
      <c r="AX35" s="7"/>
      <c r="AY35" s="40" t="n">
        <f aca="false">(AW35-AW34)/AW34</f>
        <v>-0.184498641912013</v>
      </c>
      <c r="AZ35" s="39" t="n">
        <f aca="false">workers_and_wage_low!B23</f>
        <v>6406.04690793818</v>
      </c>
      <c r="BA35" s="40" t="n">
        <f aca="false">(AZ35-AZ34)/AZ34</f>
        <v>0.0699117127753969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40" t="n">
        <f aca="false">BD35/BD34-1</f>
        <v>0.0066206732833145</v>
      </c>
      <c r="BF35" s="7"/>
      <c r="BG35" s="7" t="e">
        <f aca="false">AVERAGE(BF34:BF37)</f>
        <v>#DIV/0!</v>
      </c>
      <c r="BH35" s="7"/>
      <c r="BI35" s="40" t="n">
        <f aca="false">T42/AG42</f>
        <v>0.0137329537546461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2" t="n">
        <f aca="false">'Low pensions'!Q36</f>
        <v>96998018.6451087</v>
      </c>
      <c r="E36" s="9"/>
      <c r="F36" s="67" t="n">
        <f aca="false">'Low pensions'!I36</f>
        <v>17630538.076121</v>
      </c>
      <c r="G36" s="82" t="n">
        <f aca="false">'Low pensions'!K36</f>
        <v>300504.88446356</v>
      </c>
      <c r="H36" s="82" t="n">
        <f aca="false">'Low pensions'!V36</f>
        <v>1653289.2110435</v>
      </c>
      <c r="I36" s="82" t="n">
        <f aca="false">'Low pensions'!M36</f>
        <v>9293.96549887298</v>
      </c>
      <c r="J36" s="82" t="n">
        <f aca="false">'Low pensions'!W36</f>
        <v>51132.6560116548</v>
      </c>
      <c r="K36" s="9"/>
      <c r="L36" s="82" t="n">
        <f aca="false">'Low pensions'!N36</f>
        <v>2909983.196962</v>
      </c>
      <c r="M36" s="67"/>
      <c r="N36" s="82" t="n">
        <f aca="false">'Low pensions'!L36</f>
        <v>727300.870120924</v>
      </c>
      <c r="O36" s="9"/>
      <c r="P36" s="82" t="n">
        <f aca="false">'Low pensions'!X36</f>
        <v>19101311.4414703</v>
      </c>
      <c r="Q36" s="67"/>
      <c r="R36" s="82" t="n">
        <f aca="false">'Low SIPA income'!G31</f>
        <v>15597780.5352305</v>
      </c>
      <c r="S36" s="67"/>
      <c r="T36" s="82" t="n">
        <f aca="false">'Low SIPA income'!J31</f>
        <v>59639465.7626089</v>
      </c>
      <c r="U36" s="9"/>
      <c r="V36" s="82" t="n">
        <f aca="false">'Low SIPA income'!F31</f>
        <v>84398.6334716859</v>
      </c>
      <c r="W36" s="67"/>
      <c r="X36" s="82" t="n">
        <f aca="false">'Low SIPA income'!M31</f>
        <v>211985.034479656</v>
      </c>
      <c r="Y36" s="9"/>
      <c r="Z36" s="9" t="n">
        <f aca="false">R36+V36-N36-L36-F36</f>
        <v>-5585642.97450178</v>
      </c>
      <c r="AA36" s="9"/>
      <c r="AB36" s="9" t="n">
        <f aca="false">T36-P36-D36</f>
        <v>-56459864.3239701</v>
      </c>
      <c r="AC36" s="50"/>
      <c r="AD36" s="9"/>
      <c r="AE36" s="9"/>
      <c r="AF36" s="9"/>
      <c r="AG36" s="9" t="n">
        <f aca="false">AG35*'Pessimist macro hypothesis'!B18/'Pessimist macro hypothesis'!B17</f>
        <v>4463803318.74889</v>
      </c>
      <c r="AH36" s="40" t="n">
        <f aca="false">(AG36-AG35)/AG35</f>
        <v>0.110412784005119</v>
      </c>
      <c r="AI36" s="40"/>
      <c r="AJ36" s="40" t="n">
        <f aca="false">AB36/AG36</f>
        <v>-0.0126483763491163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71" t="n">
        <f aca="false">workers_and_wage_low!C24</f>
        <v>9833529</v>
      </c>
      <c r="AX36" s="7"/>
      <c r="AY36" s="40" t="n">
        <f aca="false">(AW36-AW35)/AW35</f>
        <v>0.0522847036233115</v>
      </c>
      <c r="AZ36" s="39" t="n">
        <f aca="false">workers_and_wage_low!B24</f>
        <v>6099.20934338815</v>
      </c>
      <c r="BA36" s="40" t="n">
        <f aca="false">(AZ36-AZ35)/AZ35</f>
        <v>-0.0478981139163696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40" t="n">
        <f aca="false">BD36/BD35-1</f>
        <v>0.00657712826592327</v>
      </c>
      <c r="BF36" s="7"/>
      <c r="BG36" s="7"/>
      <c r="BH36" s="7"/>
      <c r="BI36" s="40" t="n">
        <f aca="false">T43/AG43</f>
        <v>0.015827510359956</v>
      </c>
      <c r="BJ36" s="7"/>
      <c r="BK36" s="7"/>
      <c r="BL36" s="7"/>
      <c r="BM36" s="7"/>
      <c r="BN36" s="7"/>
      <c r="BO36" s="7"/>
      <c r="BP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2" t="n">
        <f aca="false">'Low pensions'!Q37</f>
        <v>94544421.150191</v>
      </c>
      <c r="E37" s="9"/>
      <c r="F37" s="67" t="n">
        <f aca="false">'Low pensions'!I37</f>
        <v>17184567.6876341</v>
      </c>
      <c r="G37" s="82" t="n">
        <f aca="false">'Low pensions'!K37</f>
        <v>313115.34061862</v>
      </c>
      <c r="H37" s="82" t="n">
        <f aca="false">'Low pensions'!V37</f>
        <v>1722668.22012256</v>
      </c>
      <c r="I37" s="82" t="n">
        <f aca="false">'Low pensions'!M37</f>
        <v>9683.97960676154</v>
      </c>
      <c r="J37" s="82" t="n">
        <f aca="false">'Low pensions'!W37</f>
        <v>53278.3985604922</v>
      </c>
      <c r="K37" s="9"/>
      <c r="L37" s="82" t="n">
        <f aca="false">'Low pensions'!N37</f>
        <v>2926673.67510381</v>
      </c>
      <c r="M37" s="67"/>
      <c r="N37" s="82" t="n">
        <f aca="false">'Low pensions'!L37</f>
        <v>710521.665003154</v>
      </c>
      <c r="O37" s="9"/>
      <c r="P37" s="82" t="n">
        <f aca="false">'Low pensions'!X37</f>
        <v>19095604.1759993</v>
      </c>
      <c r="Q37" s="67"/>
      <c r="R37" s="82" t="n">
        <f aca="false">'Low SIPA income'!G32</f>
        <v>18512406.3567963</v>
      </c>
      <c r="S37" s="67"/>
      <c r="T37" s="82" t="n">
        <f aca="false">'Low SIPA income'!J32</f>
        <v>70783790.2069408</v>
      </c>
      <c r="U37" s="9"/>
      <c r="V37" s="82" t="n">
        <f aca="false">'Low SIPA income'!F32</f>
        <v>89324.2409541209</v>
      </c>
      <c r="W37" s="67"/>
      <c r="X37" s="82" t="n">
        <f aca="false">'Low SIPA income'!M32</f>
        <v>224356.740383491</v>
      </c>
      <c r="Y37" s="9"/>
      <c r="Z37" s="9" t="n">
        <f aca="false">R37+V37-N37-L37-F37</f>
        <v>-2220032.42999058</v>
      </c>
      <c r="AA37" s="9"/>
      <c r="AB37" s="9" t="n">
        <f aca="false">T37-P37-D37</f>
        <v>-42856235.1192494</v>
      </c>
      <c r="AC37" s="50"/>
      <c r="AD37" s="9"/>
      <c r="AE37" s="9"/>
      <c r="AF37" s="9"/>
      <c r="AG37" s="9" t="n">
        <f aca="false">AG36*'Pessimist macro hypothesis'!B19/'Pessimist macro hypothesis'!B18</f>
        <v>4673520914.97293</v>
      </c>
      <c r="AH37" s="40" t="n">
        <f aca="false">(AG37-AG36)/AG36</f>
        <v>0.0469818182497381</v>
      </c>
      <c r="AI37" s="40" t="n">
        <f aca="false">(AG37-AG33)/AG33</f>
        <v>-0.0722964768966578</v>
      </c>
      <c r="AJ37" s="40" t="n">
        <f aca="false">AB37/AG37</f>
        <v>-0.00917001034101452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71" t="n">
        <f aca="false">workers_and_wage_low!C25</f>
        <v>10346870</v>
      </c>
      <c r="AX37" s="7"/>
      <c r="AY37" s="40" t="n">
        <f aca="false">(AW37-AW36)/AW36</f>
        <v>0.0522031307377036</v>
      </c>
      <c r="AZ37" s="39" t="n">
        <f aca="false">workers_and_wage_low!B25</f>
        <v>5989.78897621345</v>
      </c>
      <c r="BA37" s="40" t="n">
        <f aca="false">(AZ37-AZ36)/AZ36</f>
        <v>-0.0179400904304613</v>
      </c>
      <c r="BB37" s="76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40" t="n">
        <f aca="false">BD37/BD36-1</f>
        <v>0.00653415230808396</v>
      </c>
      <c r="BG37" s="73" t="n">
        <f aca="false">(BB37-BB33)/BB33</f>
        <v>0.0300536211024986</v>
      </c>
      <c r="BH37" s="7"/>
      <c r="BI37" s="40" t="n">
        <f aca="false">T44/AG44</f>
        <v>0.0135343538721259</v>
      </c>
      <c r="BJ37" s="7"/>
      <c r="BK37" s="7"/>
      <c r="BL37" s="7"/>
      <c r="BM37" s="7"/>
      <c r="BN37" s="7"/>
      <c r="BO37" s="7"/>
      <c r="BP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1" t="n">
        <f aca="false">'Low pensions'!Q38</f>
        <v>91855137.4737459</v>
      </c>
      <c r="E38" s="6"/>
      <c r="F38" s="8" t="n">
        <f aca="false">'Low pensions'!I38</f>
        <v>16695758.5457842</v>
      </c>
      <c r="G38" s="81" t="n">
        <f aca="false">'Low pensions'!K38</f>
        <v>306920.079089883</v>
      </c>
      <c r="H38" s="81" t="n">
        <f aca="false">'Low pensions'!V38</f>
        <v>1688583.71908912</v>
      </c>
      <c r="I38" s="81" t="n">
        <f aca="false">'Low pensions'!M38</f>
        <v>9492.37358009949</v>
      </c>
      <c r="J38" s="81" t="n">
        <f aca="false">'Low pensions'!W38</f>
        <v>52224.2387347151</v>
      </c>
      <c r="K38" s="6"/>
      <c r="L38" s="81" t="n">
        <f aca="false">'Low pensions'!N38</f>
        <v>3430207.73497466</v>
      </c>
      <c r="M38" s="8"/>
      <c r="N38" s="81" t="n">
        <f aca="false">'Low pensions'!L38</f>
        <v>691752.799354114</v>
      </c>
      <c r="O38" s="6"/>
      <c r="P38" s="81" t="n">
        <f aca="false">'Low pensions'!X38</f>
        <v>21605184.045279</v>
      </c>
      <c r="Q38" s="8"/>
      <c r="R38" s="81" t="n">
        <f aca="false">'Low SIPA income'!G33</f>
        <v>16178881.1706201</v>
      </c>
      <c r="S38" s="8"/>
      <c r="T38" s="81" t="n">
        <f aca="false">'Low SIPA income'!J33</f>
        <v>61861354.407001</v>
      </c>
      <c r="U38" s="6"/>
      <c r="V38" s="81" t="n">
        <f aca="false">'Low SIPA income'!F33</f>
        <v>96486.4262896837</v>
      </c>
      <c r="W38" s="8"/>
      <c r="X38" s="81" t="n">
        <f aca="false">'Low SIPA income'!M33</f>
        <v>242346.085031095</v>
      </c>
      <c r="Y38" s="6"/>
      <c r="Z38" s="6" t="n">
        <f aca="false">R38+V38-N38-L38-F38</f>
        <v>-4542351.4832032</v>
      </c>
      <c r="AA38" s="6"/>
      <c r="AB38" s="6" t="n">
        <f aca="false">T38-P38-D38</f>
        <v>-51598967.1120239</v>
      </c>
      <c r="AC38" s="50"/>
      <c r="AD38" s="6"/>
      <c r="AE38" s="6"/>
      <c r="AF38" s="6"/>
      <c r="AG38" s="6" t="n">
        <f aca="false">AG37*'Pessimist macro hypothesis'!B20/'Pessimist macro hypothesis'!B19</f>
        <v>4649879863.95668</v>
      </c>
      <c r="AH38" s="61" t="n">
        <f aca="false">(AG38-AG37)/AG37</f>
        <v>-0.00505850972882206</v>
      </c>
      <c r="AI38" s="61"/>
      <c r="AJ38" s="61" t="n">
        <f aca="false">AB38/AG38</f>
        <v>-0.0110968387617905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0.0069725138069943</v>
      </c>
      <c r="AV38" s="5"/>
      <c r="AW38" s="65" t="n">
        <f aca="false">workers_and_wage_low!C26</f>
        <v>10799194</v>
      </c>
      <c r="AX38" s="5"/>
      <c r="AY38" s="61" t="n">
        <f aca="false">(AW38-AW37)/AW37</f>
        <v>0.043716022333324</v>
      </c>
      <c r="AZ38" s="66" t="n">
        <f aca="false">workers_and_wage_low!B26</f>
        <v>5870.31053640182</v>
      </c>
      <c r="BA38" s="61" t="n">
        <f aca="false">(AZ38-AZ37)/AZ37</f>
        <v>-0.0199470198843571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61" t="n">
        <f aca="false">BD38/BD37-1</f>
        <v>0.0145106607117969</v>
      </c>
      <c r="BF38" s="5"/>
      <c r="BG38" s="5"/>
      <c r="BH38" s="5"/>
      <c r="BI38" s="61" t="n">
        <f aca="false">T45/AG45</f>
        <v>0.0154977768542421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2" t="n">
        <f aca="false">'Low pensions'!Q39</f>
        <v>92412560.0236593</v>
      </c>
      <c r="E39" s="9"/>
      <c r="F39" s="67" t="n">
        <f aca="false">'Low pensions'!I39</f>
        <v>16797076.6925671</v>
      </c>
      <c r="G39" s="82" t="n">
        <f aca="false">'Low pensions'!K39</f>
        <v>341653.206087641</v>
      </c>
      <c r="H39" s="82" t="n">
        <f aca="false">'Low pensions'!V39</f>
        <v>1879675.13590155</v>
      </c>
      <c r="I39" s="82" t="n">
        <f aca="false">'Low pensions'!M39</f>
        <v>10566.5940027106</v>
      </c>
      <c r="J39" s="82" t="n">
        <f aca="false">'Low pensions'!W39</f>
        <v>58134.2825536564</v>
      </c>
      <c r="K39" s="9"/>
      <c r="L39" s="82" t="n">
        <f aca="false">'Low pensions'!N39</f>
        <v>2877158.04030819</v>
      </c>
      <c r="M39" s="67"/>
      <c r="N39" s="82" t="n">
        <f aca="false">'Low pensions'!L39</f>
        <v>697602.667893313</v>
      </c>
      <c r="O39" s="9"/>
      <c r="P39" s="82" t="n">
        <f aca="false">'Low pensions'!X39</f>
        <v>18767590.8012794</v>
      </c>
      <c r="Q39" s="67"/>
      <c r="R39" s="82" t="n">
        <f aca="false">'Low SIPA income'!G34</f>
        <v>19151439.311564</v>
      </c>
      <c r="S39" s="67"/>
      <c r="T39" s="82" t="n">
        <f aca="false">'Low SIPA income'!J34</f>
        <v>73227188.0955673</v>
      </c>
      <c r="U39" s="9"/>
      <c r="V39" s="82" t="n">
        <f aca="false">'Low SIPA income'!F34</f>
        <v>95545.0991489735</v>
      </c>
      <c r="W39" s="67"/>
      <c r="X39" s="82" t="n">
        <f aca="false">'Low SIPA income'!M34</f>
        <v>239981.742645776</v>
      </c>
      <c r="Y39" s="9"/>
      <c r="Z39" s="9" t="n">
        <f aca="false">R39+V39-N39-L39-F39</f>
        <v>-1124852.99005567</v>
      </c>
      <c r="AA39" s="9"/>
      <c r="AB39" s="9" t="n">
        <f aca="false">T39-P39-D39</f>
        <v>-37952962.7293713</v>
      </c>
      <c r="AC39" s="50"/>
      <c r="AD39" s="9"/>
      <c r="AE39" s="9"/>
      <c r="AF39" s="9"/>
      <c r="AG39" s="9" t="n">
        <f aca="false">AG38*'Pessimist macro hypothesis'!B21/'Pessimist macro hypothesis'!B20</f>
        <v>4743540413.07527</v>
      </c>
      <c r="AH39" s="40" t="n">
        <f aca="false">(AG39-AG38)/AG38</f>
        <v>0.0201425739715537</v>
      </c>
      <c r="AI39" s="40"/>
      <c r="AJ39" s="40" t="n">
        <f aca="false">AB39/AG39</f>
        <v>-0.00800097805106844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workers_and_wage_low!C27</f>
        <v>11079402</v>
      </c>
      <c r="AX39" s="7"/>
      <c r="AY39" s="40" t="n">
        <f aca="false">(AW39-AW38)/AW38</f>
        <v>0.0259471216092608</v>
      </c>
      <c r="AZ39" s="39" t="n">
        <f aca="false">workers_and_wage_low!B27</f>
        <v>5861.19210876106</v>
      </c>
      <c r="BA39" s="40" t="n">
        <f aca="false">(AZ39-AZ38)/AZ38</f>
        <v>-0.00155331265428209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40" t="n">
        <f aca="false">BD39/BD38-1</f>
        <v>0.0143031130906166</v>
      </c>
      <c r="BF39" s="7"/>
      <c r="BG39" s="7"/>
      <c r="BH39" s="7"/>
      <c r="BI39" s="40" t="n">
        <f aca="false">T46/AG46</f>
        <v>0.0135421133734995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2" t="n">
        <f aca="false">'Low pensions'!Q40</f>
        <v>94638593.9502832</v>
      </c>
      <c r="E40" s="9"/>
      <c r="F40" s="67" t="n">
        <f aca="false">'Low pensions'!I40</f>
        <v>17201684.7087955</v>
      </c>
      <c r="G40" s="82" t="n">
        <f aca="false">'Low pensions'!K40</f>
        <v>372075.680312798</v>
      </c>
      <c r="H40" s="82" t="n">
        <f aca="false">'Low pensions'!V40</f>
        <v>2047050.61300731</v>
      </c>
      <c r="I40" s="82" t="n">
        <f aca="false">'Low pensions'!M40</f>
        <v>11507.4952674061</v>
      </c>
      <c r="J40" s="82" t="n">
        <f aca="false">'Low pensions'!W40</f>
        <v>63310.843701257</v>
      </c>
      <c r="K40" s="9"/>
      <c r="L40" s="82" t="n">
        <f aca="false">'Low pensions'!N40</f>
        <v>2949187.48131824</v>
      </c>
      <c r="M40" s="67"/>
      <c r="N40" s="82" t="n">
        <f aca="false">'Low pensions'!L40</f>
        <v>715481.45827632</v>
      </c>
      <c r="O40" s="9"/>
      <c r="P40" s="82" t="n">
        <f aca="false">'Low pensions'!X40</f>
        <v>19239715.7426855</v>
      </c>
      <c r="Q40" s="67"/>
      <c r="R40" s="82" t="n">
        <f aca="false">'Low SIPA income'!G35</f>
        <v>16919030.0181048</v>
      </c>
      <c r="S40" s="67"/>
      <c r="T40" s="82" t="n">
        <f aca="false">'Low SIPA income'!J35</f>
        <v>64691377.6753178</v>
      </c>
      <c r="U40" s="9"/>
      <c r="V40" s="82" t="n">
        <f aca="false">'Low SIPA income'!F35</f>
        <v>96259.6212510631</v>
      </c>
      <c r="W40" s="67"/>
      <c r="X40" s="82" t="n">
        <f aca="false">'Low SIPA income'!M35</f>
        <v>241776.416163787</v>
      </c>
      <c r="Y40" s="9"/>
      <c r="Z40" s="9" t="n">
        <f aca="false">R40+V40-N40-L40-F40</f>
        <v>-3851064.00903413</v>
      </c>
      <c r="AA40" s="9"/>
      <c r="AB40" s="9" t="n">
        <f aca="false">T40-P40-D40</f>
        <v>-49186932.0176508</v>
      </c>
      <c r="AC40" s="50"/>
      <c r="AD40" s="9"/>
      <c r="AE40" s="9"/>
      <c r="AF40" s="9"/>
      <c r="AG40" s="9" t="n">
        <f aca="false">AG39*'Pessimist macro hypothesis'!B22/'Pessimist macro hypothesis'!B21</f>
        <v>4776269551.06131</v>
      </c>
      <c r="AH40" s="40" t="n">
        <f aca="false">(AG40-AG39)/AG39</f>
        <v>0.00689972786904613</v>
      </c>
      <c r="AI40" s="40"/>
      <c r="AJ40" s="40" t="n">
        <f aca="false">AB40/AG40</f>
        <v>-0.0102981901443819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1" t="n">
        <f aca="false">workers_and_wage_low!C28</f>
        <v>11523546</v>
      </c>
      <c r="AX40" s="7"/>
      <c r="AY40" s="40" t="n">
        <f aca="false">(AW40-AW39)/AW39</f>
        <v>0.0400873621157532</v>
      </c>
      <c r="AZ40" s="39" t="n">
        <f aca="false">workers_and_wage_low!B28</f>
        <v>5805.23985637203</v>
      </c>
      <c r="BA40" s="40" t="n">
        <f aca="false">(AZ40-AZ39)/AZ39</f>
        <v>-0.00954622393376232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40" t="n">
        <f aca="false">BD40/BD39-1</f>
        <v>0.0141014189013327</v>
      </c>
      <c r="BF40" s="7"/>
      <c r="BG40" s="7"/>
      <c r="BH40" s="7"/>
      <c r="BI40" s="40" t="n">
        <f aca="false">T47/AG47</f>
        <v>0.0155610203223113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2" t="n">
        <f aca="false">'Low pensions'!Q41</f>
        <v>97967186.8707525</v>
      </c>
      <c r="E41" s="9"/>
      <c r="F41" s="67" t="n">
        <f aca="false">'Low pensions'!I41</f>
        <v>17806695.8733941</v>
      </c>
      <c r="G41" s="82" t="n">
        <f aca="false">'Low pensions'!K41</f>
        <v>403505.751204012</v>
      </c>
      <c r="H41" s="82" t="n">
        <f aca="false">'Low pensions'!V41</f>
        <v>2219969.58968065</v>
      </c>
      <c r="I41" s="82" t="n">
        <f aca="false">'Low pensions'!M41</f>
        <v>12479.559315588</v>
      </c>
      <c r="J41" s="82" t="n">
        <f aca="false">'Low pensions'!W41</f>
        <v>68658.8532890923</v>
      </c>
      <c r="K41" s="9"/>
      <c r="L41" s="82" t="n">
        <f aca="false">'Low pensions'!N41</f>
        <v>3106350.21473196</v>
      </c>
      <c r="M41" s="67"/>
      <c r="N41" s="82" t="n">
        <f aca="false">'Low pensions'!L41</f>
        <v>742200.334227387</v>
      </c>
      <c r="O41" s="9"/>
      <c r="P41" s="82" t="n">
        <f aca="false">'Low pensions'!X41</f>
        <v>20202233.2856293</v>
      </c>
      <c r="Q41" s="67"/>
      <c r="R41" s="82" t="n">
        <f aca="false">'Low SIPA income'!G36</f>
        <v>19959240.3420172</v>
      </c>
      <c r="S41" s="67"/>
      <c r="T41" s="82" t="n">
        <f aca="false">'Low SIPA income'!J36</f>
        <v>76315885.3489939</v>
      </c>
      <c r="U41" s="9"/>
      <c r="V41" s="82" t="n">
        <f aca="false">'Low SIPA income'!F36</f>
        <v>96597.7670715383</v>
      </c>
      <c r="W41" s="67"/>
      <c r="X41" s="82" t="n">
        <f aca="false">'Low SIPA income'!M36</f>
        <v>242625.740974675</v>
      </c>
      <c r="Y41" s="9"/>
      <c r="Z41" s="9" t="n">
        <f aca="false">R41+V41-N41-L41-F41</f>
        <v>-1599408.31326476</v>
      </c>
      <c r="AA41" s="9"/>
      <c r="AB41" s="9" t="n">
        <f aca="false">T41-P41-D41</f>
        <v>-41853534.807388</v>
      </c>
      <c r="AC41" s="50"/>
      <c r="AD41" s="9"/>
      <c r="AE41" s="9"/>
      <c r="AF41" s="9"/>
      <c r="AG41" s="9" t="n">
        <f aca="false">AG40*'Pessimist macro hypothesis'!B23/'Pessimist macro hypothesis'!B22</f>
        <v>4804479455.74377</v>
      </c>
      <c r="AH41" s="40" t="n">
        <f aca="false">(AG41-AG40)/AG40</f>
        <v>0.00590626311619943</v>
      </c>
      <c r="AI41" s="40" t="n">
        <f aca="false">(AG41-AG37)/AG37</f>
        <v>0.0280213875477226</v>
      </c>
      <c r="AJ41" s="40" t="n">
        <f aca="false">AB41/AG41</f>
        <v>-0.0087113568062721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1" t="n">
        <f aca="false">workers_and_wage_low!C29</f>
        <v>11615756</v>
      </c>
      <c r="AX41" s="7"/>
      <c r="AY41" s="40" t="n">
        <f aca="false">(AW41-AW40)/AW40</f>
        <v>0.00800187719995217</v>
      </c>
      <c r="AZ41" s="39" t="n">
        <f aca="false">workers_and_wage_low!B29</f>
        <v>5859.29376403863</v>
      </c>
      <c r="BA41" s="40" t="n">
        <f aca="false">(AZ41-AZ40)/AZ40</f>
        <v>0.00931122727121672</v>
      </c>
      <c r="BB41" s="76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40" t="n">
        <f aca="false">BD41/BD40-1</f>
        <v>0.0139053339621691</v>
      </c>
      <c r="BF41" s="7"/>
      <c r="BG41" s="73" t="n">
        <f aca="false">(BB41-BB37)/BB37</f>
        <v>0.0652173913043478</v>
      </c>
      <c r="BH41" s="7"/>
      <c r="BI41" s="40" t="n">
        <f aca="false">T48/AG48</f>
        <v>0.0135289426081953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1" t="n">
        <f aca="false">'Low pensions'!Q42</f>
        <v>101545732.876357</v>
      </c>
      <c r="E42" s="6"/>
      <c r="F42" s="8" t="n">
        <f aca="false">'Low pensions'!I42</f>
        <v>18457138.969967</v>
      </c>
      <c r="G42" s="81" t="n">
        <f aca="false">'Low pensions'!K42</f>
        <v>440660.725945904</v>
      </c>
      <c r="H42" s="81" t="n">
        <f aca="false">'Low pensions'!V42</f>
        <v>2424385.29822069</v>
      </c>
      <c r="I42" s="81" t="n">
        <f aca="false">'Low pensions'!M42</f>
        <v>13628.6822457497</v>
      </c>
      <c r="J42" s="81" t="n">
        <f aca="false">'Low pensions'!W42</f>
        <v>74980.9886047642</v>
      </c>
      <c r="K42" s="6"/>
      <c r="L42" s="81" t="n">
        <f aca="false">'Low pensions'!N42</f>
        <v>3932682.50145615</v>
      </c>
      <c r="M42" s="8"/>
      <c r="N42" s="81" t="n">
        <f aca="false">'Low pensions'!L42</f>
        <v>770845.708145745</v>
      </c>
      <c r="O42" s="6"/>
      <c r="P42" s="81" t="n">
        <f aca="false">'Low pensions'!X42</f>
        <v>24647673.8452067</v>
      </c>
      <c r="Q42" s="8"/>
      <c r="R42" s="81" t="n">
        <f aca="false">'Low SIPA income'!G37</f>
        <v>17368731.0486167</v>
      </c>
      <c r="S42" s="8"/>
      <c r="T42" s="81" t="n">
        <f aca="false">'Low SIPA income'!J37</f>
        <v>66410848.5418326</v>
      </c>
      <c r="U42" s="6"/>
      <c r="V42" s="81" t="n">
        <f aca="false">'Low SIPA income'!F37</f>
        <v>96905.6586981352</v>
      </c>
      <c r="W42" s="8"/>
      <c r="X42" s="81" t="n">
        <f aca="false">'Low SIPA income'!M37</f>
        <v>243399.075973068</v>
      </c>
      <c r="Y42" s="6"/>
      <c r="Z42" s="6" t="n">
        <f aca="false">R42+V42-N42-L42-F42</f>
        <v>-5695030.47225407</v>
      </c>
      <c r="AA42" s="6"/>
      <c r="AB42" s="6" t="n">
        <f aca="false">T42-P42-D42</f>
        <v>-59782558.1797307</v>
      </c>
      <c r="AC42" s="50"/>
      <c r="AD42" s="6"/>
      <c r="AE42" s="6"/>
      <c r="AF42" s="6"/>
      <c r="AG42" s="6" t="n">
        <f aca="false">AG41*'Pessimist macro hypothesis'!B24/'Pessimist macro hypothesis'!B23</f>
        <v>4835875058.51497</v>
      </c>
      <c r="AH42" s="61" t="n">
        <f aca="false">(AG42-AG41)/AG41</f>
        <v>0.00653465230945318</v>
      </c>
      <c r="AI42" s="61"/>
      <c r="AJ42" s="61" t="n">
        <f aca="false">AB42/AG42</f>
        <v>-0.0123623041241452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0.0131904002136156</v>
      </c>
      <c r="AV42" s="5"/>
      <c r="AW42" s="65" t="n">
        <f aca="false">workers_and_wage_low!C30</f>
        <v>11570360</v>
      </c>
      <c r="AX42" s="5"/>
      <c r="AY42" s="61" t="n">
        <f aca="false">(AW42-AW41)/AW41</f>
        <v>-0.00390813994371094</v>
      </c>
      <c r="AZ42" s="66" t="n">
        <f aca="false">workers_and_wage_low!B30</f>
        <v>5900.00266001304</v>
      </c>
      <c r="BA42" s="61" t="n">
        <f aca="false">(AZ42-AZ41)/AZ41</f>
        <v>0.00694774790509026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0.0156972001481331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2" t="n">
        <f aca="false">'Low pensions'!Q43</f>
        <v>103384220.713935</v>
      </c>
      <c r="E43" s="9"/>
      <c r="F43" s="67" t="n">
        <f aca="false">'Low pensions'!I43</f>
        <v>18791305.897041</v>
      </c>
      <c r="G43" s="82" t="n">
        <f aca="false">'Low pensions'!K43</f>
        <v>470026.026987577</v>
      </c>
      <c r="H43" s="82" t="n">
        <f aca="false">'Low pensions'!V43</f>
        <v>2585944.52038745</v>
      </c>
      <c r="I43" s="82" t="n">
        <f aca="false">'Low pensions'!M43</f>
        <v>14536.8874326054</v>
      </c>
      <c r="J43" s="82" t="n">
        <f aca="false">'Low pensions'!W43</f>
        <v>79977.665578993</v>
      </c>
      <c r="K43" s="9"/>
      <c r="L43" s="82" t="n">
        <f aca="false">'Low pensions'!N43</f>
        <v>3292198.25645694</v>
      </c>
      <c r="M43" s="67"/>
      <c r="N43" s="82" t="n">
        <f aca="false">'Low pensions'!L43</f>
        <v>786287.402851477</v>
      </c>
      <c r="O43" s="9"/>
      <c r="P43" s="82" t="n">
        <f aca="false">'Low pensions'!X43</f>
        <v>21409153.7014062</v>
      </c>
      <c r="Q43" s="67"/>
      <c r="R43" s="82" t="n">
        <f aca="false">'Low SIPA income'!G38</f>
        <v>20421028.5096886</v>
      </c>
      <c r="S43" s="67"/>
      <c r="T43" s="82" t="n">
        <f aca="false">'Low SIPA income'!J38</f>
        <v>78081572.432051</v>
      </c>
      <c r="U43" s="9"/>
      <c r="V43" s="82" t="n">
        <f aca="false">'Low SIPA income'!F38</f>
        <v>98114.2875218923</v>
      </c>
      <c r="W43" s="67"/>
      <c r="X43" s="82" t="n">
        <f aca="false">'Low SIPA income'!M38</f>
        <v>246434.803120987</v>
      </c>
      <c r="Y43" s="9"/>
      <c r="Z43" s="9" t="n">
        <f aca="false">R43+V43-N43-L43-F43</f>
        <v>-2350648.75913893</v>
      </c>
      <c r="AA43" s="9"/>
      <c r="AB43" s="9" t="n">
        <f aca="false">T43-P43-D43</f>
        <v>-46711801.9832899</v>
      </c>
      <c r="AC43" s="50"/>
      <c r="AD43" s="9"/>
      <c r="AE43" s="9"/>
      <c r="AF43" s="9"/>
      <c r="AG43" s="9" t="n">
        <f aca="false">AG42*'Pessimist macro hypothesis'!B25/'Pessimist macro hypothesis'!B24</f>
        <v>4933282029.59826</v>
      </c>
      <c r="AH43" s="40" t="n">
        <f aca="false">(AG43-AG42)/AG42</f>
        <v>0.0201425739715462</v>
      </c>
      <c r="AI43" s="40"/>
      <c r="AJ43" s="40" t="n">
        <f aca="false">AB43/AG43</f>
        <v>-0.0094687069790522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workers_and_wage_low!C31</f>
        <v>11668081</v>
      </c>
      <c r="AX43" s="7"/>
      <c r="AY43" s="40" t="n">
        <f aca="false">(AW43-AW42)/AW42</f>
        <v>0.00844580462492092</v>
      </c>
      <c r="AZ43" s="39" t="n">
        <f aca="false">workers_and_wage_low!B31</f>
        <v>5919.82330592935</v>
      </c>
      <c r="BA43" s="40" t="n">
        <f aca="false">(AZ43-AZ42)/AZ42</f>
        <v>0.00335942999664082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0.0137326200920366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2" t="n">
        <f aca="false">'Low pensions'!Q44</f>
        <v>105417841.560879</v>
      </c>
      <c r="E44" s="9"/>
      <c r="F44" s="67" t="n">
        <f aca="false">'Low pensions'!I44</f>
        <v>19160940.5584008</v>
      </c>
      <c r="G44" s="82" t="n">
        <f aca="false">'Low pensions'!K44</f>
        <v>492678.30399396</v>
      </c>
      <c r="H44" s="82" t="n">
        <f aca="false">'Low pensions'!V44</f>
        <v>2710570.66497433</v>
      </c>
      <c r="I44" s="82" t="n">
        <f aca="false">'Low pensions'!M44</f>
        <v>15237.4733194009</v>
      </c>
      <c r="J44" s="82" t="n">
        <f aca="false">'Low pensions'!W44</f>
        <v>83832.0824218868</v>
      </c>
      <c r="K44" s="9"/>
      <c r="L44" s="82" t="n">
        <f aca="false">'Low pensions'!N44</f>
        <v>3367760.85814078</v>
      </c>
      <c r="M44" s="67"/>
      <c r="N44" s="82" t="n">
        <f aca="false">'Low pensions'!L44</f>
        <v>804241.78129537</v>
      </c>
      <c r="O44" s="9"/>
      <c r="P44" s="82" t="n">
        <f aca="false">'Low pensions'!X44</f>
        <v>21900028.0935534</v>
      </c>
      <c r="Q44" s="67"/>
      <c r="R44" s="82" t="n">
        <f aca="false">'Low SIPA income'!G39</f>
        <v>17751894.8137722</v>
      </c>
      <c r="S44" s="67"/>
      <c r="T44" s="82" t="n">
        <f aca="false">'Low SIPA income'!J39</f>
        <v>67875908.4073597</v>
      </c>
      <c r="U44" s="9"/>
      <c r="V44" s="82" t="n">
        <f aca="false">'Low SIPA income'!F39</f>
        <v>97219.210591835</v>
      </c>
      <c r="W44" s="67"/>
      <c r="X44" s="82" t="n">
        <f aca="false">'Low SIPA income'!M39</f>
        <v>244186.627930522</v>
      </c>
      <c r="Y44" s="9"/>
      <c r="Z44" s="9" t="n">
        <f aca="false">R44+V44-N44-L44-F44</f>
        <v>-5483829.17347288</v>
      </c>
      <c r="AA44" s="9"/>
      <c r="AB44" s="9" t="n">
        <f aca="false">T44-P44-D44</f>
        <v>-59441961.2470731</v>
      </c>
      <c r="AC44" s="50"/>
      <c r="AD44" s="9"/>
      <c r="AE44" s="9"/>
      <c r="AF44" s="9"/>
      <c r="AG44" s="9" t="n">
        <f aca="false">AG43*'Pessimist macro hypothesis'!B26/'Pessimist macro hypothesis'!B25</f>
        <v>5015083028.61438</v>
      </c>
      <c r="AH44" s="40" t="n">
        <f aca="false">(AG44-AG43)/AG43</f>
        <v>0.0165814560216373</v>
      </c>
      <c r="AI44" s="40"/>
      <c r="AJ44" s="40" t="n">
        <f aca="false">AB44/AG44</f>
        <v>-0.0118526375152549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1" t="n">
        <f aca="false">workers_and_wage_low!C32</f>
        <v>11679117</v>
      </c>
      <c r="AX44" s="7"/>
      <c r="AY44" s="40" t="n">
        <f aca="false">(AW44-AW43)/AW43</f>
        <v>0.000945828195741871</v>
      </c>
      <c r="AZ44" s="39" t="n">
        <f aca="false">workers_and_wage_low!B32</f>
        <v>5927.9522590084</v>
      </c>
      <c r="BA44" s="40" t="n">
        <f aca="false">(AZ44-AZ43)/AZ43</f>
        <v>0.00137317495116923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0.0155866715166721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2" t="n">
        <f aca="false">'Low pensions'!Q45</f>
        <v>107729965.087804</v>
      </c>
      <c r="E45" s="9"/>
      <c r="F45" s="67" t="n">
        <f aca="false">'Low pensions'!I45</f>
        <v>19581196.3785458</v>
      </c>
      <c r="G45" s="82" t="n">
        <f aca="false">'Low pensions'!K45</f>
        <v>510968.215641282</v>
      </c>
      <c r="H45" s="82" t="n">
        <f aca="false">'Low pensions'!V45</f>
        <v>2811196.36246154</v>
      </c>
      <c r="I45" s="82" t="n">
        <f aca="false">'Low pensions'!M45</f>
        <v>15803.1406899366</v>
      </c>
      <c r="J45" s="82" t="n">
        <f aca="false">'Low pensions'!W45</f>
        <v>86944.2173957177</v>
      </c>
      <c r="K45" s="9"/>
      <c r="L45" s="82" t="n">
        <f aca="false">'Low pensions'!N45</f>
        <v>3453808.55780654</v>
      </c>
      <c r="M45" s="67"/>
      <c r="N45" s="82" t="n">
        <f aca="false">'Low pensions'!L45</f>
        <v>824667.891684249</v>
      </c>
      <c r="O45" s="9"/>
      <c r="P45" s="82" t="n">
        <f aca="false">'Low pensions'!X45</f>
        <v>22458908.4488553</v>
      </c>
      <c r="Q45" s="67"/>
      <c r="R45" s="82" t="n">
        <f aca="false">'Low SIPA income'!G40</f>
        <v>20520321.9686955</v>
      </c>
      <c r="S45" s="67" t="n">
        <f aca="false">SUM(T42:T45)/AVERAGE(AG42:AG45)</f>
        <v>0.0586143671767298</v>
      </c>
      <c r="T45" s="82" t="n">
        <f aca="false">'Low SIPA income'!J40</f>
        <v>78461229.5784967</v>
      </c>
      <c r="U45" s="9"/>
      <c r="V45" s="82" t="n">
        <f aca="false">'Low SIPA income'!F40</f>
        <v>99035.9579266854</v>
      </c>
      <c r="W45" s="67"/>
      <c r="X45" s="82" t="n">
        <f aca="false">'Low SIPA income'!M40</f>
        <v>248749.773452876</v>
      </c>
      <c r="Y45" s="9"/>
      <c r="Z45" s="9" t="n">
        <f aca="false">R45+V45-N45-L45-F45</f>
        <v>-3240314.90141439</v>
      </c>
      <c r="AA45" s="9"/>
      <c r="AB45" s="9" t="n">
        <f aca="false">T45-P45-D45</f>
        <v>-51727643.9581626</v>
      </c>
      <c r="AC45" s="50"/>
      <c r="AD45" s="9"/>
      <c r="AE45" s="9"/>
      <c r="AF45" s="9"/>
      <c r="AG45" s="9" t="n">
        <f aca="false">AG44*'Pessimist macro hypothesis'!B27/'Pessimist macro hypothesis'!B26</f>
        <v>5062740954.16594</v>
      </c>
      <c r="AH45" s="40" t="n">
        <f aca="false">(AG45-AG44)/AG44</f>
        <v>0.00950291855182558</v>
      </c>
      <c r="AI45" s="40" t="n">
        <f aca="false">(AG45-AG41)/AG41</f>
        <v>0.0537543142396871</v>
      </c>
      <c r="AJ45" s="40" t="n">
        <f aca="false">AB45/AG45</f>
        <v>-0.0102173199115783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1" t="n">
        <f aca="false">workers_and_wage_low!C33</f>
        <v>11703137</v>
      </c>
      <c r="AX45" s="7"/>
      <c r="AY45" s="40" t="n">
        <f aca="false">(AW45-AW44)/AW44</f>
        <v>0.00205666233157866</v>
      </c>
      <c r="AZ45" s="39" t="n">
        <f aca="false">workers_and_wage_low!B33</f>
        <v>5954.29083559581</v>
      </c>
      <c r="BA45" s="40" t="n">
        <f aca="false">(AZ45-AZ44)/AZ44</f>
        <v>0.00444311550373588</v>
      </c>
      <c r="BB45" s="76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0.0135470453679729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1" t="n">
        <f aca="false">'Low pensions'!Q46</f>
        <v>109265642.698209</v>
      </c>
      <c r="E46" s="6"/>
      <c r="F46" s="8" t="n">
        <f aca="false">'Low pensions'!I46</f>
        <v>19860323.9623983</v>
      </c>
      <c r="G46" s="81" t="n">
        <f aca="false">'Low pensions'!K46</f>
        <v>538521.492675781</v>
      </c>
      <c r="H46" s="81" t="n">
        <f aca="false">'Low pensions'!V46</f>
        <v>2962786.36317433</v>
      </c>
      <c r="I46" s="81" t="n">
        <f aca="false">'Low pensions'!M46</f>
        <v>16655.303897189</v>
      </c>
      <c r="J46" s="81" t="n">
        <f aca="false">'Low pensions'!W46</f>
        <v>91632.5679332261</v>
      </c>
      <c r="K46" s="6"/>
      <c r="L46" s="81" t="n">
        <f aca="false">'Low pensions'!N46</f>
        <v>4214854.44276432</v>
      </c>
      <c r="M46" s="8"/>
      <c r="N46" s="81" t="n">
        <f aca="false">'Low pensions'!L46</f>
        <v>837852.259387758</v>
      </c>
      <c r="O46" s="6"/>
      <c r="P46" s="81" t="n">
        <f aca="false">'Low pensions'!X46</f>
        <v>26480515.6648485</v>
      </c>
      <c r="Q46" s="8"/>
      <c r="R46" s="81" t="n">
        <f aca="false">'Low SIPA income'!G41</f>
        <v>17983734.284501</v>
      </c>
      <c r="S46" s="8"/>
      <c r="T46" s="81" t="n">
        <f aca="false">'Low SIPA income'!J41</f>
        <v>68762366.7176123</v>
      </c>
      <c r="U46" s="6"/>
      <c r="V46" s="81" t="n">
        <f aca="false">'Low SIPA income'!F41</f>
        <v>100343.102070057</v>
      </c>
      <c r="W46" s="8"/>
      <c r="X46" s="81" t="n">
        <f aca="false">'Low SIPA income'!M41</f>
        <v>252032.94268091</v>
      </c>
      <c r="Y46" s="6"/>
      <c r="Z46" s="6" t="n">
        <f aca="false">R46+V46-N46-L46-F46</f>
        <v>-6828953.27797935</v>
      </c>
      <c r="AA46" s="6"/>
      <c r="AB46" s="6" t="n">
        <f aca="false">T46-P46-D46</f>
        <v>-66983791.6454453</v>
      </c>
      <c r="AC46" s="50"/>
      <c r="AD46" s="6"/>
      <c r="AE46" s="6"/>
      <c r="AF46" s="6"/>
      <c r="AG46" s="6" t="n">
        <f aca="false">AG45*'Pessimist macro hypothesis'!B28/'Pessimist macro hypothesis'!B27</f>
        <v>5077668811.4407</v>
      </c>
      <c r="AH46" s="61" t="n">
        <f aca="false">(AG46-AG45)/AG45</f>
        <v>0.00294857220819833</v>
      </c>
      <c r="AI46" s="61"/>
      <c r="AJ46" s="61" t="n">
        <f aca="false">AB46/AG46</f>
        <v>-0.0131918394312212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0.00515550575852843</v>
      </c>
      <c r="AV46" s="5"/>
      <c r="AW46" s="65" t="n">
        <f aca="false">workers_and_wage_low!C34</f>
        <v>11745416</v>
      </c>
      <c r="AX46" s="5"/>
      <c r="AY46" s="61" t="n">
        <f aca="false">(AW46-AW45)/AW45</f>
        <v>0.00361262112884776</v>
      </c>
      <c r="AZ46" s="66" t="n">
        <f aca="false">workers_and_wage_low!B34</f>
        <v>5957.15074752496</v>
      </c>
      <c r="BA46" s="61" t="n">
        <f aca="false">(AZ46-AZ45)/AZ45</f>
        <v>0.000480311091298995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61" t="n">
        <f aca="false">BD46/BD45-1</f>
        <v>0.00457154249559943</v>
      </c>
      <c r="BF46" s="5"/>
      <c r="BG46" s="5"/>
      <c r="BH46" s="5"/>
      <c r="BI46" s="61" t="n">
        <f aca="false">T53/AG53</f>
        <v>0.0156658161865813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2" t="n">
        <f aca="false">'Low pensions'!Q47</f>
        <v>110678973.180936</v>
      </c>
      <c r="E47" s="9"/>
      <c r="F47" s="67" t="n">
        <f aca="false">'Low pensions'!I47</f>
        <v>20117213.5075449</v>
      </c>
      <c r="G47" s="82" t="n">
        <f aca="false">'Low pensions'!K47</f>
        <v>551658.237308186</v>
      </c>
      <c r="H47" s="82" t="n">
        <f aca="false">'Low pensions'!V47</f>
        <v>3035060.85617554</v>
      </c>
      <c r="I47" s="82" t="n">
        <f aca="false">'Low pensions'!M47</f>
        <v>17061.5949682945</v>
      </c>
      <c r="J47" s="82" t="n">
        <f aca="false">'Low pensions'!W47</f>
        <v>93867.8615312026</v>
      </c>
      <c r="K47" s="9"/>
      <c r="L47" s="82" t="n">
        <f aca="false">'Low pensions'!N47</f>
        <v>3568674.30523762</v>
      </c>
      <c r="M47" s="67"/>
      <c r="N47" s="82" t="n">
        <f aca="false">'Low pensions'!L47</f>
        <v>849203.754687376</v>
      </c>
      <c r="O47" s="9"/>
      <c r="P47" s="82" t="n">
        <f aca="false">'Low pensions'!X47</f>
        <v>23189936.4373172</v>
      </c>
      <c r="Q47" s="67"/>
      <c r="R47" s="82" t="n">
        <f aca="false">'Low SIPA income'!G42</f>
        <v>20880284.6254055</v>
      </c>
      <c r="S47" s="67"/>
      <c r="T47" s="82" t="n">
        <f aca="false">'Low SIPA income'!J42</f>
        <v>79837577.9950031</v>
      </c>
      <c r="U47" s="9"/>
      <c r="V47" s="82" t="n">
        <f aca="false">'Low SIPA income'!F42</f>
        <v>102188.295292387</v>
      </c>
      <c r="W47" s="67"/>
      <c r="X47" s="82" t="n">
        <f aca="false">'Low SIPA income'!M42</f>
        <v>256667.536071436</v>
      </c>
      <c r="Y47" s="9"/>
      <c r="Z47" s="9" t="n">
        <f aca="false">R47+V47-N47-L47-F47</f>
        <v>-3552618.64677193</v>
      </c>
      <c r="AA47" s="9"/>
      <c r="AB47" s="9" t="n">
        <f aca="false">T47-P47-D47</f>
        <v>-54031331.6232502</v>
      </c>
      <c r="AC47" s="50"/>
      <c r="AD47" s="9"/>
      <c r="AE47" s="9"/>
      <c r="AF47" s="9"/>
      <c r="AG47" s="9" t="n">
        <f aca="false">AG46*'Pessimist macro hypothesis'!B29/'Pessimist macro hypothesis'!B28</f>
        <v>5130613310.78222</v>
      </c>
      <c r="AH47" s="40" t="n">
        <f aca="false">(AG47-AG46)/AG46</f>
        <v>0.0104269304099199</v>
      </c>
      <c r="AI47" s="40"/>
      <c r="AJ47" s="40" t="n">
        <f aca="false">AB47/AG47</f>
        <v>-0.0105311642780992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workers_and_wage_low!C35</f>
        <v>11832883</v>
      </c>
      <c r="AX47" s="7"/>
      <c r="AY47" s="40" t="n">
        <f aca="false">(AW47-AW46)/AW46</f>
        <v>0.0074469052437138</v>
      </c>
      <c r="AZ47" s="39" t="n">
        <f aca="false">workers_and_wage_low!B35</f>
        <v>5960.15024485283</v>
      </c>
      <c r="BA47" s="40" t="n">
        <f aca="false">(AZ47-AZ46)/AZ46</f>
        <v>0.000503512073974248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40" t="n">
        <f aca="false">BD47/BD46-1</f>
        <v>0.00455073860069999</v>
      </c>
      <c r="BF47" s="7"/>
      <c r="BG47" s="7"/>
      <c r="BH47" s="7"/>
      <c r="BI47" s="40" t="n">
        <f aca="false">T54/AG54</f>
        <v>0.0135759452927414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2" t="n">
        <f aca="false">'Low pensions'!Q48</f>
        <v>111939474.327217</v>
      </c>
      <c r="E48" s="9"/>
      <c r="F48" s="67" t="n">
        <f aca="false">'Low pensions'!I48</f>
        <v>20346324.5117172</v>
      </c>
      <c r="G48" s="82" t="n">
        <f aca="false">'Low pensions'!K48</f>
        <v>569179.602152771</v>
      </c>
      <c r="H48" s="82" t="n">
        <f aca="false">'Low pensions'!V48</f>
        <v>3131458.23591204</v>
      </c>
      <c r="I48" s="82" t="n">
        <f aca="false">'Low pensions'!M48</f>
        <v>17603.4928500857</v>
      </c>
      <c r="J48" s="82" t="n">
        <f aca="false">'Low pensions'!W48</f>
        <v>96849.2237910943</v>
      </c>
      <c r="K48" s="9"/>
      <c r="L48" s="82" t="n">
        <f aca="false">'Low pensions'!N48</f>
        <v>3553598.42532574</v>
      </c>
      <c r="M48" s="67"/>
      <c r="N48" s="82" t="n">
        <f aca="false">'Low pensions'!L48</f>
        <v>860486.226114947</v>
      </c>
      <c r="O48" s="9"/>
      <c r="P48" s="82" t="n">
        <f aca="false">'Low pensions'!X48</f>
        <v>23173780.453714</v>
      </c>
      <c r="Q48" s="67"/>
      <c r="R48" s="82" t="n">
        <f aca="false">'Low SIPA income'!G43</f>
        <v>18277141.2247001</v>
      </c>
      <c r="S48" s="67"/>
      <c r="T48" s="82" t="n">
        <f aca="false">'Low SIPA income'!J43</f>
        <v>69884233.5835419</v>
      </c>
      <c r="U48" s="9"/>
      <c r="V48" s="82" t="n">
        <f aca="false">'Low SIPA income'!F43</f>
        <v>102590.769761618</v>
      </c>
      <c r="W48" s="67"/>
      <c r="X48" s="82" t="n">
        <f aca="false">'Low SIPA income'!M43</f>
        <v>257678.435901535</v>
      </c>
      <c r="Y48" s="9"/>
      <c r="Z48" s="9" t="n">
        <f aca="false">R48+V48-N48-L48-F48</f>
        <v>-6380677.16869616</v>
      </c>
      <c r="AA48" s="9"/>
      <c r="AB48" s="9" t="n">
        <f aca="false">T48-P48-D48</f>
        <v>-65229021.1973894</v>
      </c>
      <c r="AC48" s="50"/>
      <c r="AD48" s="9"/>
      <c r="AE48" s="9"/>
      <c r="AF48" s="9"/>
      <c r="AG48" s="9" t="n">
        <f aca="false">AG47*'Pessimist macro hypothesis'!B30/'Pessimist macro hypothesis'!B29</f>
        <v>5165535519.47281</v>
      </c>
      <c r="AH48" s="40" t="n">
        <f aca="false">(AG48-AG47)/AG47</f>
        <v>0.00680663432911659</v>
      </c>
      <c r="AI48" s="40"/>
      <c r="AJ48" s="40" t="n">
        <f aca="false">AB48/AG48</f>
        <v>-0.0126277364566543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1" t="n">
        <f aca="false">workers_and_wage_low!C36</f>
        <v>11842530</v>
      </c>
      <c r="AX48" s="7"/>
      <c r="AY48" s="40" t="n">
        <f aca="false">(AW48-AW47)/AW47</f>
        <v>0.000815270462828036</v>
      </c>
      <c r="AZ48" s="39" t="n">
        <f aca="false">workers_and_wage_low!B36</f>
        <v>5983.70309723957</v>
      </c>
      <c r="BA48" s="40" t="n">
        <f aca="false">(AZ48-AZ47)/AZ47</f>
        <v>0.00395172125184014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40" t="n">
        <f aca="false">BD48/BD47-1</f>
        <v>0.00453012319421409</v>
      </c>
      <c r="BF48" s="7"/>
      <c r="BG48" s="7"/>
      <c r="BH48" s="7"/>
      <c r="BI48" s="40" t="n">
        <f aca="false">T55/AG55</f>
        <v>0.0156278949517617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2" t="n">
        <f aca="false">'Low pensions'!Q49</f>
        <v>113284133.363479</v>
      </c>
      <c r="E49" s="9"/>
      <c r="F49" s="67" t="n">
        <f aca="false">'Low pensions'!I49</f>
        <v>20590732.2085894</v>
      </c>
      <c r="G49" s="82" t="n">
        <f aca="false">'Low pensions'!K49</f>
        <v>598384.492986082</v>
      </c>
      <c r="H49" s="82" t="n">
        <f aca="false">'Low pensions'!V49</f>
        <v>3292134.92844105</v>
      </c>
      <c r="I49" s="82" t="n">
        <f aca="false">'Low pensions'!M49</f>
        <v>18506.7368964768</v>
      </c>
      <c r="J49" s="82" t="n">
        <f aca="false">'Low pensions'!W49</f>
        <v>101818.60603426</v>
      </c>
      <c r="K49" s="9"/>
      <c r="L49" s="82" t="n">
        <f aca="false">'Low pensions'!N49</f>
        <v>3630772.1132692</v>
      </c>
      <c r="M49" s="67"/>
      <c r="N49" s="82" t="n">
        <f aca="false">'Low pensions'!L49</f>
        <v>871932.542322308</v>
      </c>
      <c r="O49" s="9"/>
      <c r="P49" s="82" t="n">
        <f aca="false">'Low pensions'!X49</f>
        <v>23637209.3418845</v>
      </c>
      <c r="Q49" s="67"/>
      <c r="R49" s="82" t="n">
        <f aca="false">'Low SIPA income'!G44</f>
        <v>21215711.7925541</v>
      </c>
      <c r="S49" s="67"/>
      <c r="T49" s="82" t="n">
        <f aca="false">'Low SIPA income'!J44</f>
        <v>81120112.8406385</v>
      </c>
      <c r="U49" s="9"/>
      <c r="V49" s="82" t="n">
        <f aca="false">'Low SIPA income'!F44</f>
        <v>104303.66254503</v>
      </c>
      <c r="W49" s="67"/>
      <c r="X49" s="82" t="n">
        <f aca="false">'Low SIPA income'!M44</f>
        <v>261980.728732775</v>
      </c>
      <c r="Y49" s="9"/>
      <c r="Z49" s="9" t="n">
        <f aca="false">R49+V49-N49-L49-F49</f>
        <v>-3773421.40908173</v>
      </c>
      <c r="AA49" s="9"/>
      <c r="AB49" s="9" t="n">
        <f aca="false">T49-P49-D49</f>
        <v>-55801229.8647254</v>
      </c>
      <c r="AC49" s="50"/>
      <c r="AD49" s="9"/>
      <c r="AE49" s="9"/>
      <c r="AF49" s="9"/>
      <c r="AG49" s="9" t="n">
        <f aca="false">AG48*'Pessimist macro hypothesis'!B31/'Pessimist macro hypothesis'!B30</f>
        <v>5167807766.6791</v>
      </c>
      <c r="AH49" s="40" t="n">
        <f aca="false">(AG49-AG48)/AG48</f>
        <v>0.00043988608687893</v>
      </c>
      <c r="AI49" s="40" t="n">
        <f aca="false">(AG49-AG45)/AG45</f>
        <v>0.0207529505191661</v>
      </c>
      <c r="AJ49" s="40" t="n">
        <f aca="false">AB49/AG49</f>
        <v>-0.0107978532453393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1" t="n">
        <f aca="false">workers_and_wage_low!C37</f>
        <v>11861028</v>
      </c>
      <c r="AX49" s="7"/>
      <c r="AY49" s="40" t="n">
        <f aca="false">(AW49-AW48)/AW48</f>
        <v>0.00156199730969649</v>
      </c>
      <c r="AZ49" s="39" t="n">
        <f aca="false">workers_and_wage_low!B37</f>
        <v>6000.7212782202</v>
      </c>
      <c r="BA49" s="40" t="n">
        <f aca="false">(AZ49-AZ48)/AZ48</f>
        <v>0.00284408846897561</v>
      </c>
      <c r="BB49" s="76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40" t="n">
        <f aca="false">BD49/BD48-1</f>
        <v>0.00450969372606691</v>
      </c>
      <c r="BF49" s="7"/>
      <c r="BG49" s="73" t="n">
        <f aca="false">(BB49-BB45)/BB45</f>
        <v>0.0204081632653061</v>
      </c>
      <c r="BH49" s="7"/>
      <c r="BI49" s="40" t="n">
        <f aca="false">T56/AG56</f>
        <v>0.0135192771678068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1" t="n">
        <f aca="false">'Low pensions'!Q50</f>
        <v>114738271.247192</v>
      </c>
      <c r="E50" s="6"/>
      <c r="F50" s="8" t="n">
        <f aca="false">'Low pensions'!I50</f>
        <v>20855038.9819115</v>
      </c>
      <c r="G50" s="81" t="n">
        <f aca="false">'Low pensions'!K50</f>
        <v>645233.423379712</v>
      </c>
      <c r="H50" s="81" t="n">
        <f aca="false">'Low pensions'!V50</f>
        <v>3549883.92079764</v>
      </c>
      <c r="I50" s="81" t="n">
        <f aca="false">'Low pensions'!M50</f>
        <v>19955.6728880324</v>
      </c>
      <c r="J50" s="81" t="n">
        <f aca="false">'Low pensions'!W50</f>
        <v>109790.224354567</v>
      </c>
      <c r="K50" s="6"/>
      <c r="L50" s="81" t="n">
        <f aca="false">'Low pensions'!N50</f>
        <v>4394803.76227656</v>
      </c>
      <c r="M50" s="8"/>
      <c r="N50" s="81" t="n">
        <f aca="false">'Low pensions'!L50</f>
        <v>885111.461627703</v>
      </c>
      <c r="O50" s="6"/>
      <c r="P50" s="81" t="n">
        <f aca="false">'Low pensions'!X50</f>
        <v>27674279.7262458</v>
      </c>
      <c r="Q50" s="8"/>
      <c r="R50" s="81" t="n">
        <f aca="false">'Low SIPA income'!G45</f>
        <v>18783826.2368947</v>
      </c>
      <c r="S50" s="8"/>
      <c r="T50" s="81" t="n">
        <f aca="false">'Low SIPA income'!J45</f>
        <v>71821587.6429193</v>
      </c>
      <c r="U50" s="6"/>
      <c r="V50" s="81" t="n">
        <f aca="false">'Low SIPA income'!F45</f>
        <v>102434.097082181</v>
      </c>
      <c r="W50" s="8"/>
      <c r="X50" s="81" t="n">
        <f aca="false">'Low SIPA income'!M45</f>
        <v>257284.919300777</v>
      </c>
      <c r="Y50" s="6"/>
      <c r="Z50" s="6" t="n">
        <f aca="false">R50+V50-N50-L50-F50</f>
        <v>-7248693.87183893</v>
      </c>
      <c r="AA50" s="6"/>
      <c r="AB50" s="6" t="n">
        <f aca="false">T50-P50-D50</f>
        <v>-70590963.3305188</v>
      </c>
      <c r="AC50" s="50"/>
      <c r="AD50" s="6"/>
      <c r="AE50" s="6"/>
      <c r="AF50" s="6"/>
      <c r="AG50" s="6" t="n">
        <f aca="false">AG49*'Pessimist macro hypothesis'!B32/'Pessimist macro hypothesis'!B31</f>
        <v>5229998875.78395</v>
      </c>
      <c r="AH50" s="61" t="n">
        <f aca="false">(AG50-AG49)/AG49</f>
        <v>0.0120343309799248</v>
      </c>
      <c r="AI50" s="61"/>
      <c r="AJ50" s="61" t="n">
        <f aca="false">AB50/AG50</f>
        <v>-0.013497319025702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0.00742694545145858</v>
      </c>
      <c r="AV50" s="5"/>
      <c r="AW50" s="65" t="n">
        <f aca="false">workers_and_wage_low!C38</f>
        <v>11949039</v>
      </c>
      <c r="AX50" s="5"/>
      <c r="AY50" s="61" t="n">
        <f aca="false">(AW50-AW49)/AW49</f>
        <v>0.0074201831409554</v>
      </c>
      <c r="AZ50" s="66" t="n">
        <f aca="false">workers_and_wage_low!B38</f>
        <v>6040.26243257708</v>
      </c>
      <c r="BA50" s="61" t="n">
        <f aca="false">(AZ50-AZ49)/AZ49</f>
        <v>0.00658940026099698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61" t="n">
        <f aca="false">BD50/BD49-1</f>
        <v>0.00224472384598839</v>
      </c>
      <c r="BF50" s="5"/>
      <c r="BG50" s="5"/>
      <c r="BH50" s="5"/>
      <c r="BI50" s="61" t="n">
        <f aca="false">T57/AG57</f>
        <v>0.0156105895178344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2" t="n">
        <f aca="false">'Low pensions'!Q51</f>
        <v>116460393.72033</v>
      </c>
      <c r="E51" s="9"/>
      <c r="F51" s="67" t="n">
        <f aca="false">'Low pensions'!I51</f>
        <v>21168055.1265556</v>
      </c>
      <c r="G51" s="82" t="n">
        <f aca="false">'Low pensions'!K51</f>
        <v>675566.103045057</v>
      </c>
      <c r="H51" s="82" t="n">
        <f aca="false">'Low pensions'!V51</f>
        <v>3716765.374729</v>
      </c>
      <c r="I51" s="82" t="n">
        <f aca="false">'Low pensions'!M51</f>
        <v>20893.7970013936</v>
      </c>
      <c r="J51" s="82" t="n">
        <f aca="false">'Low pensions'!W51</f>
        <v>114951.506434918</v>
      </c>
      <c r="K51" s="9"/>
      <c r="L51" s="82" t="n">
        <f aca="false">'Low pensions'!N51</f>
        <v>3710543.82044418</v>
      </c>
      <c r="M51" s="67"/>
      <c r="N51" s="82" t="n">
        <f aca="false">'Low pensions'!L51</f>
        <v>900429.467872296</v>
      </c>
      <c r="O51" s="9"/>
      <c r="P51" s="82" t="n">
        <f aca="false">'Low pensions'!X51</f>
        <v>24207926.7860579</v>
      </c>
      <c r="Q51" s="67"/>
      <c r="R51" s="82" t="n">
        <f aca="false">'Low SIPA income'!G46</f>
        <v>21542145.361709</v>
      </c>
      <c r="S51" s="67"/>
      <c r="T51" s="82" t="n">
        <f aca="false">'Low SIPA income'!J46</f>
        <v>82368259.8848544</v>
      </c>
      <c r="U51" s="9"/>
      <c r="V51" s="82" t="n">
        <f aca="false">'Low SIPA income'!F46</f>
        <v>101445.856572845</v>
      </c>
      <c r="W51" s="67"/>
      <c r="X51" s="82" t="n">
        <f aca="false">'Low SIPA income'!M46</f>
        <v>254802.744058969</v>
      </c>
      <c r="Y51" s="9"/>
      <c r="Z51" s="9" t="n">
        <f aca="false">R51+V51-N51-L51-F51</f>
        <v>-4135437.19659024</v>
      </c>
      <c r="AA51" s="9"/>
      <c r="AB51" s="9" t="n">
        <f aca="false">T51-P51-D51</f>
        <v>-58300060.6215338</v>
      </c>
      <c r="AC51" s="50"/>
      <c r="AD51" s="9"/>
      <c r="AE51" s="9"/>
      <c r="AF51" s="9"/>
      <c r="AG51" s="9" t="n">
        <f aca="false">AG50*'Pessimist macro hypothesis'!B33/'Pessimist macro hypothesis'!B32</f>
        <v>5284531710.10566</v>
      </c>
      <c r="AH51" s="40" t="n">
        <f aca="false">(AG51-AG50)/AG50</f>
        <v>0.0104269304099113</v>
      </c>
      <c r="AI51" s="40"/>
      <c r="AJ51" s="40" t="n">
        <f aca="false">AB51/AG51</f>
        <v>-0.0110322094406295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workers_and_wage_low!C39</f>
        <v>11913004</v>
      </c>
      <c r="AX51" s="7"/>
      <c r="AY51" s="40" t="n">
        <f aca="false">(AW51-AW50)/AW50</f>
        <v>-0.00301572369125249</v>
      </c>
      <c r="AZ51" s="39" t="n">
        <f aca="false">workers_and_wage_low!B39</f>
        <v>6036.12344778818</v>
      </c>
      <c r="BA51" s="40" t="n">
        <f aca="false">(AZ51-AZ50)/AZ50</f>
        <v>-0.000685232609526773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40" t="n">
        <f aca="false">BD51/BD50-1</f>
        <v>0.00223969634619237</v>
      </c>
      <c r="BF51" s="7"/>
      <c r="BG51" s="7"/>
      <c r="BH51" s="7"/>
      <c r="BI51" s="40" t="n">
        <f aca="false">T58/AG58</f>
        <v>0.013606545363091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2" t="n">
        <f aca="false">'Low pensions'!Q52</f>
        <v>117801515.031692</v>
      </c>
      <c r="E52" s="9"/>
      <c r="F52" s="67" t="n">
        <f aca="false">'Low pensions'!I52</f>
        <v>21411819.8000503</v>
      </c>
      <c r="G52" s="82" t="n">
        <f aca="false">'Low pensions'!K52</f>
        <v>697563.328630425</v>
      </c>
      <c r="H52" s="82" t="n">
        <f aca="false">'Low pensions'!V52</f>
        <v>3837787.61966888</v>
      </c>
      <c r="I52" s="82" t="n">
        <f aca="false">'Low pensions'!M52</f>
        <v>21574.1235658895</v>
      </c>
      <c r="J52" s="82" t="n">
        <f aca="false">'Low pensions'!W52</f>
        <v>118694.462463987</v>
      </c>
      <c r="K52" s="9"/>
      <c r="L52" s="82" t="n">
        <f aca="false">'Low pensions'!N52</f>
        <v>3737548.98894915</v>
      </c>
      <c r="M52" s="67"/>
      <c r="N52" s="82" t="n">
        <f aca="false">'Low pensions'!L52</f>
        <v>913128.689271987</v>
      </c>
      <c r="O52" s="9"/>
      <c r="P52" s="82" t="n">
        <f aca="false">'Low pensions'!X52</f>
        <v>24417924.1030724</v>
      </c>
      <c r="Q52" s="67"/>
      <c r="R52" s="82" t="n">
        <f aca="false">'Low SIPA income'!G47</f>
        <v>18850645.3604444</v>
      </c>
      <c r="S52" s="67"/>
      <c r="T52" s="82" t="n">
        <f aca="false">'Low SIPA income'!J47</f>
        <v>72077076.3531386</v>
      </c>
      <c r="U52" s="9"/>
      <c r="V52" s="82" t="n">
        <f aca="false">'Low SIPA income'!F47</f>
        <v>99170.9440724678</v>
      </c>
      <c r="W52" s="67"/>
      <c r="X52" s="82" t="n">
        <f aca="false">'Low SIPA income'!M47</f>
        <v>249088.819733495</v>
      </c>
      <c r="Y52" s="9"/>
      <c r="Z52" s="9" t="n">
        <f aca="false">R52+V52-N52-L52-F52</f>
        <v>-7112681.17375456</v>
      </c>
      <c r="AA52" s="9"/>
      <c r="AB52" s="9" t="n">
        <f aca="false">T52-P52-D52</f>
        <v>-70142362.7816256</v>
      </c>
      <c r="AC52" s="50"/>
      <c r="AD52" s="9"/>
      <c r="AE52" s="9"/>
      <c r="AF52" s="9"/>
      <c r="AG52" s="9" t="n">
        <f aca="false">AG51*'Pessimist macro hypothesis'!B34/'Pessimist macro hypothesis'!B33</f>
        <v>5320501585.05699</v>
      </c>
      <c r="AH52" s="40" t="n">
        <f aca="false">(AG52-AG51)/AG51</f>
        <v>0.00680663432912106</v>
      </c>
      <c r="AI52" s="40"/>
      <c r="AJ52" s="40" t="n">
        <f aca="false">AB52/AG52</f>
        <v>-0.0131834116878426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1" t="n">
        <f aca="false">workers_and_wage_low!C40</f>
        <v>11962655</v>
      </c>
      <c r="AX52" s="7"/>
      <c r="AY52" s="40" t="n">
        <f aca="false">(AW52-AW51)/AW51</f>
        <v>0.00416779848306943</v>
      </c>
      <c r="AZ52" s="39" t="n">
        <f aca="false">workers_and_wage_low!B40</f>
        <v>6020.72861748101</v>
      </c>
      <c r="BA52" s="40" t="n">
        <f aca="false">(AZ52-AZ51)/AZ51</f>
        <v>-0.0025504498773639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40" t="n">
        <f aca="false">BD52/BD51-1</f>
        <v>0.00223469131621656</v>
      </c>
      <c r="BF52" s="7"/>
      <c r="BG52" s="7"/>
      <c r="BH52" s="7"/>
      <c r="BI52" s="40" t="n">
        <f aca="false">T59/AG59</f>
        <v>0.0157044309002627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2" t="n">
        <f aca="false">'Low pensions'!Q53</f>
        <v>119050704.195156</v>
      </c>
      <c r="E53" s="9"/>
      <c r="F53" s="67" t="n">
        <f aca="false">'Low pensions'!I53</f>
        <v>21638874.7174431</v>
      </c>
      <c r="G53" s="82" t="n">
        <f aca="false">'Low pensions'!K53</f>
        <v>770501.901966987</v>
      </c>
      <c r="H53" s="82" t="n">
        <f aca="false">'Low pensions'!V53</f>
        <v>4239074.12980834</v>
      </c>
      <c r="I53" s="82" t="n">
        <f aca="false">'Low pensions'!M53</f>
        <v>23829.9557309375</v>
      </c>
      <c r="J53" s="82" t="n">
        <f aca="false">'Low pensions'!W53</f>
        <v>131105.385457989</v>
      </c>
      <c r="K53" s="9"/>
      <c r="L53" s="82" t="n">
        <f aca="false">'Low pensions'!N53</f>
        <v>3760278.18275561</v>
      </c>
      <c r="M53" s="67"/>
      <c r="N53" s="82" t="n">
        <f aca="false">'Low pensions'!L53</f>
        <v>924684.704604268</v>
      </c>
      <c r="O53" s="9"/>
      <c r="P53" s="82" t="n">
        <f aca="false">'Low pensions'!X53</f>
        <v>24599443.7845666</v>
      </c>
      <c r="Q53" s="67"/>
      <c r="R53" s="82" t="n">
        <f aca="false">'Low SIPA income'!G48</f>
        <v>21808493.3118879</v>
      </c>
      <c r="S53" s="67"/>
      <c r="T53" s="82" t="n">
        <f aca="false">'Low SIPA income'!J48</f>
        <v>83386664.3571932</v>
      </c>
      <c r="U53" s="9"/>
      <c r="V53" s="82" t="n">
        <f aca="false">'Low SIPA income'!F48</f>
        <v>99697.9773576734</v>
      </c>
      <c r="W53" s="67"/>
      <c r="X53" s="82" t="n">
        <f aca="false">'Low SIPA income'!M48</f>
        <v>250412.57539802</v>
      </c>
      <c r="Y53" s="9"/>
      <c r="Z53" s="9" t="n">
        <f aca="false">R53+V53-N53-L53-F53</f>
        <v>-4415646.31555741</v>
      </c>
      <c r="AA53" s="9"/>
      <c r="AB53" s="9" t="n">
        <f aca="false">T53-P53-D53</f>
        <v>-60263483.6225294</v>
      </c>
      <c r="AC53" s="50"/>
      <c r="AD53" s="9"/>
      <c r="AE53" s="9"/>
      <c r="AF53" s="9"/>
      <c r="AG53" s="9" t="n">
        <f aca="false">AG52*'Pessimist macro hypothesis'!B35/'Pessimist macro hypothesis'!B34</f>
        <v>5322841999.67947</v>
      </c>
      <c r="AH53" s="40" t="n">
        <f aca="false">(AG53-AG52)/AG52</f>
        <v>0.000439886086877202</v>
      </c>
      <c r="AI53" s="40" t="n">
        <f aca="false">(AG53-AG49)/AG49</f>
        <v>0.0299999999999983</v>
      </c>
      <c r="AJ53" s="40" t="n">
        <f aca="false">AB53/AG53</f>
        <v>-0.0113216743285182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1" t="n">
        <f aca="false">workers_and_wage_low!C41</f>
        <v>11966338</v>
      </c>
      <c r="AX53" s="7"/>
      <c r="AY53" s="40" t="n">
        <f aca="false">(AW53-AW52)/AW52</f>
        <v>0.000307874798696443</v>
      </c>
      <c r="AZ53" s="39" t="n">
        <f aca="false">workers_and_wage_low!B41</f>
        <v>6030.37509372304</v>
      </c>
      <c r="BA53" s="40" t="n">
        <f aca="false">(AZ53-AZ52)/AZ52</f>
        <v>0.00160221077130432</v>
      </c>
      <c r="BB53" s="77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40" t="n">
        <f aca="false">BD53/BD52-1</f>
        <v>0.00222970860575766</v>
      </c>
      <c r="BF53" s="7"/>
      <c r="BG53" s="73" t="n">
        <f aca="false">(BB53-BB49)/BB49</f>
        <v>0.01</v>
      </c>
      <c r="BH53" s="7"/>
      <c r="BI53" s="40" t="n">
        <f aca="false">T60/AG60</f>
        <v>0.0136305813818812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1" t="n">
        <f aca="false">'Low pensions'!Q54</f>
        <v>120309686.77534</v>
      </c>
      <c r="E54" s="6"/>
      <c r="F54" s="8" t="n">
        <f aca="false">'Low pensions'!I54</f>
        <v>21867709.7042516</v>
      </c>
      <c r="G54" s="81" t="n">
        <f aca="false">'Low pensions'!K54</f>
        <v>839843.47732328</v>
      </c>
      <c r="H54" s="81" t="n">
        <f aca="false">'Low pensions'!V54</f>
        <v>4620571.01834634</v>
      </c>
      <c r="I54" s="81" t="n">
        <f aca="false">'Low pensions'!M54</f>
        <v>25974.5405357719</v>
      </c>
      <c r="J54" s="81" t="n">
        <f aca="false">'Low pensions'!W54</f>
        <v>142904.258299373</v>
      </c>
      <c r="K54" s="6"/>
      <c r="L54" s="81" t="n">
        <f aca="false">'Low pensions'!N54</f>
        <v>4575937.23483498</v>
      </c>
      <c r="M54" s="8"/>
      <c r="N54" s="81" t="n">
        <f aca="false">'Low pensions'!L54</f>
        <v>936123.324149553</v>
      </c>
      <c r="O54" s="6"/>
      <c r="P54" s="81" t="n">
        <f aca="false">'Low pensions'!X54</f>
        <v>28894834.3930863</v>
      </c>
      <c r="Q54" s="8"/>
      <c r="R54" s="81" t="n">
        <f aca="false">'Low SIPA income'!G49</f>
        <v>19033760.5324512</v>
      </c>
      <c r="S54" s="8"/>
      <c r="T54" s="81" t="n">
        <f aca="false">'Low SIPA income'!J49</f>
        <v>72777233.0842099</v>
      </c>
      <c r="U54" s="6"/>
      <c r="V54" s="81" t="n">
        <f aca="false">'Low SIPA income'!F49</f>
        <v>103201.811883121</v>
      </c>
      <c r="W54" s="8"/>
      <c r="X54" s="81" t="n">
        <f aca="false">'Low SIPA income'!M49</f>
        <v>259213.197542419</v>
      </c>
      <c r="Y54" s="6"/>
      <c r="Z54" s="6" t="n">
        <f aca="false">R54+V54-N54-L54-F54</f>
        <v>-8242807.91890178</v>
      </c>
      <c r="AA54" s="6"/>
      <c r="AB54" s="6" t="n">
        <f aca="false">T54-P54-D54</f>
        <v>-76427288.084216</v>
      </c>
      <c r="AC54" s="50"/>
      <c r="AD54" s="6"/>
      <c r="AE54" s="6"/>
      <c r="AF54" s="6"/>
      <c r="AG54" s="6" t="n">
        <f aca="false">AG53*'Pessimist macro hypothesis'!B36/'Pessimist macro hypothesis'!B35</f>
        <v>5360748847.67851</v>
      </c>
      <c r="AH54" s="61" t="n">
        <f aca="false">(AG54-AG53)/AG53</f>
        <v>0.00712154296545439</v>
      </c>
      <c r="AI54" s="61"/>
      <c r="AJ54" s="61" t="n">
        <f aca="false">AB54/AG54</f>
        <v>-0.0142568305764433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0.00741161968354968</v>
      </c>
      <c r="AV54" s="5"/>
      <c r="AW54" s="65" t="n">
        <f aca="false">workers_and_wage_low!C42</f>
        <v>12016102</v>
      </c>
      <c r="AX54" s="5"/>
      <c r="AY54" s="61" t="n">
        <f aca="false">(AW54-AW53)/AW53</f>
        <v>0.00415866575054123</v>
      </c>
      <c r="AZ54" s="66" t="n">
        <f aca="false">workers_and_wage_low!B42</f>
        <v>6052.23190042863</v>
      </c>
      <c r="BA54" s="61" t="n">
        <f aca="false">(AZ54-AZ53)/AZ53</f>
        <v>0.00362445227135795</v>
      </c>
      <c r="BB54" s="61"/>
      <c r="BC54" s="61"/>
      <c r="BD54" s="61"/>
      <c r="BE54" s="61"/>
      <c r="BF54" s="5"/>
      <c r="BG54" s="5"/>
      <c r="BH54" s="5"/>
      <c r="BI54" s="61" t="n">
        <f aca="false">T61/AG61</f>
        <v>0.0156994255855878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2" t="n">
        <f aca="false">'Low pensions'!Q55</f>
        <v>121528462.151171</v>
      </c>
      <c r="E55" s="9"/>
      <c r="F55" s="67" t="n">
        <f aca="false">'Low pensions'!I55</f>
        <v>22089236.5557273</v>
      </c>
      <c r="G55" s="82" t="n">
        <f aca="false">'Low pensions'!K55</f>
        <v>932368.697739056</v>
      </c>
      <c r="H55" s="82" t="n">
        <f aca="false">'Low pensions'!V55</f>
        <v>5129617.48172047</v>
      </c>
      <c r="I55" s="82" t="n">
        <f aca="false">'Low pensions'!M55</f>
        <v>28836.1452908989</v>
      </c>
      <c r="J55" s="82" t="n">
        <f aca="false">'Low pensions'!W55</f>
        <v>158647.963352181</v>
      </c>
      <c r="K55" s="9"/>
      <c r="L55" s="82" t="n">
        <f aca="false">'Low pensions'!N55</f>
        <v>3816096.52662972</v>
      </c>
      <c r="M55" s="67"/>
      <c r="N55" s="82" t="n">
        <f aca="false">'Low pensions'!L55</f>
        <v>948033.911540408</v>
      </c>
      <c r="O55" s="9"/>
      <c r="P55" s="82" t="n">
        <f aca="false">'Low pensions'!X55</f>
        <v>25017545.8837115</v>
      </c>
      <c r="Q55" s="67"/>
      <c r="R55" s="82" t="n">
        <f aca="false">'Low SIPA income'!G50</f>
        <v>22031102.1551993</v>
      </c>
      <c r="S55" s="67"/>
      <c r="T55" s="82" t="n">
        <f aca="false">'Low SIPA income'!J50</f>
        <v>84237828.5634811</v>
      </c>
      <c r="U55" s="9"/>
      <c r="V55" s="82" t="n">
        <f aca="false">'Low SIPA income'!F50</f>
        <v>102241.287882195</v>
      </c>
      <c r="W55" s="67"/>
      <c r="X55" s="82" t="n">
        <f aca="false">'Low SIPA income'!M50</f>
        <v>256800.638178848</v>
      </c>
      <c r="Y55" s="9"/>
      <c r="Z55" s="9" t="n">
        <f aca="false">R55+V55-N55-L55-F55</f>
        <v>-4720023.55081597</v>
      </c>
      <c r="AA55" s="9"/>
      <c r="AB55" s="9" t="n">
        <f aca="false">T55-P55-D55</f>
        <v>-62308179.4714015</v>
      </c>
      <c r="AC55" s="50"/>
      <c r="AD55" s="9"/>
      <c r="AE55" s="9"/>
      <c r="AF55" s="9"/>
      <c r="AG55" s="9" t="n">
        <f aca="false">AG54*'Pessimist macro hypothesis'!B37/'Pessimist macro hypothesis'!B36</f>
        <v>5390222344.30779</v>
      </c>
      <c r="AH55" s="40" t="n">
        <f aca="false">(AG55-AG54)/AG54</f>
        <v>0.00549801855426311</v>
      </c>
      <c r="AI55" s="40"/>
      <c r="AJ55" s="40" t="n">
        <f aca="false">AB55/AG55</f>
        <v>-0.0115594822423607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workers_and_wage_low!C43</f>
        <v>12044137</v>
      </c>
      <c r="AX55" s="7"/>
      <c r="AY55" s="40" t="n">
        <f aca="false">(AW55-AW54)/AW54</f>
        <v>0.00233311934269533</v>
      </c>
      <c r="AZ55" s="39" t="n">
        <f aca="false">workers_and_wage_low!B43</f>
        <v>6056.31968854734</v>
      </c>
      <c r="BA55" s="40" t="n">
        <f aca="false">(AZ55-AZ54)/AZ54</f>
        <v>0.000675418289643968</v>
      </c>
      <c r="BB55" s="40"/>
      <c r="BC55" s="40"/>
      <c r="BD55" s="40"/>
      <c r="BE55" s="40"/>
      <c r="BF55" s="7"/>
      <c r="BG55" s="7"/>
      <c r="BH55" s="7"/>
      <c r="BI55" s="40" t="n">
        <f aca="false">T62/AG62</f>
        <v>0.0136108560528957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2" t="n">
        <f aca="false">'Low pensions'!Q56</f>
        <v>122676265.39599</v>
      </c>
      <c r="E56" s="9"/>
      <c r="F56" s="67" t="n">
        <f aca="false">'Low pensions'!I56</f>
        <v>22297863.3822784</v>
      </c>
      <c r="G56" s="82" t="n">
        <f aca="false">'Low pensions'!K56</f>
        <v>1024957.9679257</v>
      </c>
      <c r="H56" s="82" t="n">
        <f aca="false">'Low pensions'!V56</f>
        <v>5639016.32803617</v>
      </c>
      <c r="I56" s="82" t="n">
        <f aca="false">'Low pensions'!M56</f>
        <v>31699.7309667744</v>
      </c>
      <c r="J56" s="82" t="n">
        <f aca="false">'Low pensions'!W56</f>
        <v>174402.56684648</v>
      </c>
      <c r="K56" s="9"/>
      <c r="L56" s="82" t="n">
        <f aca="false">'Low pensions'!N56</f>
        <v>3795453.51939144</v>
      </c>
      <c r="M56" s="67"/>
      <c r="N56" s="82" t="n">
        <f aca="false">'Low pensions'!L56</f>
        <v>959153.135594755</v>
      </c>
      <c r="O56" s="9"/>
      <c r="P56" s="82" t="n">
        <f aca="false">'Low pensions'!X56</f>
        <v>24971603.9110648</v>
      </c>
      <c r="Q56" s="67"/>
      <c r="R56" s="82" t="n">
        <f aca="false">'Low SIPA income'!G51</f>
        <v>19282306.2010948</v>
      </c>
      <c r="S56" s="67"/>
      <c r="T56" s="82" t="n">
        <f aca="false">'Low SIPA income'!J51</f>
        <v>73727568.9901443</v>
      </c>
      <c r="U56" s="9"/>
      <c r="V56" s="82" t="n">
        <f aca="false">'Low SIPA income'!F51</f>
        <v>101878.090913525</v>
      </c>
      <c r="W56" s="67"/>
      <c r="X56" s="82" t="n">
        <f aca="false">'Low SIPA income'!M51</f>
        <v>255888.39210614</v>
      </c>
      <c r="Y56" s="9"/>
      <c r="Z56" s="9" t="n">
        <f aca="false">R56+V56-N56-L56-F56</f>
        <v>-7668285.74525631</v>
      </c>
      <c r="AA56" s="9"/>
      <c r="AB56" s="9" t="n">
        <f aca="false">T56-P56-D56</f>
        <v>-73920300.3169106</v>
      </c>
      <c r="AC56" s="50"/>
      <c r="AD56" s="9"/>
      <c r="AE56" s="9"/>
      <c r="AF56" s="9"/>
      <c r="AG56" s="9" t="n">
        <f aca="false">AG55*'Pessimist macro hypothesis'!B38/'Pessimist macro hypothesis'!B37</f>
        <v>5453514124.68342</v>
      </c>
      <c r="AH56" s="40" t="n">
        <f aca="false">(AG56-AG55)/AG55</f>
        <v>0.0117419609679855</v>
      </c>
      <c r="AI56" s="40"/>
      <c r="AJ56" s="40" t="n">
        <f aca="false">AB56/AG56</f>
        <v>-0.0135546179265102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1" t="n">
        <f aca="false">workers_and_wage_low!C44</f>
        <v>12091480</v>
      </c>
      <c r="AX56" s="7"/>
      <c r="AY56" s="40" t="n">
        <f aca="false">(AW56-AW55)/AW55</f>
        <v>0.00393079221865377</v>
      </c>
      <c r="AZ56" s="39" t="n">
        <f aca="false">workers_and_wage_low!B44</f>
        <v>6064.9787832239</v>
      </c>
      <c r="BA56" s="40" t="n">
        <f aca="false">(AZ56-AZ55)/AZ55</f>
        <v>0.00142976182266886</v>
      </c>
      <c r="BB56" s="40"/>
      <c r="BC56" s="40"/>
      <c r="BD56" s="40"/>
      <c r="BE56" s="40"/>
      <c r="BF56" s="7"/>
      <c r="BG56" s="7"/>
      <c r="BH56" s="7"/>
      <c r="BI56" s="40" t="n">
        <f aca="false">T63/AG63</f>
        <v>0.0156905634087591</v>
      </c>
      <c r="BJ56" s="7"/>
      <c r="BK56" s="7"/>
      <c r="BL56" s="7"/>
      <c r="BM56" s="7"/>
      <c r="BN56" s="7"/>
      <c r="BO56" s="7"/>
      <c r="BP56" s="7"/>
    </row>
    <row r="57" customFormat="false" ht="13.25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2" t="n">
        <f aca="false">'Low pensions'!Q57</f>
        <v>123484071.698529</v>
      </c>
      <c r="E57" s="9"/>
      <c r="F57" s="67" t="n">
        <f aca="false">'Low pensions'!I57</f>
        <v>22444691.7399499</v>
      </c>
      <c r="G57" s="82" t="n">
        <f aca="false">'Low pensions'!K57</f>
        <v>1096774.9075287</v>
      </c>
      <c r="H57" s="82" t="n">
        <f aca="false">'Low pensions'!V57</f>
        <v>6034131.94030902</v>
      </c>
      <c r="I57" s="82" t="n">
        <f aca="false">'Low pensions'!M57</f>
        <v>33920.8734287226</v>
      </c>
      <c r="J57" s="82" t="n">
        <f aca="false">'Low pensions'!W57</f>
        <v>186622.637329145</v>
      </c>
      <c r="K57" s="9"/>
      <c r="L57" s="82" t="n">
        <f aca="false">'Low pensions'!N57</f>
        <v>3834293.27403637</v>
      </c>
      <c r="M57" s="67"/>
      <c r="N57" s="82" t="n">
        <f aca="false">'Low pensions'!L57</f>
        <v>967354.868384704</v>
      </c>
      <c r="O57" s="9"/>
      <c r="P57" s="82" t="n">
        <f aca="false">'Low pensions'!X57</f>
        <v>25218267.0964617</v>
      </c>
      <c r="Q57" s="67"/>
      <c r="R57" s="82" t="n">
        <f aca="false">'Low SIPA income'!G52</f>
        <v>22382778.1840157</v>
      </c>
      <c r="S57" s="67"/>
      <c r="T57" s="82" t="n">
        <f aca="false">'Low SIPA income'!J52</f>
        <v>85582492.3400199</v>
      </c>
      <c r="U57" s="9"/>
      <c r="V57" s="82" t="n">
        <f aca="false">'Low SIPA income'!F52</f>
        <v>101447.645178198</v>
      </c>
      <c r="W57" s="67"/>
      <c r="X57" s="82" t="n">
        <f aca="false">'Low SIPA income'!M52</f>
        <v>254807.236519948</v>
      </c>
      <c r="Y57" s="9"/>
      <c r="Z57" s="9" t="n">
        <f aca="false">R57+V57-N57-L57-F57</f>
        <v>-4762114.05317711</v>
      </c>
      <c r="AA57" s="9"/>
      <c r="AB57" s="9" t="n">
        <f aca="false">T57-P57-D57</f>
        <v>-63119846.4549712</v>
      </c>
      <c r="AC57" s="50"/>
      <c r="AD57" s="9"/>
      <c r="AE57" s="9"/>
      <c r="AF57" s="9"/>
      <c r="AG57" s="9" t="n">
        <f aca="false">AG56*'Pessimist macro hypothesis'!B39/'Pessimist macro hypothesis'!B38</f>
        <v>5482335708.22201</v>
      </c>
      <c r="AH57" s="40" t="n">
        <f aca="false">(AG57-AG56)/AG56</f>
        <v>0.00528495624649568</v>
      </c>
      <c r="AI57" s="40" t="n">
        <f aca="false">(AG57-AG53)/AG53</f>
        <v>0.0299640133132172</v>
      </c>
      <c r="AJ57" s="40" t="n">
        <f aca="false">AB57/AG57</f>
        <v>-0.0115133129042624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1" t="n">
        <f aca="false">workers_and_wage_low!C45</f>
        <v>12114595</v>
      </c>
      <c r="AX57" s="7"/>
      <c r="AY57" s="40" t="n">
        <f aca="false">(AW57-AW56)/AW56</f>
        <v>0.00191167665165885</v>
      </c>
      <c r="AZ57" s="39" t="n">
        <f aca="false">workers_and_wage_low!B45</f>
        <v>6090.22090387812</v>
      </c>
      <c r="BA57" s="40" t="n">
        <f aca="false">(AZ57-AZ56)/AZ56</f>
        <v>0.00416194706633311</v>
      </c>
      <c r="BB57" s="40"/>
      <c r="BC57" s="40"/>
      <c r="BD57" s="40"/>
      <c r="BE57" s="40"/>
      <c r="BF57" s="7" t="n">
        <v>100</v>
      </c>
      <c r="BG57" s="73" t="n">
        <f aca="false">(BB57-BB53)/BB53</f>
        <v>-1</v>
      </c>
      <c r="BH57" s="7"/>
      <c r="BI57" s="40" t="n">
        <f aca="false">T64/AG64</f>
        <v>0.0137088205798771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1" t="n">
        <f aca="false">'Low pensions'!Q58</f>
        <v>124585285.442108</v>
      </c>
      <c r="E58" s="6"/>
      <c r="F58" s="8" t="n">
        <f aca="false">'Low pensions'!I58</f>
        <v>22644850.3731603</v>
      </c>
      <c r="G58" s="81" t="n">
        <f aca="false">'Low pensions'!K58</f>
        <v>1210366.60871228</v>
      </c>
      <c r="H58" s="81" t="n">
        <f aca="false">'Low pensions'!V58</f>
        <v>6659079.96525092</v>
      </c>
      <c r="I58" s="81" t="n">
        <f aca="false">'Low pensions'!M58</f>
        <v>37434.0188261529</v>
      </c>
      <c r="J58" s="81" t="n">
        <f aca="false">'Low pensions'!W58</f>
        <v>205950.926760337</v>
      </c>
      <c r="K58" s="6"/>
      <c r="L58" s="81" t="n">
        <f aca="false">'Low pensions'!N58</f>
        <v>4594652.02231186</v>
      </c>
      <c r="M58" s="8"/>
      <c r="N58" s="81" t="n">
        <f aca="false">'Low pensions'!L58</f>
        <v>977007.315189585</v>
      </c>
      <c r="O58" s="6"/>
      <c r="P58" s="81" t="n">
        <f aca="false">'Low pensions'!X58</f>
        <v>29216877.1702449</v>
      </c>
      <c r="Q58" s="8"/>
      <c r="R58" s="81" t="n">
        <f aca="false">'Low SIPA income'!G53</f>
        <v>19633006.8897635</v>
      </c>
      <c r="S58" s="8"/>
      <c r="T58" s="81" t="n">
        <f aca="false">'Low SIPA income'!J53</f>
        <v>75068503.4690942</v>
      </c>
      <c r="U58" s="6"/>
      <c r="V58" s="81" t="n">
        <f aca="false">'Low SIPA income'!F53</f>
        <v>101446.513705266</v>
      </c>
      <c r="W58" s="8"/>
      <c r="X58" s="81" t="n">
        <f aca="false">'Low SIPA income'!M53</f>
        <v>254804.394586154</v>
      </c>
      <c r="Y58" s="6"/>
      <c r="Z58" s="6" t="n">
        <f aca="false">R58+V58-N58-L58-F58</f>
        <v>-8482056.30719292</v>
      </c>
      <c r="AA58" s="6"/>
      <c r="AB58" s="6" t="n">
        <f aca="false">T58-P58-D58</f>
        <v>-78733659.1432591</v>
      </c>
      <c r="AC58" s="50"/>
      <c r="AD58" s="6"/>
      <c r="AE58" s="6"/>
      <c r="AF58" s="6"/>
      <c r="AG58" s="6" t="n">
        <f aca="false">BF58/100*$AG$57</f>
        <v>5517087656.41017</v>
      </c>
      <c r="AH58" s="61" t="n">
        <f aca="false">(AG58-AG57)/AG57</f>
        <v>0.00633889459487974</v>
      </c>
      <c r="AI58" s="61"/>
      <c r="AJ58" s="61" t="n">
        <f aca="false">AB58/AG58</f>
        <v>-0.0142708733387225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0.00464568231022848</v>
      </c>
      <c r="AV58" s="5"/>
      <c r="AW58" s="65" t="n">
        <f aca="false">workers_and_wage_low!C46</f>
        <v>12171701</v>
      </c>
      <c r="AX58" s="5"/>
      <c r="AY58" s="61" t="n">
        <f aca="false">(AW58-AW57)/AW57</f>
        <v>0.00471381833235036</v>
      </c>
      <c r="AZ58" s="66" t="n">
        <f aca="false">workers_and_wage_low!B46</f>
        <v>6100.07154317845</v>
      </c>
      <c r="BA58" s="61" t="n">
        <f aca="false">(AZ58-AZ57)/AZ57</f>
        <v>0.00161745188816729</v>
      </c>
      <c r="BB58" s="61"/>
      <c r="BC58" s="61"/>
      <c r="BD58" s="61"/>
      <c r="BE58" s="61"/>
      <c r="BF58" s="5" t="n">
        <f aca="false">BF57*(1+AY58)*(1+BA58)*(1-BE58)</f>
        <v>100.633889459488</v>
      </c>
      <c r="BG58" s="5"/>
      <c r="BH58" s="5"/>
      <c r="BI58" s="61" t="n">
        <f aca="false">T65/AG65</f>
        <v>0.0157899414155232</v>
      </c>
      <c r="BJ58" s="5"/>
      <c r="BK58" s="5"/>
      <c r="BL58" s="5"/>
      <c r="BM58" s="5"/>
      <c r="BN58" s="5"/>
      <c r="BO58" s="5"/>
      <c r="BP58" s="5"/>
    </row>
    <row r="59" customFormat="false" ht="13.25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2" t="n">
        <f aca="false">'Low pensions'!Q59</f>
        <v>125763552.824353</v>
      </c>
      <c r="E59" s="9"/>
      <c r="F59" s="67" t="n">
        <f aca="false">'Low pensions'!I59</f>
        <v>22859014.4172994</v>
      </c>
      <c r="G59" s="82" t="n">
        <f aca="false">'Low pensions'!K59</f>
        <v>1302039.20144994</v>
      </c>
      <c r="H59" s="82" t="n">
        <f aca="false">'Low pensions'!V59</f>
        <v>7163435.52270585</v>
      </c>
      <c r="I59" s="82" t="n">
        <f aca="false">'Low pensions'!M59</f>
        <v>40269.2536530909</v>
      </c>
      <c r="J59" s="82" t="n">
        <f aca="false">'Low pensions'!W59</f>
        <v>221549.552248635</v>
      </c>
      <c r="K59" s="9"/>
      <c r="L59" s="82" t="n">
        <f aca="false">'Low pensions'!N59</f>
        <v>3902763.47037477</v>
      </c>
      <c r="M59" s="67"/>
      <c r="N59" s="82" t="n">
        <f aca="false">'Low pensions'!L59</f>
        <v>987898.838373061</v>
      </c>
      <c r="O59" s="9"/>
      <c r="P59" s="82" t="n">
        <f aca="false">'Low pensions'!X59</f>
        <v>25686586.1321802</v>
      </c>
      <c r="Q59" s="67"/>
      <c r="R59" s="82" t="n">
        <f aca="false">'Low SIPA income'!G54</f>
        <v>22745635.0309902</v>
      </c>
      <c r="S59" s="67"/>
      <c r="T59" s="82" t="n">
        <f aca="false">'Low SIPA income'!J54</f>
        <v>86969906.9438467</v>
      </c>
      <c r="U59" s="9"/>
      <c r="V59" s="82" t="n">
        <f aca="false">'Low SIPA income'!F54</f>
        <v>101926.752019962</v>
      </c>
      <c r="W59" s="67"/>
      <c r="X59" s="82" t="n">
        <f aca="false">'Low SIPA income'!M54</f>
        <v>256010.614776124</v>
      </c>
      <c r="Y59" s="9"/>
      <c r="Z59" s="9" t="n">
        <f aca="false">R59+V59-N59-L59-F59</f>
        <v>-4902114.9430371</v>
      </c>
      <c r="AA59" s="9"/>
      <c r="AB59" s="9" t="n">
        <f aca="false">T59-P59-D59</f>
        <v>-64480232.0126867</v>
      </c>
      <c r="AC59" s="50"/>
      <c r="AD59" s="9"/>
      <c r="AE59" s="9"/>
      <c r="AF59" s="9"/>
      <c r="AG59" s="9" t="n">
        <f aca="false">BF59/100*$AG$57</f>
        <v>5537921590.16674</v>
      </c>
      <c r="AH59" s="40" t="n">
        <f aca="false">(AG59-AG58)/AG58</f>
        <v>0.00377625570845526</v>
      </c>
      <c r="AI59" s="40"/>
      <c r="AJ59" s="40" t="n">
        <f aca="false">AB59/AG59</f>
        <v>-0.0116433992361285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workers_and_wage_low!C47</f>
        <v>12209540</v>
      </c>
      <c r="AX59" s="7"/>
      <c r="AY59" s="40" t="n">
        <f aca="false">(AW59-AW58)/AW58</f>
        <v>0.00310876844575791</v>
      </c>
      <c r="AZ59" s="39" t="n">
        <f aca="false">workers_and_wage_low!B47</f>
        <v>6104.13064442918</v>
      </c>
      <c r="BA59" s="40" t="n">
        <f aca="false">(AZ59-AZ58)/AZ58</f>
        <v>0.000665418630256643</v>
      </c>
      <c r="BB59" s="40"/>
      <c r="BC59" s="40"/>
      <c r="BD59" s="40"/>
      <c r="BE59" s="40"/>
      <c r="BF59" s="7" t="n">
        <f aca="false">BF58*(1+AY59)*(1+BA59)*(1-BE59)</f>
        <v>101.013908759023</v>
      </c>
      <c r="BG59" s="7"/>
      <c r="BH59" s="7"/>
      <c r="BI59" s="40" t="n">
        <f aca="false">T66/AG66</f>
        <v>0.0136998430810985</v>
      </c>
      <c r="BJ59" s="7"/>
      <c r="BK59" s="7"/>
      <c r="BL59" s="7"/>
      <c r="BM59" s="7"/>
      <c r="BN59" s="7"/>
      <c r="BO59" s="7"/>
      <c r="BP59" s="7"/>
    </row>
    <row r="60" customFormat="false" ht="13.25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2" t="n">
        <f aca="false">'Low pensions'!Q60</f>
        <v>127156657.918142</v>
      </c>
      <c r="E60" s="9"/>
      <c r="F60" s="67" t="n">
        <f aca="false">'Low pensions'!I60</f>
        <v>23112227.758594</v>
      </c>
      <c r="G60" s="82" t="n">
        <f aca="false">'Low pensions'!K60</f>
        <v>1359189.34442013</v>
      </c>
      <c r="H60" s="82" t="n">
        <f aca="false">'Low pensions'!V60</f>
        <v>7477858.74730964</v>
      </c>
      <c r="I60" s="82" t="n">
        <f aca="false">'Low pensions'!M60</f>
        <v>42036.7838480456</v>
      </c>
      <c r="J60" s="82" t="n">
        <f aca="false">'Low pensions'!W60</f>
        <v>231273.981875557</v>
      </c>
      <c r="K60" s="9"/>
      <c r="L60" s="82" t="n">
        <f aca="false">'Low pensions'!N60</f>
        <v>3882183.95490672</v>
      </c>
      <c r="M60" s="67"/>
      <c r="N60" s="82" t="n">
        <f aca="false">'Low pensions'!L60</f>
        <v>1000737.77045853</v>
      </c>
      <c r="O60" s="9"/>
      <c r="P60" s="82" t="n">
        <f aca="false">'Low pensions'!X60</f>
        <v>25650434.9448224</v>
      </c>
      <c r="Q60" s="67"/>
      <c r="R60" s="82" t="n">
        <f aca="false">'Low SIPA income'!G55</f>
        <v>19832046.2132994</v>
      </c>
      <c r="S60" s="67"/>
      <c r="T60" s="82" t="n">
        <f aca="false">'Low SIPA income'!J55</f>
        <v>75829547.57371</v>
      </c>
      <c r="U60" s="9"/>
      <c r="V60" s="82" t="n">
        <f aca="false">'Low SIPA income'!F55</f>
        <v>104135.634431406</v>
      </c>
      <c r="W60" s="67"/>
      <c r="X60" s="82" t="n">
        <f aca="false">'Low SIPA income'!M55</f>
        <v>261558.6905552</v>
      </c>
      <c r="Y60" s="9"/>
      <c r="Z60" s="9" t="n">
        <f aca="false">R60+V60-N60-L60-F60</f>
        <v>-8058967.63622845</v>
      </c>
      <c r="AA60" s="9"/>
      <c r="AB60" s="9" t="n">
        <f aca="false">T60-P60-D60</f>
        <v>-76977545.2892545</v>
      </c>
      <c r="AC60" s="50"/>
      <c r="AD60" s="9"/>
      <c r="AE60" s="9"/>
      <c r="AF60" s="9"/>
      <c r="AG60" s="9" t="n">
        <f aca="false">BF60/100*$AG$57</f>
        <v>5563192460.33838</v>
      </c>
      <c r="AH60" s="40" t="n">
        <f aca="false">(AG60-AG59)/AG59</f>
        <v>0.00456324087659744</v>
      </c>
      <c r="AI60" s="40"/>
      <c r="AJ60" s="40" t="n">
        <f aca="false">AB60/AG60</f>
        <v>-0.0138369373049827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1" t="n">
        <f aca="false">workers_and_wage_low!C48</f>
        <v>12213995</v>
      </c>
      <c r="AX60" s="7"/>
      <c r="AY60" s="40" t="n">
        <f aca="false">(AW60-AW59)/AW59</f>
        <v>0.000364878611315414</v>
      </c>
      <c r="AZ60" s="39" t="n">
        <f aca="false">workers_and_wage_low!B48</f>
        <v>6129.74864872727</v>
      </c>
      <c r="BA60" s="40" t="n">
        <f aca="false">(AZ60-AZ59)/AZ59</f>
        <v>0.00419683093143974</v>
      </c>
      <c r="BB60" s="40"/>
      <c r="BC60" s="40"/>
      <c r="BD60" s="40"/>
      <c r="BE60" s="40"/>
      <c r="BF60" s="7" t="n">
        <f aca="false">BF59*(1+AY60)*(1+BA60)*(1-BE60)</f>
        <v>101.474859556578</v>
      </c>
      <c r="BG60" s="7"/>
      <c r="BH60" s="7"/>
      <c r="BI60" s="40" t="n">
        <f aca="false">T67/AG67</f>
        <v>0.0157723344264232</v>
      </c>
      <c r="BJ60" s="7"/>
      <c r="BK60" s="7"/>
      <c r="BL60" s="7"/>
      <c r="BM60" s="7"/>
      <c r="BN60" s="7"/>
      <c r="BO60" s="7"/>
      <c r="BP60" s="7"/>
    </row>
    <row r="61" customFormat="false" ht="13.25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2" t="n">
        <f aca="false">'Low pensions'!Q61</f>
        <v>128438434.839911</v>
      </c>
      <c r="E61" s="9"/>
      <c r="F61" s="67" t="n">
        <f aca="false">'Low pensions'!I61</f>
        <v>23345205.8868073</v>
      </c>
      <c r="G61" s="82" t="n">
        <f aca="false">'Low pensions'!K61</f>
        <v>1440563.24547583</v>
      </c>
      <c r="H61" s="82" t="n">
        <f aca="false">'Low pensions'!V61</f>
        <v>7925553.94173573</v>
      </c>
      <c r="I61" s="82" t="n">
        <f aca="false">'Low pensions'!M61</f>
        <v>44553.5024373971</v>
      </c>
      <c r="J61" s="82" t="n">
        <f aca="false">'Low pensions'!W61</f>
        <v>245120.225002138</v>
      </c>
      <c r="K61" s="9"/>
      <c r="L61" s="82" t="n">
        <f aca="false">'Low pensions'!N61</f>
        <v>3947451.0740068</v>
      </c>
      <c r="M61" s="67"/>
      <c r="N61" s="82" t="n">
        <f aca="false">'Low pensions'!L61</f>
        <v>1012449.37798787</v>
      </c>
      <c r="O61" s="9"/>
      <c r="P61" s="82" t="n">
        <f aca="false">'Low pensions'!X61</f>
        <v>26053540.1452431</v>
      </c>
      <c r="Q61" s="67"/>
      <c r="R61" s="82" t="n">
        <f aca="false">'Low SIPA income'!G56</f>
        <v>22931329.7359053</v>
      </c>
      <c r="S61" s="67"/>
      <c r="T61" s="82" t="n">
        <f aca="false">'Low SIPA income'!J56</f>
        <v>87679926.7425656</v>
      </c>
      <c r="U61" s="9"/>
      <c r="V61" s="82" t="n">
        <f aca="false">'Low SIPA income'!F56</f>
        <v>101256.788226184</v>
      </c>
      <c r="W61" s="67"/>
      <c r="X61" s="82" t="n">
        <f aca="false">'Low SIPA income'!M56</f>
        <v>254327.858882075</v>
      </c>
      <c r="Y61" s="9"/>
      <c r="Z61" s="9" t="n">
        <f aca="false">R61+V61-N61-L61-F61</f>
        <v>-5272519.81467045</v>
      </c>
      <c r="AA61" s="9"/>
      <c r="AB61" s="9" t="n">
        <f aca="false">T61-P61-D61</f>
        <v>-66812048.2425884</v>
      </c>
      <c r="AC61" s="50"/>
      <c r="AD61" s="9"/>
      <c r="AE61" s="9"/>
      <c r="AF61" s="9"/>
      <c r="AG61" s="9" t="n">
        <f aca="false">BF61/100*$AG$57</f>
        <v>5584913044.40185</v>
      </c>
      <c r="AH61" s="40" t="n">
        <f aca="false">(AG61-AG60)/AG60</f>
        <v>0.00390433806098145</v>
      </c>
      <c r="AI61" s="40" t="n">
        <f aca="false">(AG61-AG57)/AG57</f>
        <v>0.0187105171297697</v>
      </c>
      <c r="AJ61" s="40" t="n">
        <f aca="false">AB61/AG61</f>
        <v>-0.0119629522807985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1" t="n">
        <f aca="false">workers_and_wage_low!C49</f>
        <v>12286378</v>
      </c>
      <c r="AX61" s="7"/>
      <c r="AY61" s="40" t="n">
        <f aca="false">(AW61-AW60)/AW60</f>
        <v>0.00592623461856665</v>
      </c>
      <c r="AZ61" s="39" t="n">
        <f aca="false">workers_and_wage_low!B49</f>
        <v>6117.42794640815</v>
      </c>
      <c r="BA61" s="40" t="n">
        <f aca="false">(AZ61-AZ60)/AZ60</f>
        <v>-0.00200998491539703</v>
      </c>
      <c r="BB61" s="40"/>
      <c r="BC61" s="40"/>
      <c r="BD61" s="40"/>
      <c r="BE61" s="40"/>
      <c r="BF61" s="7" t="n">
        <f aca="false">BF60*(1+AY61)*(1+BA61)*(1-BE61)</f>
        <v>101.871051712977</v>
      </c>
      <c r="BG61" s="7"/>
      <c r="BH61" s="7"/>
      <c r="BI61" s="40" t="n">
        <f aca="false">T68/AG68</f>
        <v>0.0137739390330172</v>
      </c>
      <c r="BJ61" s="7"/>
      <c r="BK61" s="7"/>
      <c r="BL61" s="7"/>
      <c r="BM61" s="7"/>
      <c r="BN61" s="7"/>
      <c r="BO61" s="7"/>
      <c r="BP61" s="7"/>
    </row>
    <row r="62" customFormat="false" ht="13.25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1" t="n">
        <f aca="false">'Low pensions'!Q62</f>
        <v>128822383.293283</v>
      </c>
      <c r="E62" s="6"/>
      <c r="F62" s="8" t="n">
        <f aca="false">'Low pensions'!I62</f>
        <v>23414993.063092</v>
      </c>
      <c r="G62" s="81" t="n">
        <f aca="false">'Low pensions'!K62</f>
        <v>1518355.87100765</v>
      </c>
      <c r="H62" s="81" t="n">
        <f aca="false">'Low pensions'!V62</f>
        <v>8353546.0148766</v>
      </c>
      <c r="I62" s="81" t="n">
        <f aca="false">'Low pensions'!M62</f>
        <v>46959.4599280718</v>
      </c>
      <c r="J62" s="81" t="n">
        <f aca="false">'Low pensions'!W62</f>
        <v>258357.093243606</v>
      </c>
      <c r="K62" s="6"/>
      <c r="L62" s="81" t="n">
        <f aca="false">'Low pensions'!N62</f>
        <v>4789237.44944912</v>
      </c>
      <c r="M62" s="8"/>
      <c r="N62" s="81" t="n">
        <f aca="false">'Low pensions'!L62</f>
        <v>1016800.3549304</v>
      </c>
      <c r="O62" s="6"/>
      <c r="P62" s="81" t="n">
        <f aca="false">'Low pensions'!X62</f>
        <v>30445511.4404895</v>
      </c>
      <c r="Q62" s="8"/>
      <c r="R62" s="81" t="n">
        <f aca="false">'Low SIPA income'!G57</f>
        <v>19869992.1506914</v>
      </c>
      <c r="S62" s="8"/>
      <c r="T62" s="81" t="n">
        <f aca="false">'Low SIPA income'!J57</f>
        <v>75974637.1541673</v>
      </c>
      <c r="U62" s="6"/>
      <c r="V62" s="81" t="n">
        <f aca="false">'Low SIPA income'!F57</f>
        <v>104006.865655041</v>
      </c>
      <c r="W62" s="8"/>
      <c r="X62" s="81" t="n">
        <f aca="false">'Low SIPA income'!M57</f>
        <v>261235.260514039</v>
      </c>
      <c r="Y62" s="6"/>
      <c r="Z62" s="6" t="n">
        <f aca="false">R62+V62-N62-L62-F62</f>
        <v>-9247031.85112504</v>
      </c>
      <c r="AA62" s="6"/>
      <c r="AB62" s="6" t="n">
        <f aca="false">T62-P62-D62</f>
        <v>-83293257.5796054</v>
      </c>
      <c r="AC62" s="50"/>
      <c r="AD62" s="6"/>
      <c r="AE62" s="6"/>
      <c r="AF62" s="6"/>
      <c r="AG62" s="6" t="n">
        <f aca="false">BF62/100*$AG$57</f>
        <v>5581914675.96953</v>
      </c>
      <c r="AH62" s="61" t="n">
        <f aca="false">(AG62-AG61)/AG61</f>
        <v>-0.00053686931353754</v>
      </c>
      <c r="AI62" s="61"/>
      <c r="AJ62" s="61" t="n">
        <f aca="false">AB62/AG62</f>
        <v>-0.014921986883495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0.00623038737212986</v>
      </c>
      <c r="AV62" s="5"/>
      <c r="AW62" s="65" t="n">
        <f aca="false">workers_and_wage_low!C50</f>
        <v>12316791</v>
      </c>
      <c r="AX62" s="5"/>
      <c r="AY62" s="61" t="n">
        <f aca="false">(AW62-AW61)/AW61</f>
        <v>0.00247534301809695</v>
      </c>
      <c r="AZ62" s="66" t="n">
        <f aca="false">workers_and_wage_low!B50</f>
        <v>6099.0464550065</v>
      </c>
      <c r="BA62" s="61" t="n">
        <f aca="false">(AZ62-AZ61)/AZ61</f>
        <v>-0.00300477448409436</v>
      </c>
      <c r="BB62" s="61"/>
      <c r="BC62" s="61"/>
      <c r="BD62" s="61"/>
      <c r="BE62" s="61"/>
      <c r="BF62" s="5" t="n">
        <f aca="false">BF61*(1+AY62)*(1+BA62)*(1-BE62)</f>
        <v>101.816360271374</v>
      </c>
      <c r="BG62" s="5"/>
      <c r="BH62" s="5"/>
      <c r="BI62" s="61" t="n">
        <f aca="false">T69/AG69</f>
        <v>0.0158657066768971</v>
      </c>
      <c r="BJ62" s="5"/>
      <c r="BK62" s="5"/>
      <c r="BL62" s="5"/>
      <c r="BM62" s="5"/>
      <c r="BN62" s="5"/>
      <c r="BO62" s="5"/>
      <c r="BP62" s="5"/>
    </row>
    <row r="63" customFormat="false" ht="13.25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2" t="n">
        <f aca="false">'Low pensions'!Q63</f>
        <v>130238170.950341</v>
      </c>
      <c r="E63" s="9"/>
      <c r="F63" s="67" t="n">
        <f aca="false">'Low pensions'!I63</f>
        <v>23672329.2287592</v>
      </c>
      <c r="G63" s="82" t="n">
        <f aca="false">'Low pensions'!K63</f>
        <v>1626614.73842409</v>
      </c>
      <c r="H63" s="82" t="n">
        <f aca="false">'Low pensions'!V63</f>
        <v>8949154.36187196</v>
      </c>
      <c r="I63" s="82" t="n">
        <f aca="false">'Low pensions'!M63</f>
        <v>50307.6723223948</v>
      </c>
      <c r="J63" s="82" t="n">
        <f aca="false">'Low pensions'!W63</f>
        <v>276777.969954805</v>
      </c>
      <c r="K63" s="9"/>
      <c r="L63" s="82" t="n">
        <f aca="false">'Low pensions'!N63</f>
        <v>4001280.8331767</v>
      </c>
      <c r="M63" s="67"/>
      <c r="N63" s="82" t="n">
        <f aca="false">'Low pensions'!L63</f>
        <v>1029529.38293105</v>
      </c>
      <c r="O63" s="9"/>
      <c r="P63" s="82" t="n">
        <f aca="false">'Low pensions'!X63</f>
        <v>26426832.1692528</v>
      </c>
      <c r="Q63" s="67"/>
      <c r="R63" s="82" t="n">
        <f aca="false">'Low SIPA income'!G58</f>
        <v>23041514.2019399</v>
      </c>
      <c r="S63" s="67"/>
      <c r="T63" s="82" t="n">
        <f aca="false">'Low SIPA income'!J58</f>
        <v>88101226.5983235</v>
      </c>
      <c r="U63" s="9"/>
      <c r="V63" s="82" t="n">
        <f aca="false">'Low SIPA income'!F58</f>
        <v>104301.053054409</v>
      </c>
      <c r="W63" s="67"/>
      <c r="X63" s="82" t="n">
        <f aca="false">'Low SIPA income'!M58</f>
        <v>261974.174444672</v>
      </c>
      <c r="Y63" s="9"/>
      <c r="Z63" s="9" t="n">
        <f aca="false">R63+V63-N63-L63-F63</f>
        <v>-5557324.1898727</v>
      </c>
      <c r="AA63" s="9"/>
      <c r="AB63" s="9" t="n">
        <f aca="false">T63-P63-D63</f>
        <v>-68563776.52127</v>
      </c>
      <c r="AC63" s="50"/>
      <c r="AD63" s="9"/>
      <c r="AE63" s="9"/>
      <c r="AF63" s="9"/>
      <c r="AG63" s="9" t="n">
        <f aca="false">BF63/100*$AG$57</f>
        <v>5614917979.88224</v>
      </c>
      <c r="AH63" s="40" t="n">
        <f aca="false">(AG63-AG62)/AG62</f>
        <v>0.0059125418120036</v>
      </c>
      <c r="AI63" s="40"/>
      <c r="AJ63" s="40" t="n">
        <f aca="false">AB63/AG63</f>
        <v>-0.0122110023275368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workers_and_wage_low!C51</f>
        <v>12339971</v>
      </c>
      <c r="AX63" s="7"/>
      <c r="AY63" s="40" t="n">
        <f aca="false">(AW63-AW62)/AW62</f>
        <v>0.00188198370825648</v>
      </c>
      <c r="AZ63" s="39" t="n">
        <f aca="false">workers_and_wage_low!B51</f>
        <v>6123.58283904583</v>
      </c>
      <c r="BA63" s="40" t="n">
        <f aca="false">(AZ63-AZ62)/AZ62</f>
        <v>0.00402298690792797</v>
      </c>
      <c r="BB63" s="40"/>
      <c r="BC63" s="40"/>
      <c r="BD63" s="40"/>
      <c r="BE63" s="40"/>
      <c r="BF63" s="7" t="n">
        <f aca="false">BF62*(1+AY63)*(1+BA63)*(1-BE63)</f>
        <v>102.418353758625</v>
      </c>
      <c r="BG63" s="7"/>
      <c r="BH63" s="7"/>
      <c r="BI63" s="40" t="n">
        <f aca="false">T70/AG70</f>
        <v>0.013765086964856</v>
      </c>
      <c r="BJ63" s="7"/>
      <c r="BK63" s="7"/>
      <c r="BL63" s="7"/>
      <c r="BM63" s="7"/>
      <c r="BN63" s="7"/>
      <c r="BO63" s="7"/>
      <c r="BP63" s="7"/>
    </row>
    <row r="64" customFormat="false" ht="13.25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2" t="n">
        <f aca="false">'Low pensions'!Q64</f>
        <v>131134197.388606</v>
      </c>
      <c r="E64" s="9"/>
      <c r="F64" s="67" t="n">
        <f aca="false">'Low pensions'!I64</f>
        <v>23835192.6403805</v>
      </c>
      <c r="G64" s="82" t="n">
        <f aca="false">'Low pensions'!K64</f>
        <v>1713346.06681785</v>
      </c>
      <c r="H64" s="82" t="n">
        <f aca="false">'Low pensions'!V64</f>
        <v>9426324.54081547</v>
      </c>
      <c r="I64" s="82" t="n">
        <f aca="false">'Low pensions'!M64</f>
        <v>52990.0845407578</v>
      </c>
      <c r="J64" s="82" t="n">
        <f aca="false">'Low pensions'!W64</f>
        <v>291535.810540683</v>
      </c>
      <c r="K64" s="9"/>
      <c r="L64" s="82" t="n">
        <f aca="false">'Low pensions'!N64</f>
        <v>3992063.13298115</v>
      </c>
      <c r="M64" s="67"/>
      <c r="N64" s="82" t="n">
        <f aca="false">'Low pensions'!L64</f>
        <v>1037978.60657919</v>
      </c>
      <c r="O64" s="9"/>
      <c r="P64" s="82" t="n">
        <f aca="false">'Low pensions'!X64</f>
        <v>26425486.6147071</v>
      </c>
      <c r="Q64" s="67"/>
      <c r="R64" s="82" t="n">
        <f aca="false">'Low SIPA income'!G59</f>
        <v>20407873.2948158</v>
      </c>
      <c r="S64" s="67"/>
      <c r="T64" s="82" t="n">
        <f aca="false">'Low SIPA income'!J59</f>
        <v>78031272.3278002</v>
      </c>
      <c r="U64" s="9"/>
      <c r="V64" s="82" t="n">
        <f aca="false">'Low SIPA income'!F59</f>
        <v>101299.365430924</v>
      </c>
      <c r="W64" s="67"/>
      <c r="X64" s="82" t="n">
        <f aca="false">'Low SIPA income'!M59</f>
        <v>254434.800545032</v>
      </c>
      <c r="Y64" s="9"/>
      <c r="Z64" s="9" t="n">
        <f aca="false">R64+V64-N64-L64-F64</f>
        <v>-8356061.71969406</v>
      </c>
      <c r="AA64" s="9"/>
      <c r="AB64" s="9" t="n">
        <f aca="false">T64-P64-D64</f>
        <v>-79528411.6755127</v>
      </c>
      <c r="AC64" s="50"/>
      <c r="AD64" s="9"/>
      <c r="AE64" s="9"/>
      <c r="AF64" s="9"/>
      <c r="AG64" s="9" t="n">
        <f aca="false">BF64/100*$AG$57</f>
        <v>5692048551.74345</v>
      </c>
      <c r="AH64" s="40" t="n">
        <f aca="false">(AG64-AG63)/AG63</f>
        <v>0.0137367228047786</v>
      </c>
      <c r="AI64" s="40"/>
      <c r="AJ64" s="40" t="n">
        <f aca="false">AB64/AG64</f>
        <v>-0.0139718435204059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1" t="n">
        <f aca="false">workers_and_wage_low!C52</f>
        <v>12433539</v>
      </c>
      <c r="AX64" s="7"/>
      <c r="AY64" s="40" t="n">
        <f aca="false">(AW64-AW63)/AW63</f>
        <v>0.00758251376765796</v>
      </c>
      <c r="AZ64" s="39" t="n">
        <f aca="false">workers_and_wage_low!B52</f>
        <v>6160.98504515071</v>
      </c>
      <c r="BA64" s="40" t="n">
        <f aca="false">(AZ64-AZ63)/AZ63</f>
        <v>0.0061078958328763</v>
      </c>
      <c r="BB64" s="40"/>
      <c r="BC64" s="40"/>
      <c r="BD64" s="40"/>
      <c r="BE64" s="40"/>
      <c r="BF64" s="7" t="n">
        <f aca="false">BF63*(1+AY64)*(1+BA64)*(1-BE64)</f>
        <v>103.825246294329</v>
      </c>
      <c r="BG64" s="7"/>
      <c r="BH64" s="7"/>
      <c r="BI64" s="40" t="n">
        <f aca="false">T71/AG71</f>
        <v>0.0158885503031736</v>
      </c>
      <c r="BJ64" s="7"/>
      <c r="BK64" s="7"/>
      <c r="BL64" s="7"/>
      <c r="BM64" s="7"/>
      <c r="BN64" s="7"/>
      <c r="BO64" s="7"/>
      <c r="BP64" s="7"/>
    </row>
    <row r="65" customFormat="false" ht="13.25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2" t="n">
        <f aca="false">'Low pensions'!Q65</f>
        <v>131747815.635451</v>
      </c>
      <c r="E65" s="9"/>
      <c r="F65" s="67" t="n">
        <f aca="false">'Low pensions'!I65</f>
        <v>23946725.0202818</v>
      </c>
      <c r="G65" s="82" t="n">
        <f aca="false">'Low pensions'!K65</f>
        <v>1776067.56387315</v>
      </c>
      <c r="H65" s="82" t="n">
        <f aca="false">'Low pensions'!V65</f>
        <v>9771399.7117803</v>
      </c>
      <c r="I65" s="82" t="n">
        <f aca="false">'Low pensions'!M65</f>
        <v>54929.9246558703</v>
      </c>
      <c r="J65" s="82" t="n">
        <f aca="false">'Low pensions'!W65</f>
        <v>302208.238508668</v>
      </c>
      <c r="K65" s="9"/>
      <c r="L65" s="82" t="n">
        <f aca="false">'Low pensions'!N65</f>
        <v>4011416.6114761</v>
      </c>
      <c r="M65" s="67"/>
      <c r="N65" s="82" t="n">
        <f aca="false">'Low pensions'!L65</f>
        <v>1044000.12924304</v>
      </c>
      <c r="O65" s="9"/>
      <c r="P65" s="82" t="n">
        <f aca="false">'Low pensions'!X65</f>
        <v>26559040.54768</v>
      </c>
      <c r="Q65" s="67"/>
      <c r="R65" s="82" t="n">
        <f aca="false">'Low SIPA income'!G60</f>
        <v>23642519.6906183</v>
      </c>
      <c r="S65" s="67"/>
      <c r="T65" s="82" t="n">
        <f aca="false">'Low SIPA income'!J60</f>
        <v>90399223.1744531</v>
      </c>
      <c r="U65" s="9"/>
      <c r="V65" s="82" t="n">
        <f aca="false">'Low SIPA income'!F60</f>
        <v>104230.433704581</v>
      </c>
      <c r="W65" s="67"/>
      <c r="X65" s="82" t="n">
        <f aca="false">'Low SIPA income'!M60</f>
        <v>261796.798998027</v>
      </c>
      <c r="Y65" s="9"/>
      <c r="Z65" s="9" t="n">
        <f aca="false">R65+V65-N65-L65-F65</f>
        <v>-5255391.63667805</v>
      </c>
      <c r="AA65" s="9"/>
      <c r="AB65" s="9" t="n">
        <f aca="false">T65-P65-D65</f>
        <v>-67907633.0086778</v>
      </c>
      <c r="AC65" s="50"/>
      <c r="AD65" s="9"/>
      <c r="AE65" s="9"/>
      <c r="AF65" s="9"/>
      <c r="AG65" s="9" t="n">
        <f aca="false">BF65/100*$AG$57</f>
        <v>5725114539.4106</v>
      </c>
      <c r="AH65" s="40" t="n">
        <f aca="false">(AG65-AG64)/AG64</f>
        <v>0.00580915418527477</v>
      </c>
      <c r="AI65" s="40" t="n">
        <f aca="false">(AG65-AG61)/AG61</f>
        <v>0.0251036128752771</v>
      </c>
      <c r="AJ65" s="40" t="n">
        <f aca="false">AB65/AG65</f>
        <v>-0.0118613579765461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1" t="n">
        <f aca="false">workers_and_wage_low!C53</f>
        <v>12434507</v>
      </c>
      <c r="AX65" s="7"/>
      <c r="AY65" s="40" t="n">
        <f aca="false">(AW65-AW64)/AW64</f>
        <v>7.78539400568092E-005</v>
      </c>
      <c r="AZ65" s="39" t="n">
        <f aca="false">workers_and_wage_low!B53</f>
        <v>6196.29275140673</v>
      </c>
      <c r="BA65" s="40" t="n">
        <f aca="false">(AZ65-AZ64)/AZ64</f>
        <v>0.0057308540756485</v>
      </c>
      <c r="BB65" s="40"/>
      <c r="BC65" s="40"/>
      <c r="BD65" s="40"/>
      <c r="BE65" s="40"/>
      <c r="BF65" s="7" t="n">
        <f aca="false">BF64*(1+AY65)*(1+BA65)*(1-BE65)</f>
        <v>104.428383158377</v>
      </c>
      <c r="BG65" s="7"/>
      <c r="BH65" s="7"/>
      <c r="BI65" s="40" t="n">
        <f aca="false">T72/AG72</f>
        <v>0.0137864987894331</v>
      </c>
      <c r="BJ65" s="7"/>
      <c r="BK65" s="7"/>
      <c r="BL65" s="7"/>
      <c r="BM65" s="7"/>
      <c r="BN65" s="7"/>
      <c r="BO65" s="7"/>
      <c r="BP65" s="7"/>
    </row>
    <row r="66" customFormat="false" ht="13.25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1" t="n">
        <f aca="false">'Low pensions'!Q66</f>
        <v>132041263.004157</v>
      </c>
      <c r="E66" s="6"/>
      <c r="F66" s="8" t="n">
        <f aca="false">'Low pensions'!I66</f>
        <v>24000062.5531467</v>
      </c>
      <c r="G66" s="81" t="n">
        <f aca="false">'Low pensions'!K66</f>
        <v>1859466.01193338</v>
      </c>
      <c r="H66" s="81" t="n">
        <f aca="false">'Low pensions'!V66</f>
        <v>10230233.3664874</v>
      </c>
      <c r="I66" s="81" t="n">
        <f aca="false">'Low pensions'!M66</f>
        <v>57509.2581010324</v>
      </c>
      <c r="J66" s="81" t="n">
        <f aca="false">'Low pensions'!W66</f>
        <v>316398.970097549</v>
      </c>
      <c r="K66" s="6"/>
      <c r="L66" s="81" t="n">
        <f aca="false">'Low pensions'!N66</f>
        <v>4853124.17745737</v>
      </c>
      <c r="M66" s="8"/>
      <c r="N66" s="81" t="n">
        <f aca="false">'Low pensions'!L66</f>
        <v>1048050.08138046</v>
      </c>
      <c r="O66" s="6"/>
      <c r="P66" s="81" t="n">
        <f aca="false">'Low pensions'!X66</f>
        <v>30948946.7505973</v>
      </c>
      <c r="Q66" s="8"/>
      <c r="R66" s="81" t="n">
        <f aca="false">'Low SIPA income'!G61</f>
        <v>20657613.0027507</v>
      </c>
      <c r="S66" s="8"/>
      <c r="T66" s="81" t="n">
        <f aca="false">'Low SIPA income'!J61</f>
        <v>78986173.7464541</v>
      </c>
      <c r="U66" s="6"/>
      <c r="V66" s="81" t="n">
        <f aca="false">'Low SIPA income'!F61</f>
        <v>103443.202988991</v>
      </c>
      <c r="W66" s="8"/>
      <c r="X66" s="81" t="n">
        <f aca="false">'Low SIPA income'!M61</f>
        <v>259819.502405378</v>
      </c>
      <c r="Y66" s="6"/>
      <c r="Z66" s="6" t="n">
        <f aca="false">R66+V66-N66-L66-F66</f>
        <v>-9140180.60624486</v>
      </c>
      <c r="AA66" s="6"/>
      <c r="AB66" s="6" t="n">
        <f aca="false">T66-P66-D66</f>
        <v>-84004036.0083002</v>
      </c>
      <c r="AC66" s="50"/>
      <c r="AD66" s="6"/>
      <c r="AE66" s="6"/>
      <c r="AF66" s="6"/>
      <c r="AG66" s="6" t="n">
        <f aca="false">BF66/100*$AG$57</f>
        <v>5765480179.50878</v>
      </c>
      <c r="AH66" s="61" t="n">
        <f aca="false">(AG66-AG65)/AG65</f>
        <v>0.00705062576832655</v>
      </c>
      <c r="AI66" s="61"/>
      <c r="AJ66" s="61" t="n">
        <f aca="false">AB66/AG66</f>
        <v>-0.014570171675702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0.00491844241447011</v>
      </c>
      <c r="AV66" s="5"/>
      <c r="AW66" s="65" t="n">
        <f aca="false">workers_and_wage_low!C54</f>
        <v>12508438</v>
      </c>
      <c r="AX66" s="5"/>
      <c r="AY66" s="61" t="n">
        <f aca="false">(AW66-AW65)/AW65</f>
        <v>0.00594563178097853</v>
      </c>
      <c r="AZ66" s="66" t="n">
        <f aca="false">workers_and_wage_low!B54</f>
        <v>6203.09914930522</v>
      </c>
      <c r="BA66" s="61" t="n">
        <f aca="false">(AZ66-AZ65)/AZ65</f>
        <v>0.00109846293123407</v>
      </c>
      <c r="BB66" s="61"/>
      <c r="BC66" s="61"/>
      <c r="BD66" s="61"/>
      <c r="BE66" s="61"/>
      <c r="BF66" s="5" t="n">
        <f aca="false">BF65*(1+AY66)*(1+BA66)*(1-BE66)</f>
        <v>105.164668607618</v>
      </c>
      <c r="BG66" s="5"/>
      <c r="BH66" s="5"/>
      <c r="BI66" s="61" t="n">
        <f aca="false">T73/AG73</f>
        <v>0.0158480875822163</v>
      </c>
      <c r="BJ66" s="5"/>
      <c r="BK66" s="5"/>
      <c r="BL66" s="5"/>
      <c r="BM66" s="5"/>
      <c r="BN66" s="5"/>
      <c r="BO66" s="5"/>
      <c r="BP66" s="5"/>
    </row>
    <row r="67" customFormat="false" ht="13.25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2" t="n">
        <f aca="false">'Low pensions'!Q67</f>
        <v>132391067.156652</v>
      </c>
      <c r="E67" s="9"/>
      <c r="F67" s="67" t="n">
        <f aca="false">'Low pensions'!I67</f>
        <v>24063643.5985731</v>
      </c>
      <c r="G67" s="82" t="n">
        <f aca="false">'Low pensions'!K67</f>
        <v>1953261.48505328</v>
      </c>
      <c r="H67" s="82" t="n">
        <f aca="false">'Low pensions'!V67</f>
        <v>10746268.3854545</v>
      </c>
      <c r="I67" s="82" t="n">
        <f aca="false">'Low pensions'!M67</f>
        <v>60410.149022266</v>
      </c>
      <c r="J67" s="82" t="n">
        <f aca="false">'Low pensions'!W67</f>
        <v>332358.816044982</v>
      </c>
      <c r="K67" s="9"/>
      <c r="L67" s="82" t="n">
        <f aca="false">'Low pensions'!N67</f>
        <v>4021444.55721159</v>
      </c>
      <c r="M67" s="67"/>
      <c r="N67" s="82" t="n">
        <f aca="false">'Low pensions'!L67</f>
        <v>1052445.45213984</v>
      </c>
      <c r="O67" s="9"/>
      <c r="P67" s="82" t="n">
        <f aca="false">'Low pensions'!X67</f>
        <v>26657539.2805774</v>
      </c>
      <c r="Q67" s="67"/>
      <c r="R67" s="82" t="n">
        <f aca="false">'Low SIPA income'!G62</f>
        <v>23926502.2082361</v>
      </c>
      <c r="S67" s="67"/>
      <c r="T67" s="82" t="n">
        <f aca="false">'Low SIPA income'!J62</f>
        <v>91485054.9438123</v>
      </c>
      <c r="U67" s="9"/>
      <c r="V67" s="82" t="n">
        <f aca="false">'Low SIPA income'!F62</f>
        <v>106495.089465204</v>
      </c>
      <c r="W67" s="67"/>
      <c r="X67" s="82" t="n">
        <f aca="false">'Low SIPA income'!M62</f>
        <v>267484.961350339</v>
      </c>
      <c r="Y67" s="9"/>
      <c r="Z67" s="9" t="n">
        <f aca="false">R67+V67-N67-L67-F67</f>
        <v>-5104536.31022321</v>
      </c>
      <c r="AA67" s="9"/>
      <c r="AB67" s="9" t="n">
        <f aca="false">T67-P67-D67</f>
        <v>-67563551.4934171</v>
      </c>
      <c r="AC67" s="50"/>
      <c r="AD67" s="9"/>
      <c r="AE67" s="9"/>
      <c r="AF67" s="9"/>
      <c r="AG67" s="9" t="n">
        <f aca="false">BF67/100*$AG$57</f>
        <v>5800349680.04157</v>
      </c>
      <c r="AH67" s="40" t="n">
        <f aca="false">(AG67-AG66)/AG66</f>
        <v>0.00604797856329678</v>
      </c>
      <c r="AI67" s="40"/>
      <c r="AJ67" s="40" t="n">
        <f aca="false">AB67/AG67</f>
        <v>-0.011648185923324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workers_and_wage_low!C55</f>
        <v>12561685</v>
      </c>
      <c r="AX67" s="7"/>
      <c r="AY67" s="40" t="n">
        <f aca="false">(AW67-AW66)/AW66</f>
        <v>0.00425688643138336</v>
      </c>
      <c r="AZ67" s="39" t="n">
        <f aca="false">workers_and_wage_low!B55</f>
        <v>6214.16237648336</v>
      </c>
      <c r="BA67" s="40" t="n">
        <f aca="false">(AZ67-AZ66)/AZ66</f>
        <v>0.00178349997506908</v>
      </c>
      <c r="BB67" s="40"/>
      <c r="BC67" s="40"/>
      <c r="BD67" s="40"/>
      <c r="BE67" s="40"/>
      <c r="BF67" s="7" t="n">
        <f aca="false">BF66*(1+AY67)*(1+BA67)*(1-BE67)</f>
        <v>105.800702268973</v>
      </c>
      <c r="BG67" s="7"/>
      <c r="BH67" s="7"/>
      <c r="BI67" s="40" t="n">
        <f aca="false">T74/AG74</f>
        <v>0.0137683796875792</v>
      </c>
      <c r="BJ67" s="7"/>
      <c r="BK67" s="7"/>
      <c r="BL67" s="7"/>
      <c r="BM67" s="7"/>
      <c r="BN67" s="7"/>
      <c r="BO67" s="7"/>
      <c r="BP67" s="7"/>
    </row>
    <row r="68" customFormat="false" ht="13.25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2" t="n">
        <f aca="false">'Low pensions'!Q68</f>
        <v>133208086.254505</v>
      </c>
      <c r="E68" s="9"/>
      <c r="F68" s="67" t="n">
        <f aca="false">'Low pensions'!I68</f>
        <v>24212146.4908468</v>
      </c>
      <c r="G68" s="82" t="n">
        <f aca="false">'Low pensions'!K68</f>
        <v>2063384.16555249</v>
      </c>
      <c r="H68" s="82" t="n">
        <f aca="false">'Low pensions'!V68</f>
        <v>11352130.8821176</v>
      </c>
      <c r="I68" s="82" t="n">
        <f aca="false">'Low pensions'!M68</f>
        <v>63816.0051201805</v>
      </c>
      <c r="J68" s="82" t="n">
        <f aca="false">'Low pensions'!W68</f>
        <v>351096.831405699</v>
      </c>
      <c r="K68" s="9"/>
      <c r="L68" s="82" t="n">
        <f aca="false">'Low pensions'!N68</f>
        <v>3983021.84919472</v>
      </c>
      <c r="M68" s="67"/>
      <c r="N68" s="82" t="n">
        <f aca="false">'Low pensions'!L68</f>
        <v>1061935.00669278</v>
      </c>
      <c r="O68" s="9"/>
      <c r="P68" s="82" t="n">
        <f aca="false">'Low pensions'!X68</f>
        <v>26510372.3953031</v>
      </c>
      <c r="Q68" s="67"/>
      <c r="R68" s="82" t="n">
        <f aca="false">'Low SIPA income'!G63</f>
        <v>20936201.2382707</v>
      </c>
      <c r="S68" s="67"/>
      <c r="T68" s="82" t="n">
        <f aca="false">'Low SIPA income'!J63</f>
        <v>80051380.010681</v>
      </c>
      <c r="U68" s="9"/>
      <c r="V68" s="82" t="n">
        <f aca="false">'Low SIPA income'!F63</f>
        <v>104503.18479052</v>
      </c>
      <c r="W68" s="67"/>
      <c r="X68" s="82" t="n">
        <f aca="false">'Low SIPA income'!M63</f>
        <v>262481.871089585</v>
      </c>
      <c r="Y68" s="9"/>
      <c r="Z68" s="9" t="n">
        <f aca="false">R68+V68-N68-L68-F68</f>
        <v>-8216398.92367304</v>
      </c>
      <c r="AA68" s="9"/>
      <c r="AB68" s="9" t="n">
        <f aca="false">T68-P68-D68</f>
        <v>-79667078.6391269</v>
      </c>
      <c r="AC68" s="50"/>
      <c r="AD68" s="9"/>
      <c r="AE68" s="9"/>
      <c r="AF68" s="9"/>
      <c r="AG68" s="9" t="n">
        <f aca="false">BF68/100*$AG$57</f>
        <v>5811800082.66275</v>
      </c>
      <c r="AH68" s="40" t="n">
        <f aca="false">(AG68-AG67)/AG67</f>
        <v>0.00197408833136179</v>
      </c>
      <c r="AI68" s="40"/>
      <c r="AJ68" s="40" t="n">
        <f aca="false">AB68/AG68</f>
        <v>-0.0137078147055992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1" t="n">
        <f aca="false">workers_and_wage_low!C56</f>
        <v>12577561</v>
      </c>
      <c r="AX68" s="7"/>
      <c r="AY68" s="40" t="n">
        <f aca="false">(AW68-AW67)/AW67</f>
        <v>0.00126384318664256</v>
      </c>
      <c r="AZ68" s="39" t="n">
        <f aca="false">workers_and_wage_low!B56</f>
        <v>6218.57038410935</v>
      </c>
      <c r="BA68" s="40" t="n">
        <f aca="false">(AZ68-AZ67)/AZ67</f>
        <v>0.00070934863927443</v>
      </c>
      <c r="BB68" s="40"/>
      <c r="BC68" s="40"/>
      <c r="BD68" s="40"/>
      <c r="BE68" s="40"/>
      <c r="BF68" s="7" t="n">
        <f aca="false">BF67*(1+AY68)*(1+BA68)*(1-BE68)</f>
        <v>106.009562200772</v>
      </c>
      <c r="BG68" s="7"/>
      <c r="BH68" s="7"/>
      <c r="BI68" s="40" t="n">
        <f aca="false">T75/AG75</f>
        <v>0.0158775105793607</v>
      </c>
      <c r="BJ68" s="7"/>
      <c r="BK68" s="7"/>
      <c r="BL68" s="7"/>
      <c r="BM68" s="7"/>
      <c r="BN68" s="7"/>
      <c r="BO68" s="7"/>
      <c r="BP68" s="7"/>
    </row>
    <row r="69" customFormat="false" ht="13.25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2" t="n">
        <f aca="false">'Low pensions'!Q69</f>
        <v>133850048.483291</v>
      </c>
      <c r="E69" s="9"/>
      <c r="F69" s="67" t="n">
        <f aca="false">'Low pensions'!I69</f>
        <v>24328830.7249801</v>
      </c>
      <c r="G69" s="82" t="n">
        <f aca="false">'Low pensions'!K69</f>
        <v>2183329.28729582</v>
      </c>
      <c r="H69" s="82" t="n">
        <f aca="false">'Low pensions'!V69</f>
        <v>12012033.552417</v>
      </c>
      <c r="I69" s="82" t="n">
        <f aca="false">'Low pensions'!M69</f>
        <v>67525.6480606957</v>
      </c>
      <c r="J69" s="82" t="n">
        <f aca="false">'Low pensions'!W69</f>
        <v>371506.192342797</v>
      </c>
      <c r="K69" s="9"/>
      <c r="L69" s="82" t="n">
        <f aca="false">'Low pensions'!N69</f>
        <v>4010554.72287494</v>
      </c>
      <c r="M69" s="67"/>
      <c r="N69" s="82" t="n">
        <f aca="false">'Low pensions'!L69</f>
        <v>1068713.83576836</v>
      </c>
      <c r="O69" s="9"/>
      <c r="P69" s="82" t="n">
        <f aca="false">'Low pensions'!X69</f>
        <v>26690535.7252114</v>
      </c>
      <c r="Q69" s="67"/>
      <c r="R69" s="82" t="n">
        <f aca="false">'Low SIPA income'!G64</f>
        <v>24226617.8037817</v>
      </c>
      <c r="S69" s="67"/>
      <c r="T69" s="82" t="n">
        <f aca="false">'Low SIPA income'!J64</f>
        <v>92632572.9349098</v>
      </c>
      <c r="U69" s="9"/>
      <c r="V69" s="82" t="n">
        <f aca="false">'Low SIPA income'!F64</f>
        <v>103129.867012282</v>
      </c>
      <c r="W69" s="67"/>
      <c r="X69" s="82" t="n">
        <f aca="false">'Low SIPA income'!M64</f>
        <v>259032.492769153</v>
      </c>
      <c r="Y69" s="9"/>
      <c r="Z69" s="9" t="n">
        <f aca="false">R69+V69-N69-L69-F69</f>
        <v>-5078351.61282934</v>
      </c>
      <c r="AA69" s="9"/>
      <c r="AB69" s="9" t="n">
        <f aca="false">T69-P69-D69</f>
        <v>-67908011.2735928</v>
      </c>
      <c r="AC69" s="50"/>
      <c r="AD69" s="9"/>
      <c r="AE69" s="9"/>
      <c r="AF69" s="9"/>
      <c r="AG69" s="9" t="n">
        <f aca="false">BF69/100*$AG$57</f>
        <v>5838540622.32202</v>
      </c>
      <c r="AH69" s="40" t="n">
        <f aca="false">(AG69-AG68)/AG68</f>
        <v>0.00460107699489531</v>
      </c>
      <c r="AI69" s="40" t="n">
        <f aca="false">(AG69-AG65)/AG65</f>
        <v>0.0198120198522887</v>
      </c>
      <c r="AJ69" s="40" t="n">
        <f aca="false">AB69/AG69</f>
        <v>-0.0116309906304266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1" t="n">
        <f aca="false">workers_and_wage_low!C57</f>
        <v>12613289</v>
      </c>
      <c r="AX69" s="7"/>
      <c r="AY69" s="40" t="n">
        <f aca="false">(AW69-AW68)/AW68</f>
        <v>0.00284061432896251</v>
      </c>
      <c r="AZ69" s="39" t="n">
        <f aca="false">workers_and_wage_low!B57</f>
        <v>6229.48693539404</v>
      </c>
      <c r="BA69" s="40" t="n">
        <f aca="false">(AZ69-AZ68)/AZ68</f>
        <v>0.00175547603555203</v>
      </c>
      <c r="BB69" s="40"/>
      <c r="BC69" s="40"/>
      <c r="BD69" s="40"/>
      <c r="BE69" s="40"/>
      <c r="BF69" s="7" t="n">
        <f aca="false">BF68*(1+AY69)*(1+BA69)*(1-BE69)</f>
        <v>106.497320358653</v>
      </c>
      <c r="BG69" s="7"/>
      <c r="BH69" s="7"/>
      <c r="BI69" s="40" t="n">
        <f aca="false">T76/AG76</f>
        <v>0.0138717675284187</v>
      </c>
      <c r="BJ69" s="7"/>
      <c r="BK69" s="7"/>
      <c r="BL69" s="7"/>
      <c r="BM69" s="7"/>
      <c r="BN69" s="7"/>
      <c r="BO69" s="7"/>
      <c r="BP69" s="7"/>
    </row>
    <row r="70" customFormat="false" ht="13.25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1" t="n">
        <f aca="false">'Low pensions'!Q70</f>
        <v>134234979.448615</v>
      </c>
      <c r="E70" s="6"/>
      <c r="F70" s="8" t="n">
        <f aca="false">'Low pensions'!I70</f>
        <v>24398796.4844421</v>
      </c>
      <c r="G70" s="81" t="n">
        <f aca="false">'Low pensions'!K70</f>
        <v>2231941.98553439</v>
      </c>
      <c r="H70" s="81" t="n">
        <f aca="false">'Low pensions'!V70</f>
        <v>12279486.2750608</v>
      </c>
      <c r="I70" s="81" t="n">
        <f aca="false">'Low pensions'!M70</f>
        <v>69029.133573229</v>
      </c>
      <c r="J70" s="81" t="n">
        <f aca="false">'Low pensions'!W70</f>
        <v>379777.926032812</v>
      </c>
      <c r="K70" s="6"/>
      <c r="L70" s="81" t="n">
        <f aca="false">'Low pensions'!N70</f>
        <v>4845086.79957581</v>
      </c>
      <c r="M70" s="8"/>
      <c r="N70" s="81" t="n">
        <f aca="false">'Low pensions'!L70</f>
        <v>1072302.21863975</v>
      </c>
      <c r="O70" s="6"/>
      <c r="P70" s="81" t="n">
        <f aca="false">'Low pensions'!X70</f>
        <v>31040668.8622251</v>
      </c>
      <c r="Q70" s="8"/>
      <c r="R70" s="81" t="n">
        <f aca="false">'Low SIPA income'!G65</f>
        <v>21052910.5150525</v>
      </c>
      <c r="S70" s="8"/>
      <c r="T70" s="81" t="n">
        <f aca="false">'Low SIPA income'!J65</f>
        <v>80497628.0458474</v>
      </c>
      <c r="U70" s="6"/>
      <c r="V70" s="81" t="n">
        <f aca="false">'Low SIPA income'!F65</f>
        <v>107302.304004016</v>
      </c>
      <c r="W70" s="8"/>
      <c r="X70" s="81" t="n">
        <f aca="false">'Low SIPA income'!M65</f>
        <v>269512.451545425</v>
      </c>
      <c r="Y70" s="6"/>
      <c r="Z70" s="6" t="n">
        <f aca="false">R70+V70-N70-L70-F70</f>
        <v>-9155972.68360115</v>
      </c>
      <c r="AA70" s="6"/>
      <c r="AB70" s="6" t="n">
        <f aca="false">T70-P70-D70</f>
        <v>-84778020.2649925</v>
      </c>
      <c r="AC70" s="50"/>
      <c r="AD70" s="6"/>
      <c r="AE70" s="6"/>
      <c r="AF70" s="6"/>
      <c r="AG70" s="6" t="n">
        <f aca="false">BF70/100*$AG$57</f>
        <v>5847956373.35004</v>
      </c>
      <c r="AH70" s="61" t="n">
        <f aca="false">(AG70-AG69)/AG69</f>
        <v>0.00161268913536723</v>
      </c>
      <c r="AI70" s="61"/>
      <c r="AJ70" s="61" t="n">
        <f aca="false">AB70/AG70</f>
        <v>-0.0144970336391936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0.00528371660738627</v>
      </c>
      <c r="AV70" s="5"/>
      <c r="AW70" s="65" t="n">
        <f aca="false">workers_and_wage_low!C58</f>
        <v>12649007</v>
      </c>
      <c r="AX70" s="5"/>
      <c r="AY70" s="61" t="n">
        <f aca="false">(AW70-AW69)/AW69</f>
        <v>0.00283177528081692</v>
      </c>
      <c r="AZ70" s="66" t="n">
        <f aca="false">workers_and_wage_low!B58</f>
        <v>6221.91409874946</v>
      </c>
      <c r="BA70" s="61" t="n">
        <f aca="false">(AZ70-AZ69)/AZ69</f>
        <v>-0.00121564371562534</v>
      </c>
      <c r="BB70" s="61"/>
      <c r="BC70" s="61"/>
      <c r="BD70" s="61"/>
      <c r="BE70" s="61"/>
      <c r="BF70" s="5" t="n">
        <f aca="false">BF69*(1+AY70)*(1+BA70)*(1-BE70)</f>
        <v>106.669067430141</v>
      </c>
      <c r="BG70" s="5"/>
      <c r="BH70" s="5"/>
      <c r="BI70" s="61" t="n">
        <f aca="false">T77/AG77</f>
        <v>0.0159070643258704</v>
      </c>
      <c r="BJ70" s="5"/>
      <c r="BK70" s="5"/>
      <c r="BL70" s="5"/>
      <c r="BM70" s="5"/>
      <c r="BN70" s="5"/>
      <c r="BO70" s="5"/>
      <c r="BP70" s="5"/>
    </row>
    <row r="71" customFormat="false" ht="13.25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2" t="n">
        <f aca="false">'Low pensions'!Q71</f>
        <v>134199233.503975</v>
      </c>
      <c r="E71" s="9"/>
      <c r="F71" s="67" t="n">
        <f aca="false">'Low pensions'!I71</f>
        <v>24392299.2358711</v>
      </c>
      <c r="G71" s="82" t="n">
        <f aca="false">'Low pensions'!K71</f>
        <v>2318512.72811727</v>
      </c>
      <c r="H71" s="82" t="n">
        <f aca="false">'Low pensions'!V71</f>
        <v>12755772.9582533</v>
      </c>
      <c r="I71" s="82" t="n">
        <f aca="false">'Low pensions'!M71</f>
        <v>71706.5792201217</v>
      </c>
      <c r="J71" s="82" t="n">
        <f aca="false">'Low pensions'!W71</f>
        <v>394508.442007836</v>
      </c>
      <c r="K71" s="9"/>
      <c r="L71" s="82" t="n">
        <f aca="false">'Low pensions'!N71</f>
        <v>3980516.06608595</v>
      </c>
      <c r="M71" s="67"/>
      <c r="N71" s="82" t="n">
        <f aca="false">'Low pensions'!L71</f>
        <v>1072912.41845671</v>
      </c>
      <c r="O71" s="9"/>
      <c r="P71" s="82" t="n">
        <f aca="false">'Low pensions'!X71</f>
        <v>26557764.3555047</v>
      </c>
      <c r="Q71" s="67"/>
      <c r="R71" s="82" t="n">
        <f aca="false">'Low SIPA income'!G66</f>
        <v>24559580.2535182</v>
      </c>
      <c r="S71" s="67"/>
      <c r="T71" s="82" t="n">
        <f aca="false">'Low SIPA income'!J66</f>
        <v>93905683.7198988</v>
      </c>
      <c r="U71" s="9"/>
      <c r="V71" s="82" t="n">
        <f aca="false">'Low SIPA income'!F66</f>
        <v>104652.120471314</v>
      </c>
      <c r="W71" s="67"/>
      <c r="X71" s="82" t="n">
        <f aca="false">'Low SIPA income'!M66</f>
        <v>262855.954580393</v>
      </c>
      <c r="Y71" s="9"/>
      <c r="Z71" s="9" t="n">
        <f aca="false">R71+V71-N71-L71-F71</f>
        <v>-4781495.34642421</v>
      </c>
      <c r="AA71" s="9"/>
      <c r="AB71" s="9" t="n">
        <f aca="false">T71-P71-D71</f>
        <v>-66851314.1395814</v>
      </c>
      <c r="AC71" s="50"/>
      <c r="AD71" s="9"/>
      <c r="AE71" s="9"/>
      <c r="AF71" s="9"/>
      <c r="AG71" s="9" t="n">
        <f aca="false">BF71/100*$AG$57</f>
        <v>5910273871.94298</v>
      </c>
      <c r="AH71" s="40" t="n">
        <f aca="false">(AG71-AG70)/AG70</f>
        <v>0.0106562865066728</v>
      </c>
      <c r="AI71" s="40"/>
      <c r="AJ71" s="40" t="n">
        <f aca="false">AB71/AG71</f>
        <v>-0.0113110349178462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workers_and_wage_low!C59</f>
        <v>12674586</v>
      </c>
      <c r="AX71" s="7"/>
      <c r="AY71" s="40" t="n">
        <f aca="false">(AW71-AW70)/AW70</f>
        <v>0.00202221407577686</v>
      </c>
      <c r="AZ71" s="39" t="n">
        <f aca="false">workers_and_wage_low!B59</f>
        <v>6275.52614071099</v>
      </c>
      <c r="BA71" s="40" t="n">
        <f aca="false">(AZ71-AZ70)/AZ70</f>
        <v>0.00861664772458117</v>
      </c>
      <c r="BB71" s="40"/>
      <c r="BC71" s="40"/>
      <c r="BD71" s="40"/>
      <c r="BE71" s="40"/>
      <c r="BF71" s="7" t="n">
        <f aca="false">BF70*(1+AY71)*(1+BA71)*(1-BE71)</f>
        <v>107.805763574076</v>
      </c>
      <c r="BG71" s="7"/>
      <c r="BH71" s="7"/>
      <c r="BI71" s="40" t="n">
        <f aca="false">T78/AG78</f>
        <v>0.0138340367132507</v>
      </c>
      <c r="BJ71" s="7"/>
      <c r="BK71" s="7"/>
      <c r="BL71" s="7"/>
      <c r="BM71" s="7"/>
      <c r="BN71" s="7"/>
      <c r="BO71" s="7"/>
      <c r="BP71" s="7"/>
    </row>
    <row r="72" customFormat="false" ht="13.25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2" t="n">
        <f aca="false">'Low pensions'!Q72</f>
        <v>134583306.923867</v>
      </c>
      <c r="E72" s="9"/>
      <c r="F72" s="67" t="n">
        <f aca="false">'Low pensions'!I72</f>
        <v>24462109.1262999</v>
      </c>
      <c r="G72" s="82" t="n">
        <f aca="false">'Low pensions'!K72</f>
        <v>2381478.98279155</v>
      </c>
      <c r="H72" s="82" t="n">
        <f aca="false">'Low pensions'!V72</f>
        <v>13102194.7134226</v>
      </c>
      <c r="I72" s="82" t="n">
        <f aca="false">'Low pensions'!M72</f>
        <v>73653.9891585019</v>
      </c>
      <c r="J72" s="82" t="n">
        <f aca="false">'Low pensions'!W72</f>
        <v>405222.51690998</v>
      </c>
      <c r="K72" s="9"/>
      <c r="L72" s="82" t="n">
        <f aca="false">'Low pensions'!N72</f>
        <v>3976597.72097651</v>
      </c>
      <c r="M72" s="67"/>
      <c r="N72" s="82" t="n">
        <f aca="false">'Low pensions'!L72</f>
        <v>1076919.89141337</v>
      </c>
      <c r="O72" s="9"/>
      <c r="P72" s="82" t="n">
        <f aca="false">'Low pensions'!X72</f>
        <v>26559479.9779167</v>
      </c>
      <c r="Q72" s="67"/>
      <c r="R72" s="82" t="n">
        <f aca="false">'Low SIPA income'!G67</f>
        <v>21384844.9319578</v>
      </c>
      <c r="S72" s="67"/>
      <c r="T72" s="82" t="n">
        <f aca="false">'Low SIPA income'!J67</f>
        <v>81766808.0582053</v>
      </c>
      <c r="U72" s="9"/>
      <c r="V72" s="82" t="n">
        <f aca="false">'Low SIPA income'!F67</f>
        <v>107695.938930105</v>
      </c>
      <c r="W72" s="67"/>
      <c r="X72" s="82" t="n">
        <f aca="false">'Low SIPA income'!M67</f>
        <v>270501.148991662</v>
      </c>
      <c r="Y72" s="9"/>
      <c r="Z72" s="9" t="n">
        <f aca="false">R72+V72-N72-L72-F72</f>
        <v>-8023085.86780187</v>
      </c>
      <c r="AA72" s="9"/>
      <c r="AB72" s="9" t="n">
        <f aca="false">T72-P72-D72</f>
        <v>-79375978.8435788</v>
      </c>
      <c r="AC72" s="50"/>
      <c r="AD72" s="9"/>
      <c r="AE72" s="9"/>
      <c r="AF72" s="9"/>
      <c r="AG72" s="9" t="n">
        <f aca="false">BF72/100*$AG$57</f>
        <v>5930933539.18667</v>
      </c>
      <c r="AH72" s="40" t="n">
        <f aca="false">(AG72-AG71)/AG71</f>
        <v>0.00349555159224709</v>
      </c>
      <c r="AI72" s="40"/>
      <c r="AJ72" s="40" t="n">
        <f aca="false">AB72/AG72</f>
        <v>-0.0133833870029277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1" t="n">
        <f aca="false">workers_and_wage_low!C60</f>
        <v>12699986</v>
      </c>
      <c r="AX72" s="7"/>
      <c r="AY72" s="40" t="n">
        <f aca="false">(AW72-AW71)/AW71</f>
        <v>0.00200401022960434</v>
      </c>
      <c r="AZ72" s="39" t="n">
        <f aca="false">workers_and_wage_low!B60</f>
        <v>6284.86762708795</v>
      </c>
      <c r="BA72" s="40" t="n">
        <f aca="false">(AZ72-AZ71)/AZ71</f>
        <v>0.00148855827662896</v>
      </c>
      <c r="BB72" s="40"/>
      <c r="BC72" s="40"/>
      <c r="BD72" s="40"/>
      <c r="BE72" s="40"/>
      <c r="BF72" s="7" t="n">
        <f aca="false">BF71*(1+AY72)*(1+BA72)*(1-BE72)</f>
        <v>108.182604182591</v>
      </c>
      <c r="BG72" s="7"/>
      <c r="BH72" s="7"/>
      <c r="BI72" s="40" t="n">
        <f aca="false">T79/AG79</f>
        <v>0.0159451787127944</v>
      </c>
      <c r="BJ72" s="7"/>
      <c r="BK72" s="7"/>
      <c r="BL72" s="7"/>
      <c r="BM72" s="7"/>
      <c r="BN72" s="7"/>
      <c r="BO72" s="7"/>
      <c r="BP72" s="7"/>
    </row>
    <row r="73" customFormat="false" ht="13.25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2" t="n">
        <f aca="false">'Low pensions'!Q73</f>
        <v>134343731.023913</v>
      </c>
      <c r="E73" s="9"/>
      <c r="F73" s="67" t="n">
        <f aca="false">'Low pensions'!I73</f>
        <v>24418563.3705693</v>
      </c>
      <c r="G73" s="82" t="n">
        <f aca="false">'Low pensions'!K73</f>
        <v>2433982.11622757</v>
      </c>
      <c r="H73" s="82" t="n">
        <f aca="false">'Low pensions'!V73</f>
        <v>13391051.4626588</v>
      </c>
      <c r="I73" s="82" t="n">
        <f aca="false">'Low pensions'!M73</f>
        <v>75277.7974091005</v>
      </c>
      <c r="J73" s="82" t="n">
        <f aca="false">'Low pensions'!W73</f>
        <v>414156.230803884</v>
      </c>
      <c r="K73" s="9"/>
      <c r="L73" s="82" t="n">
        <f aca="false">'Low pensions'!N73</f>
        <v>4028551.15584184</v>
      </c>
      <c r="M73" s="67"/>
      <c r="N73" s="82" t="n">
        <f aca="false">'Low pensions'!L73</f>
        <v>1075380.80720527</v>
      </c>
      <c r="O73" s="9"/>
      <c r="P73" s="82" t="n">
        <f aca="false">'Low pensions'!X73</f>
        <v>26820599.0111994</v>
      </c>
      <c r="Q73" s="67"/>
      <c r="R73" s="82" t="n">
        <f aca="false">'Low SIPA income'!G68</f>
        <v>24714683.2812695</v>
      </c>
      <c r="S73" s="67"/>
      <c r="T73" s="82" t="n">
        <f aca="false">'Low SIPA income'!J68</f>
        <v>94498733.5895488</v>
      </c>
      <c r="U73" s="9"/>
      <c r="V73" s="82" t="n">
        <f aca="false">'Low SIPA income'!F68</f>
        <v>110020.134696145</v>
      </c>
      <c r="W73" s="67"/>
      <c r="X73" s="82" t="n">
        <f aca="false">'Low SIPA income'!M68</f>
        <v>276338.858671721</v>
      </c>
      <c r="Y73" s="9"/>
      <c r="Z73" s="9" t="n">
        <f aca="false">R73+V73-N73-L73-F73</f>
        <v>-4697791.91765081</v>
      </c>
      <c r="AA73" s="9"/>
      <c r="AB73" s="9" t="n">
        <f aca="false">T73-P73-D73</f>
        <v>-66665596.4455632</v>
      </c>
      <c r="AC73" s="50"/>
      <c r="AD73" s="9"/>
      <c r="AE73" s="9"/>
      <c r="AF73" s="9"/>
      <c r="AG73" s="9" t="n">
        <f aca="false">BF73/100*$AG$57</f>
        <v>5962784664.03664</v>
      </c>
      <c r="AH73" s="40" t="n">
        <f aca="false">(AG73-AG72)/AG72</f>
        <v>0.00537033919525795</v>
      </c>
      <c r="AI73" s="40" t="n">
        <f aca="false">(AG73-AG69)/AG69</f>
        <v>0.0212799824051234</v>
      </c>
      <c r="AJ73" s="40" t="n">
        <f aca="false">AB73/AG73</f>
        <v>-0.0111802790477482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1" t="n">
        <f aca="false">workers_and_wage_low!C61</f>
        <v>12761239</v>
      </c>
      <c r="AX73" s="7"/>
      <c r="AY73" s="40" t="n">
        <f aca="false">(AW73-AW72)/AW72</f>
        <v>0.00482307618291863</v>
      </c>
      <c r="AZ73" s="39" t="n">
        <f aca="false">workers_and_wage_low!B61</f>
        <v>6288.29059345017</v>
      </c>
      <c r="BA73" s="40" t="n">
        <f aca="false">(AZ73-AZ72)/AZ72</f>
        <v>0.000544636190500672</v>
      </c>
      <c r="BB73" s="40"/>
      <c r="BC73" s="40"/>
      <c r="BD73" s="40"/>
      <c r="BE73" s="40"/>
      <c r="BF73" s="7" t="n">
        <f aca="false">BF72*(1+AY73)*(1+BA73)*(1-BE73)</f>
        <v>108.763581462078</v>
      </c>
      <c r="BG73" s="7"/>
      <c r="BH73" s="7"/>
      <c r="BI73" s="40" t="n">
        <f aca="false">T80/AG80</f>
        <v>0.0138360985899937</v>
      </c>
      <c r="BJ73" s="7"/>
      <c r="BK73" s="7"/>
      <c r="BL73" s="7"/>
      <c r="BM73" s="7"/>
      <c r="BN73" s="7"/>
      <c r="BO73" s="7"/>
      <c r="BP73" s="7"/>
    </row>
    <row r="74" customFormat="false" ht="13.25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1" t="n">
        <f aca="false">'Low pensions'!Q74</f>
        <v>133846332.401946</v>
      </c>
      <c r="E74" s="6"/>
      <c r="F74" s="8" t="n">
        <f aca="false">'Low pensions'!I74</f>
        <v>24328155.2832075</v>
      </c>
      <c r="G74" s="81" t="n">
        <f aca="false">'Low pensions'!K74</f>
        <v>2447323.47268209</v>
      </c>
      <c r="H74" s="81" t="n">
        <f aca="false">'Low pensions'!V74</f>
        <v>13464451.6695351</v>
      </c>
      <c r="I74" s="81" t="n">
        <f aca="false">'Low pensions'!M74</f>
        <v>75690.4166808897</v>
      </c>
      <c r="J74" s="81" t="n">
        <f aca="false">'Low pensions'!W74</f>
        <v>416426.340294901</v>
      </c>
      <c r="K74" s="6"/>
      <c r="L74" s="81" t="n">
        <f aca="false">'Low pensions'!N74</f>
        <v>4758177.19074965</v>
      </c>
      <c r="M74" s="8"/>
      <c r="N74" s="81" t="n">
        <f aca="false">'Low pensions'!L74</f>
        <v>1072525.30544532</v>
      </c>
      <c r="O74" s="6"/>
      <c r="P74" s="81" t="n">
        <f aca="false">'Low pensions'!X74</f>
        <v>30590921.8466582</v>
      </c>
      <c r="Q74" s="8"/>
      <c r="R74" s="81" t="n">
        <f aca="false">'Low SIPA income'!G69</f>
        <v>21412697.9899785</v>
      </c>
      <c r="S74" s="8"/>
      <c r="T74" s="81" t="n">
        <f aca="false">'Low SIPA income'!J69</f>
        <v>81873306.6396193</v>
      </c>
      <c r="U74" s="6"/>
      <c r="V74" s="81" t="n">
        <f aca="false">'Low SIPA income'!F69</f>
        <v>111087.152535869</v>
      </c>
      <c r="W74" s="8"/>
      <c r="X74" s="81" t="n">
        <f aca="false">'Low SIPA income'!M69</f>
        <v>279018.89985533</v>
      </c>
      <c r="Y74" s="6"/>
      <c r="Z74" s="6" t="n">
        <f aca="false">R74+V74-N74-L74-F74</f>
        <v>-8635072.63688807</v>
      </c>
      <c r="AA74" s="6"/>
      <c r="AB74" s="6" t="n">
        <f aca="false">T74-P74-D74</f>
        <v>-82563947.6089851</v>
      </c>
      <c r="AC74" s="50"/>
      <c r="AD74" s="6"/>
      <c r="AE74" s="6"/>
      <c r="AF74" s="6"/>
      <c r="AG74" s="6" t="n">
        <f aca="false">BF74/100*$AG$57</f>
        <v>5946473622.70808</v>
      </c>
      <c r="AH74" s="61" t="n">
        <f aca="false">(AG74-AG73)/AG73</f>
        <v>-0.00273547381761579</v>
      </c>
      <c r="AI74" s="61"/>
      <c r="AJ74" s="61" t="n">
        <f aca="false">AB74/AG74</f>
        <v>-0.0138845226343381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0.00254644357867285</v>
      </c>
      <c r="AV74" s="5"/>
      <c r="AW74" s="65" t="n">
        <f aca="false">workers_and_wage_low!C62</f>
        <v>12741758</v>
      </c>
      <c r="AX74" s="5"/>
      <c r="AY74" s="61" t="n">
        <f aca="false">(AW74-AW73)/AW73</f>
        <v>-0.00152657590693192</v>
      </c>
      <c r="AZ74" s="66" t="n">
        <f aca="false">workers_and_wage_low!B62</f>
        <v>6280.67706946769</v>
      </c>
      <c r="BA74" s="61" t="n">
        <f aca="false">(AZ74-AZ73)/AZ73</f>
        <v>-0.00121074620667239</v>
      </c>
      <c r="BB74" s="61"/>
      <c r="BC74" s="61"/>
      <c r="BD74" s="61"/>
      <c r="BE74" s="61"/>
      <c r="BF74" s="5" t="n">
        <f aca="false">BF73*(1+AY74)*(1+BA74)*(1-BE74)</f>
        <v>108.466061532678</v>
      </c>
      <c r="BG74" s="5"/>
      <c r="BH74" s="5"/>
      <c r="BI74" s="61" t="n">
        <f aca="false">T81/AG81</f>
        <v>0.015946142055234</v>
      </c>
      <c r="BJ74" s="5"/>
      <c r="BK74" s="5"/>
      <c r="BL74" s="5"/>
      <c r="BM74" s="5"/>
      <c r="BN74" s="5"/>
      <c r="BO74" s="5"/>
      <c r="BP74" s="5"/>
    </row>
    <row r="75" customFormat="false" ht="13.25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2" t="n">
        <f aca="false">'Low pensions'!Q75</f>
        <v>133854326.30696</v>
      </c>
      <c r="E75" s="9"/>
      <c r="F75" s="67" t="n">
        <f aca="false">'Low pensions'!I75</f>
        <v>24329608.2700694</v>
      </c>
      <c r="G75" s="82" t="n">
        <f aca="false">'Low pensions'!K75</f>
        <v>2503282.31623245</v>
      </c>
      <c r="H75" s="82" t="n">
        <f aca="false">'Low pensions'!V75</f>
        <v>13772320.7162211</v>
      </c>
      <c r="I75" s="82" t="n">
        <f aca="false">'Low pensions'!M75</f>
        <v>77421.1025638897</v>
      </c>
      <c r="J75" s="82" t="n">
        <f aca="false">'Low pensions'!W75</f>
        <v>425948.063388278</v>
      </c>
      <c r="K75" s="9"/>
      <c r="L75" s="82" t="n">
        <f aca="false">'Low pensions'!N75</f>
        <v>3982143.70462377</v>
      </c>
      <c r="M75" s="67"/>
      <c r="N75" s="82" t="n">
        <f aca="false">'Low pensions'!L75</f>
        <v>1074312.93534598</v>
      </c>
      <c r="O75" s="9"/>
      <c r="P75" s="82" t="n">
        <f aca="false">'Low pensions'!X75</f>
        <v>26573915.4103204</v>
      </c>
      <c r="Q75" s="67"/>
      <c r="R75" s="82" t="n">
        <f aca="false">'Low SIPA income'!G70</f>
        <v>24779700.9907401</v>
      </c>
      <c r="S75" s="67"/>
      <c r="T75" s="82" t="n">
        <f aca="false">'Low SIPA income'!J70</f>
        <v>94747334.4369052</v>
      </c>
      <c r="U75" s="9"/>
      <c r="V75" s="82" t="n">
        <f aca="false">'Low SIPA income'!F70</f>
        <v>109171.124394228</v>
      </c>
      <c r="W75" s="67"/>
      <c r="X75" s="82" t="n">
        <f aca="false">'Low SIPA income'!M70</f>
        <v>274206.389569768</v>
      </c>
      <c r="Y75" s="9"/>
      <c r="Z75" s="9" t="n">
        <f aca="false">R75+V75-N75-L75-F75</f>
        <v>-4497192.79490484</v>
      </c>
      <c r="AA75" s="9"/>
      <c r="AB75" s="9" t="n">
        <f aca="false">T75-P75-D75</f>
        <v>-65680907.2803753</v>
      </c>
      <c r="AC75" s="50"/>
      <c r="AD75" s="9"/>
      <c r="AE75" s="9"/>
      <c r="AF75" s="9"/>
      <c r="AG75" s="9" t="n">
        <f aca="false">BF75/100*$AG$57</f>
        <v>5967392303.93386</v>
      </c>
      <c r="AH75" s="40" t="n">
        <f aca="false">(AG75-AG74)/AG74</f>
        <v>0.00351782965048301</v>
      </c>
      <c r="AI75" s="40"/>
      <c r="AJ75" s="40" t="n">
        <f aca="false">AB75/AG75</f>
        <v>-0.0110066347133029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workers_and_wage_low!C63</f>
        <v>12753952</v>
      </c>
      <c r="AX75" s="7"/>
      <c r="AY75" s="40" t="n">
        <f aca="false">(AW75-AW74)/AW74</f>
        <v>0.000957010798666872</v>
      </c>
      <c r="AZ75" s="39" t="n">
        <f aca="false">workers_and_wage_low!B63</f>
        <v>6296.74536817398</v>
      </c>
      <c r="BA75" s="40" t="n">
        <f aca="false">(AZ75-AZ74)/AZ74</f>
        <v>0.00255837046365537</v>
      </c>
      <c r="BB75" s="40"/>
      <c r="BC75" s="40"/>
      <c r="BD75" s="40"/>
      <c r="BE75" s="40"/>
      <c r="BF75" s="7" t="n">
        <f aca="false">BF74*(1+AY75)*(1+BA75)*(1-BE75)</f>
        <v>108.847626660009</v>
      </c>
      <c r="BG75" s="7"/>
      <c r="BH75" s="7"/>
      <c r="BI75" s="40" t="n">
        <f aca="false">T82/AG82</f>
        <v>0.0138587634602385</v>
      </c>
      <c r="BJ75" s="7"/>
      <c r="BK75" s="7"/>
      <c r="BL75" s="7"/>
      <c r="BM75" s="7"/>
      <c r="BN75" s="7"/>
      <c r="BO75" s="7"/>
      <c r="BP75" s="7"/>
    </row>
    <row r="76" customFormat="false" ht="13.25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2" t="n">
        <f aca="false">'Low pensions'!Q76</f>
        <v>134526996.037628</v>
      </c>
      <c r="E76" s="9"/>
      <c r="F76" s="67" t="n">
        <f aca="false">'Low pensions'!I76</f>
        <v>24451873.9561613</v>
      </c>
      <c r="G76" s="82" t="n">
        <f aca="false">'Low pensions'!K76</f>
        <v>2547374.93202155</v>
      </c>
      <c r="H76" s="82" t="n">
        <f aca="false">'Low pensions'!V76</f>
        <v>14014905.2788678</v>
      </c>
      <c r="I76" s="82" t="n">
        <f aca="false">'Low pensions'!M76</f>
        <v>78784.791712007</v>
      </c>
      <c r="J76" s="82" t="n">
        <f aca="false">'Low pensions'!W76</f>
        <v>433450.678727873</v>
      </c>
      <c r="K76" s="9"/>
      <c r="L76" s="82" t="n">
        <f aca="false">'Low pensions'!N76</f>
        <v>3891556.90813664</v>
      </c>
      <c r="M76" s="67"/>
      <c r="N76" s="82" t="n">
        <f aca="false">'Low pensions'!L76</f>
        <v>1081048.45374782</v>
      </c>
      <c r="O76" s="9"/>
      <c r="P76" s="82" t="n">
        <f aca="false">'Low pensions'!X76</f>
        <v>26140916.9276649</v>
      </c>
      <c r="Q76" s="67"/>
      <c r="R76" s="82" t="n">
        <f aca="false">'Low SIPA income'!G71</f>
        <v>21720552.4798571</v>
      </c>
      <c r="S76" s="67"/>
      <c r="T76" s="82" t="n">
        <f aca="false">'Low SIPA income'!J71</f>
        <v>83050414.9639419</v>
      </c>
      <c r="U76" s="9"/>
      <c r="V76" s="82" t="n">
        <f aca="false">'Low SIPA income'!F71</f>
        <v>105733.276952117</v>
      </c>
      <c r="W76" s="67"/>
      <c r="X76" s="82" t="n">
        <f aca="false">'Low SIPA income'!M71</f>
        <v>265571.507954107</v>
      </c>
      <c r="Y76" s="9"/>
      <c r="Z76" s="9" t="n">
        <f aca="false">R76+V76-N76-L76-F76</f>
        <v>-7598193.56123654</v>
      </c>
      <c r="AA76" s="9"/>
      <c r="AB76" s="9" t="n">
        <f aca="false">T76-P76-D76</f>
        <v>-77617498.0013508</v>
      </c>
      <c r="AC76" s="50"/>
      <c r="AD76" s="9"/>
      <c r="AE76" s="9"/>
      <c r="AF76" s="9"/>
      <c r="AG76" s="9" t="n">
        <f aca="false">BF76/100*$AG$57</f>
        <v>5987010292.22116</v>
      </c>
      <c r="AH76" s="40" t="n">
        <f aca="false">(AG76-AG75)/AG75</f>
        <v>0.00328753118416035</v>
      </c>
      <c r="AI76" s="40"/>
      <c r="AJ76" s="40" t="n">
        <f aca="false">AB76/AG76</f>
        <v>-0.0129643167813154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1" t="n">
        <f aca="false">workers_and_wage_low!C64</f>
        <v>12831766</v>
      </c>
      <c r="AX76" s="7"/>
      <c r="AY76" s="40" t="n">
        <f aca="false">(AW76-AW75)/AW75</f>
        <v>0.00610116770080364</v>
      </c>
      <c r="AZ76" s="39" t="n">
        <f aca="false">workers_and_wage_low!B64</f>
        <v>6279.13605285593</v>
      </c>
      <c r="BA76" s="40" t="n">
        <f aca="false">(AZ76-AZ75)/AZ75</f>
        <v>-0.00279657414877392</v>
      </c>
      <c r="BB76" s="40"/>
      <c r="BC76" s="40"/>
      <c r="BD76" s="40"/>
      <c r="BE76" s="40"/>
      <c r="BF76" s="7" t="n">
        <f aca="false">BF75*(1+AY76)*(1+BA76)*(1-BE76)</f>
        <v>109.205466626976</v>
      </c>
      <c r="BG76" s="7"/>
      <c r="BH76" s="7"/>
      <c r="BI76" s="40" t="n">
        <f aca="false">T83/AG83</f>
        <v>0.0159126030787424</v>
      </c>
      <c r="BJ76" s="7"/>
      <c r="BK76" s="7"/>
      <c r="BL76" s="7"/>
      <c r="BM76" s="7"/>
      <c r="BN76" s="7"/>
      <c r="BO76" s="7"/>
      <c r="BP76" s="7"/>
    </row>
    <row r="77" customFormat="false" ht="13.25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2" t="n">
        <f aca="false">'Low pensions'!Q77</f>
        <v>135064169.581884</v>
      </c>
      <c r="E77" s="9"/>
      <c r="F77" s="67" t="n">
        <f aca="false">'Low pensions'!I77</f>
        <v>24549511.606474</v>
      </c>
      <c r="G77" s="82" t="n">
        <f aca="false">'Low pensions'!K77</f>
        <v>2641050.74488653</v>
      </c>
      <c r="H77" s="82" t="n">
        <f aca="false">'Low pensions'!V77</f>
        <v>14530281.9624178</v>
      </c>
      <c r="I77" s="82" t="n">
        <f aca="false">'Low pensions'!M77</f>
        <v>81681.9818006139</v>
      </c>
      <c r="J77" s="82" t="n">
        <f aca="false">'Low pensions'!W77</f>
        <v>449390.163786116</v>
      </c>
      <c r="K77" s="9"/>
      <c r="L77" s="82" t="n">
        <f aca="false">'Low pensions'!N77</f>
        <v>3868509.34997568</v>
      </c>
      <c r="M77" s="67"/>
      <c r="N77" s="82" t="n">
        <f aca="false">'Low pensions'!L77</f>
        <v>1087781.68823881</v>
      </c>
      <c r="O77" s="9"/>
      <c r="P77" s="82" t="n">
        <f aca="false">'Low pensions'!X77</f>
        <v>26058367.3083483</v>
      </c>
      <c r="Q77" s="67"/>
      <c r="R77" s="82" t="n">
        <f aca="false">'Low SIPA income'!G72</f>
        <v>25059771.6821346</v>
      </c>
      <c r="S77" s="67"/>
      <c r="T77" s="82" t="n">
        <f aca="false">'Low SIPA income'!J72</f>
        <v>95818208.9996548</v>
      </c>
      <c r="U77" s="9"/>
      <c r="V77" s="82" t="n">
        <f aca="false">'Low SIPA income'!F72</f>
        <v>110299.096683374</v>
      </c>
      <c r="W77" s="67"/>
      <c r="X77" s="82" t="n">
        <f aca="false">'Low SIPA income'!M72</f>
        <v>277039.530756669</v>
      </c>
      <c r="Y77" s="9"/>
      <c r="Z77" s="9" t="n">
        <f aca="false">R77+V77-N77-L77-F77</f>
        <v>-4335731.86587055</v>
      </c>
      <c r="AA77" s="9"/>
      <c r="AB77" s="9" t="n">
        <f aca="false">T77-P77-D77</f>
        <v>-65304327.8905778</v>
      </c>
      <c r="AC77" s="50"/>
      <c r="AD77" s="9"/>
      <c r="AE77" s="9"/>
      <c r="AF77" s="9"/>
      <c r="AG77" s="9" t="n">
        <f aca="false">BF77/100*$AG$57</f>
        <v>6023626172.41834</v>
      </c>
      <c r="AH77" s="40" t="n">
        <f aca="false">(AG77-AG76)/AG76</f>
        <v>0.00611588729766381</v>
      </c>
      <c r="AI77" s="40" t="n">
        <f aca="false">(AG77-AG73)/AG73</f>
        <v>0.0102035394215486</v>
      </c>
      <c r="AJ77" s="40" t="n">
        <f aca="false">AB77/AG77</f>
        <v>-0.0108413646566582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1" t="n">
        <f aca="false">workers_and_wage_low!C65</f>
        <v>12892562</v>
      </c>
      <c r="AX77" s="7"/>
      <c r="AY77" s="40" t="n">
        <f aca="false">(AW77-AW76)/AW76</f>
        <v>0.00473792929203977</v>
      </c>
      <c r="AZ77" s="39" t="n">
        <f aca="false">workers_and_wage_low!B65</f>
        <v>6287.7476375689</v>
      </c>
      <c r="BA77" s="40" t="n">
        <f aca="false">(AZ77-AZ76)/AZ76</f>
        <v>0.00137146012452722</v>
      </c>
      <c r="BB77" s="40"/>
      <c r="BC77" s="40"/>
      <c r="BD77" s="40"/>
      <c r="BE77" s="40"/>
      <c r="BF77" s="7" t="n">
        <f aca="false">BF76*(1+AY77)*(1+BA77)*(1-BE77)</f>
        <v>109.873354953155</v>
      </c>
      <c r="BG77" s="7"/>
      <c r="BH77" s="7"/>
      <c r="BI77" s="40" t="n">
        <f aca="false">T84/AG84</f>
        <v>0.0138483756153324</v>
      </c>
      <c r="BJ77" s="7"/>
      <c r="BK77" s="7"/>
      <c r="BL77" s="7"/>
      <c r="BM77" s="7"/>
      <c r="BN77" s="7"/>
      <c r="BO77" s="7"/>
      <c r="BP77" s="7"/>
    </row>
    <row r="78" customFormat="false" ht="13.25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1" t="n">
        <f aca="false">'Low pensions'!Q78</f>
        <v>135134980.949875</v>
      </c>
      <c r="E78" s="6"/>
      <c r="F78" s="8" t="n">
        <f aca="false">'Low pensions'!I78</f>
        <v>24562382.4108165</v>
      </c>
      <c r="G78" s="81" t="n">
        <f aca="false">'Low pensions'!K78</f>
        <v>2762490.93171933</v>
      </c>
      <c r="H78" s="81" t="n">
        <f aca="false">'Low pensions'!V78</f>
        <v>15198410.0397241</v>
      </c>
      <c r="I78" s="81" t="n">
        <f aca="false">'Low pensions'!M78</f>
        <v>85437.8638676088</v>
      </c>
      <c r="J78" s="81" t="n">
        <f aca="false">'Low pensions'!W78</f>
        <v>470053.918754357</v>
      </c>
      <c r="K78" s="6"/>
      <c r="L78" s="81" t="n">
        <f aca="false">'Low pensions'!N78</f>
        <v>4660146.53014836</v>
      </c>
      <c r="M78" s="8"/>
      <c r="N78" s="81" t="n">
        <f aca="false">'Low pensions'!L78</f>
        <v>1090030.88049297</v>
      </c>
      <c r="O78" s="6"/>
      <c r="P78" s="81" t="n">
        <f aca="false">'Low pensions'!X78</f>
        <v>30178550.7917125</v>
      </c>
      <c r="Q78" s="8"/>
      <c r="R78" s="81" t="n">
        <f aca="false">'Low SIPA income'!G73</f>
        <v>21864212.4636649</v>
      </c>
      <c r="S78" s="8"/>
      <c r="T78" s="81" t="n">
        <f aca="false">'Low SIPA income'!J73</f>
        <v>83599711.3632861</v>
      </c>
      <c r="U78" s="6"/>
      <c r="V78" s="81" t="n">
        <f aca="false">'Low SIPA income'!F73</f>
        <v>110566.486635381</v>
      </c>
      <c r="W78" s="8"/>
      <c r="X78" s="81" t="n">
        <f aca="false">'Low SIPA income'!M73</f>
        <v>277711.137225448</v>
      </c>
      <c r="Y78" s="6"/>
      <c r="Z78" s="6" t="n">
        <f aca="false">R78+V78-N78-L78-F78</f>
        <v>-8337780.87115754</v>
      </c>
      <c r="AA78" s="6"/>
      <c r="AB78" s="6" t="n">
        <f aca="false">T78-P78-D78</f>
        <v>-81713820.3783018</v>
      </c>
      <c r="AC78" s="50"/>
      <c r="AD78" s="6"/>
      <c r="AE78" s="6"/>
      <c r="AF78" s="6"/>
      <c r="AG78" s="6" t="n">
        <f aca="false">BF78/100*$AG$57</f>
        <v>6043045359.50896</v>
      </c>
      <c r="AH78" s="61" t="n">
        <f aca="false">(AG78-AG77)/AG77</f>
        <v>0.00322383669483607</v>
      </c>
      <c r="AI78" s="61"/>
      <c r="AJ78" s="61" t="n">
        <f aca="false">AB78/AG78</f>
        <v>-0.013521960454876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0.00311935575143493</v>
      </c>
      <c r="AV78" s="5"/>
      <c r="AW78" s="65" t="n">
        <f aca="false">workers_and_wage_low!C66</f>
        <v>12866271</v>
      </c>
      <c r="AX78" s="5"/>
      <c r="AY78" s="61" t="n">
        <f aca="false">(AW78-AW77)/AW77</f>
        <v>-0.00203923781789841</v>
      </c>
      <c r="AZ78" s="66" t="n">
        <f aca="false">workers_and_wage_low!B66</f>
        <v>6320.9081440616</v>
      </c>
      <c r="BA78" s="61" t="n">
        <f aca="false">(AZ78-AZ77)/AZ77</f>
        <v>0.00527382910448939</v>
      </c>
      <c r="BB78" s="61"/>
      <c r="BC78" s="61"/>
      <c r="BD78" s="61"/>
      <c r="BE78" s="61"/>
      <c r="BF78" s="5" t="n">
        <f aca="false">BF77*(1+AY78)*(1+BA78)*(1-BE78)</f>
        <v>110.227568706638</v>
      </c>
      <c r="BG78" s="5"/>
      <c r="BH78" s="5"/>
      <c r="BI78" s="61" t="n">
        <f aca="false">T85/AG85</f>
        <v>0.0159595655196002</v>
      </c>
      <c r="BJ78" s="5"/>
      <c r="BK78" s="5"/>
      <c r="BL78" s="5"/>
      <c r="BM78" s="5"/>
      <c r="BN78" s="5"/>
      <c r="BO78" s="5"/>
      <c r="BP78" s="5"/>
    </row>
    <row r="79" customFormat="false" ht="13.25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2" t="n">
        <f aca="false">'Low pensions'!Q79</f>
        <v>135331736.682996</v>
      </c>
      <c r="E79" s="9"/>
      <c r="F79" s="67" t="n">
        <f aca="false">'Low pensions'!I79</f>
        <v>24598145.0943531</v>
      </c>
      <c r="G79" s="82" t="n">
        <f aca="false">'Low pensions'!K79</f>
        <v>2829252.50114753</v>
      </c>
      <c r="H79" s="82" t="n">
        <f aca="false">'Low pensions'!V79</f>
        <v>15565712.4968705</v>
      </c>
      <c r="I79" s="82" t="n">
        <f aca="false">'Low pensions'!M79</f>
        <v>87502.6546746665</v>
      </c>
      <c r="J79" s="82" t="n">
        <f aca="false">'Low pensions'!W79</f>
        <v>481413.788563009</v>
      </c>
      <c r="K79" s="9"/>
      <c r="L79" s="82" t="n">
        <f aca="false">'Low pensions'!N79</f>
        <v>3864285.36044702</v>
      </c>
      <c r="M79" s="67"/>
      <c r="N79" s="82" t="n">
        <f aca="false">'Low pensions'!L79</f>
        <v>1093122.35363694</v>
      </c>
      <c r="O79" s="9"/>
      <c r="P79" s="82" t="n">
        <f aca="false">'Low pensions'!X79</f>
        <v>26065831.7718735</v>
      </c>
      <c r="Q79" s="67"/>
      <c r="R79" s="82" t="n">
        <f aca="false">'Low SIPA income'!G74</f>
        <v>25216066.2919536</v>
      </c>
      <c r="S79" s="67"/>
      <c r="T79" s="82" t="n">
        <f aca="false">'Low SIPA income'!J74</f>
        <v>96415814.9866174</v>
      </c>
      <c r="U79" s="9"/>
      <c r="V79" s="82" t="n">
        <f aca="false">'Low SIPA income'!F74</f>
        <v>109307.091271537</v>
      </c>
      <c r="W79" s="67"/>
      <c r="X79" s="82" t="n">
        <f aca="false">'Low SIPA income'!M74</f>
        <v>274547.899165231</v>
      </c>
      <c r="Y79" s="9"/>
      <c r="Z79" s="9" t="n">
        <f aca="false">R79+V79-N79-L79-F79</f>
        <v>-4230179.42521191</v>
      </c>
      <c r="AA79" s="9"/>
      <c r="AB79" s="9" t="n">
        <f aca="false">T79-P79-D79</f>
        <v>-64981753.4682524</v>
      </c>
      <c r="AC79" s="50"/>
      <c r="AD79" s="9"/>
      <c r="AE79" s="9"/>
      <c r="AF79" s="9"/>
      <c r="AG79" s="9" t="n">
        <f aca="false">BF79/100*$AG$57</f>
        <v>6046706451.10132</v>
      </c>
      <c r="AH79" s="40" t="n">
        <f aca="false">(AG79-AG78)/AG78</f>
        <v>0.000605835530689618</v>
      </c>
      <c r="AI79" s="40"/>
      <c r="AJ79" s="40" t="n">
        <f aca="false">AB79/AG79</f>
        <v>-0.0107466360395942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workers_and_wage_low!C67</f>
        <v>12839926</v>
      </c>
      <c r="AX79" s="7"/>
      <c r="AY79" s="40" t="n">
        <f aca="false">(AW79-AW78)/AW78</f>
        <v>-0.00204760182651213</v>
      </c>
      <c r="AZ79" s="39" t="n">
        <f aca="false">workers_and_wage_low!B67</f>
        <v>6337.71469097866</v>
      </c>
      <c r="BA79" s="40" t="n">
        <f aca="false">(AZ79-AZ78)/AZ78</f>
        <v>0.00265888168820317</v>
      </c>
      <c r="BB79" s="40"/>
      <c r="BC79" s="40"/>
      <c r="BD79" s="40"/>
      <c r="BE79" s="40"/>
      <c r="BF79" s="7" t="n">
        <f aca="false">BF78*(1+AY79)*(1+BA79)*(1-BE79)</f>
        <v>110.294348484222</v>
      </c>
      <c r="BG79" s="7"/>
      <c r="BH79" s="7"/>
      <c r="BI79" s="40" t="n">
        <f aca="false">T86/AG86</f>
        <v>0.0138867581185364</v>
      </c>
      <c r="BJ79" s="7"/>
      <c r="BK79" s="7"/>
      <c r="BL79" s="7"/>
      <c r="BM79" s="7"/>
      <c r="BN79" s="7"/>
      <c r="BO79" s="7"/>
      <c r="BP79" s="7"/>
    </row>
    <row r="80" customFormat="false" ht="13.25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2" t="n">
        <f aca="false">'Low pensions'!Q80</f>
        <v>136017031.898332</v>
      </c>
      <c r="E80" s="9"/>
      <c r="F80" s="67" t="n">
        <f aca="false">'Low pensions'!I80</f>
        <v>24722705.611734</v>
      </c>
      <c r="G80" s="82" t="n">
        <f aca="false">'Low pensions'!K80</f>
        <v>2926985.05652779</v>
      </c>
      <c r="H80" s="82" t="n">
        <f aca="false">'Low pensions'!V80</f>
        <v>16103408.180807</v>
      </c>
      <c r="I80" s="82" t="n">
        <f aca="false">'Low pensions'!M80</f>
        <v>90525.3110266328</v>
      </c>
      <c r="J80" s="82" t="n">
        <f aca="false">'Low pensions'!W80</f>
        <v>498043.551983723</v>
      </c>
      <c r="K80" s="9"/>
      <c r="L80" s="82" t="n">
        <f aca="false">'Low pensions'!N80</f>
        <v>3800052.26322196</v>
      </c>
      <c r="M80" s="67"/>
      <c r="N80" s="82" t="n">
        <f aca="false">'Low pensions'!L80</f>
        <v>1100435.64635056</v>
      </c>
      <c r="O80" s="9"/>
      <c r="P80" s="82" t="n">
        <f aca="false">'Low pensions'!X80</f>
        <v>25772761.5037615</v>
      </c>
      <c r="Q80" s="67"/>
      <c r="R80" s="82" t="n">
        <f aca="false">'Low SIPA income'!G75</f>
        <v>21971216.0797016</v>
      </c>
      <c r="S80" s="67"/>
      <c r="T80" s="82" t="n">
        <f aca="false">'Low SIPA income'!J75</f>
        <v>84008848.9633878</v>
      </c>
      <c r="U80" s="9"/>
      <c r="V80" s="82" t="n">
        <f aca="false">'Low SIPA income'!F75</f>
        <v>112166.401200948</v>
      </c>
      <c r="W80" s="67"/>
      <c r="X80" s="82" t="n">
        <f aca="false">'Low SIPA income'!M75</f>
        <v>281729.661345985</v>
      </c>
      <c r="Y80" s="9"/>
      <c r="Z80" s="9" t="n">
        <f aca="false">R80+V80-N80-L80-F80</f>
        <v>-7539811.04040395</v>
      </c>
      <c r="AA80" s="9"/>
      <c r="AB80" s="9" t="n">
        <f aca="false">T80-P80-D80</f>
        <v>-77780944.4387056</v>
      </c>
      <c r="AC80" s="50"/>
      <c r="AD80" s="9"/>
      <c r="AE80" s="9"/>
      <c r="AF80" s="9"/>
      <c r="AG80" s="9" t="n">
        <f aca="false">BF80/100*$AG$57</f>
        <v>6071715116.58231</v>
      </c>
      <c r="AH80" s="40" t="n">
        <f aca="false">(AG80-AG79)/AG79</f>
        <v>0.00413591525952813</v>
      </c>
      <c r="AI80" s="40"/>
      <c r="AJ80" s="40" t="n">
        <f aca="false">AB80/AG80</f>
        <v>-0.0128103744897846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1" t="n">
        <f aca="false">workers_and_wage_low!C68</f>
        <v>12943147</v>
      </c>
      <c r="AX80" s="7"/>
      <c r="AY80" s="40" t="n">
        <f aca="false">(AW80-AW79)/AW79</f>
        <v>0.00803906502264888</v>
      </c>
      <c r="AZ80" s="39" t="n">
        <f aca="false">workers_and_wage_low!B68</f>
        <v>6313.17491821274</v>
      </c>
      <c r="BA80" s="40" t="n">
        <f aca="false">(AZ80-AZ79)/AZ79</f>
        <v>-0.00387202232388981</v>
      </c>
      <c r="BB80" s="40"/>
      <c r="BC80" s="40"/>
      <c r="BD80" s="40"/>
      <c r="BE80" s="40"/>
      <c r="BF80" s="7" t="n">
        <f aca="false">BF79*(1+AY80)*(1+BA80)*(1-BE80)</f>
        <v>110.750516563157</v>
      </c>
      <c r="BG80" s="7"/>
      <c r="BH80" s="7"/>
      <c r="BI80" s="40" t="n">
        <f aca="false">T87/AG87</f>
        <v>0.0160209969298058</v>
      </c>
      <c r="BJ80" s="7"/>
      <c r="BK80" s="7"/>
      <c r="BL80" s="7"/>
      <c r="BM80" s="7"/>
      <c r="BN80" s="7"/>
      <c r="BO80" s="7"/>
      <c r="BP80" s="7"/>
    </row>
    <row r="81" customFormat="false" ht="13.25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2" t="n">
        <f aca="false">'Low pensions'!Q81</f>
        <v>136279428.06692</v>
      </c>
      <c r="E81" s="9"/>
      <c r="F81" s="67" t="n">
        <f aca="false">'Low pensions'!I81</f>
        <v>24770399.2214174</v>
      </c>
      <c r="G81" s="82" t="n">
        <f aca="false">'Low pensions'!K81</f>
        <v>2980515.36525749</v>
      </c>
      <c r="H81" s="82" t="n">
        <f aca="false">'Low pensions'!V81</f>
        <v>16397916.1454434</v>
      </c>
      <c r="I81" s="82" t="n">
        <f aca="false">'Low pensions'!M81</f>
        <v>92180.8875852828</v>
      </c>
      <c r="J81" s="82" t="n">
        <f aca="false">'Low pensions'!W81</f>
        <v>507152.04573536</v>
      </c>
      <c r="K81" s="9"/>
      <c r="L81" s="82" t="n">
        <f aca="false">'Low pensions'!N81</f>
        <v>3846993.64897491</v>
      </c>
      <c r="M81" s="67"/>
      <c r="N81" s="82" t="n">
        <f aca="false">'Low pensions'!L81</f>
        <v>1103897.75385961</v>
      </c>
      <c r="O81" s="9"/>
      <c r="P81" s="82" t="n">
        <f aca="false">'Low pensions'!X81</f>
        <v>26035388.0716115</v>
      </c>
      <c r="Q81" s="67"/>
      <c r="R81" s="82" t="n">
        <f aca="false">'Low SIPA income'!G76</f>
        <v>25436135.7494403</v>
      </c>
      <c r="S81" s="67"/>
      <c r="T81" s="82" t="n">
        <f aca="false">'Low SIPA income'!J76</f>
        <v>97257269.6311117</v>
      </c>
      <c r="U81" s="9"/>
      <c r="V81" s="82" t="n">
        <f aca="false">'Low SIPA income'!F76</f>
        <v>108009.846706289</v>
      </c>
      <c r="W81" s="67"/>
      <c r="X81" s="82" t="n">
        <f aca="false">'Low SIPA income'!M76</f>
        <v>271289.594823315</v>
      </c>
      <c r="Y81" s="9"/>
      <c r="Z81" s="9" t="n">
        <f aca="false">R81+V81-N81-L81-F81</f>
        <v>-4177145.02810541</v>
      </c>
      <c r="AA81" s="9"/>
      <c r="AB81" s="9" t="n">
        <f aca="false">T81-P81-D81</f>
        <v>-65057546.5074202</v>
      </c>
      <c r="AC81" s="50"/>
      <c r="AD81" s="9"/>
      <c r="AE81" s="9"/>
      <c r="AF81" s="9"/>
      <c r="AG81" s="9" t="n">
        <f aca="false">BF81/100*$AG$57</f>
        <v>6099109696.51679</v>
      </c>
      <c r="AH81" s="40" t="n">
        <f aca="false">(AG81-AG80)/AG80</f>
        <v>0.0045118355206859</v>
      </c>
      <c r="AI81" s="40" t="n">
        <f aca="false">(AG81-AG77)/AG77</f>
        <v>0.01253124313127</v>
      </c>
      <c r="AJ81" s="40" t="n">
        <f aca="false">AB81/AG81</f>
        <v>-0.010666728382435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1" t="n">
        <f aca="false">workers_and_wage_low!C69</f>
        <v>12952633</v>
      </c>
      <c r="AX81" s="7"/>
      <c r="AY81" s="40" t="n">
        <f aca="false">(AW81-AW80)/AW80</f>
        <v>0.00073289749394023</v>
      </c>
      <c r="AZ81" s="39" t="n">
        <f aca="false">workers_and_wage_low!B69</f>
        <v>6337.01454297943</v>
      </c>
      <c r="BA81" s="40" t="n">
        <f aca="false">(AZ81-AZ80)/AZ80</f>
        <v>0.00377617048086344</v>
      </c>
      <c r="BB81" s="40"/>
      <c r="BC81" s="40"/>
      <c r="BD81" s="40"/>
      <c r="BE81" s="40"/>
      <c r="BF81" s="7" t="n">
        <f aca="false">BF80*(1+AY81)*(1+BA81)*(1-BE81)</f>
        <v>111.250204677721</v>
      </c>
      <c r="BG81" s="7"/>
      <c r="BH81" s="7"/>
      <c r="BI81" s="40" t="n">
        <f aca="false">T88/AG88</f>
        <v>0.0139833420245352</v>
      </c>
      <c r="BJ81" s="7"/>
      <c r="BK81" s="7"/>
      <c r="BL81" s="7"/>
      <c r="BM81" s="7"/>
      <c r="BN81" s="7"/>
      <c r="BO81" s="7"/>
      <c r="BP81" s="7"/>
    </row>
    <row r="82" customFormat="false" ht="13.25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1" t="n">
        <f aca="false">'Low pensions'!Q82</f>
        <v>136556205.553551</v>
      </c>
      <c r="E82" s="6"/>
      <c r="F82" s="8" t="n">
        <f aca="false">'Low pensions'!I82</f>
        <v>24820706.8058899</v>
      </c>
      <c r="G82" s="81" t="n">
        <f aca="false">'Low pensions'!K82</f>
        <v>3043769.52104189</v>
      </c>
      <c r="H82" s="81" t="n">
        <f aca="false">'Low pensions'!V82</f>
        <v>16745921.847576</v>
      </c>
      <c r="I82" s="81" t="n">
        <f aca="false">'Low pensions'!M82</f>
        <v>94137.201681708</v>
      </c>
      <c r="J82" s="81" t="n">
        <f aca="false">'Low pensions'!W82</f>
        <v>517915.108687917</v>
      </c>
      <c r="K82" s="6"/>
      <c r="L82" s="81" t="n">
        <f aca="false">'Low pensions'!N82</f>
        <v>4556801.84975264</v>
      </c>
      <c r="M82" s="8"/>
      <c r="N82" s="81" t="n">
        <f aca="false">'Low pensions'!L82</f>
        <v>1107114.98521425</v>
      </c>
      <c r="O82" s="6"/>
      <c r="P82" s="81" t="n">
        <f aca="false">'Low pensions'!X82</f>
        <v>29736286.4574099</v>
      </c>
      <c r="Q82" s="8"/>
      <c r="R82" s="81" t="n">
        <f aca="false">'Low SIPA income'!G77</f>
        <v>22120952.4922833</v>
      </c>
      <c r="S82" s="8"/>
      <c r="T82" s="81" t="n">
        <f aca="false">'Low SIPA income'!J77</f>
        <v>84581379.1148035</v>
      </c>
      <c r="U82" s="6"/>
      <c r="V82" s="81" t="n">
        <f aca="false">'Low SIPA income'!F77</f>
        <v>112132.084714295</v>
      </c>
      <c r="W82" s="8"/>
      <c r="X82" s="81" t="n">
        <f aca="false">'Low SIPA income'!M77</f>
        <v>281643.468225228</v>
      </c>
      <c r="Y82" s="6"/>
      <c r="Z82" s="6" t="n">
        <f aca="false">R82+V82-N82-L82-F82</f>
        <v>-8251539.06385916</v>
      </c>
      <c r="AA82" s="6"/>
      <c r="AB82" s="6" t="n">
        <f aca="false">T82-P82-D82</f>
        <v>-81711112.8961572</v>
      </c>
      <c r="AC82" s="50"/>
      <c r="AD82" s="6"/>
      <c r="AE82" s="6"/>
      <c r="AF82" s="6"/>
      <c r="AG82" s="6" t="n">
        <f aca="false">BF82/100*$AG$57</f>
        <v>6103097102.23945</v>
      </c>
      <c r="AH82" s="61" t="n">
        <f aca="false">(AG82-AG81)/AG81</f>
        <v>0.000653768487708036</v>
      </c>
      <c r="AI82" s="61"/>
      <c r="AJ82" s="61" t="n">
        <f aca="false">AB82/AG82</f>
        <v>-0.0133884667943714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0.00322404638411497</v>
      </c>
      <c r="AV82" s="5"/>
      <c r="AW82" s="65" t="n">
        <f aca="false">workers_and_wage_low!C70</f>
        <v>12963264</v>
      </c>
      <c r="AX82" s="5"/>
      <c r="AY82" s="61" t="n">
        <f aca="false">(AW82-AW81)/AW81</f>
        <v>0.000820759763671217</v>
      </c>
      <c r="AZ82" s="66" t="n">
        <f aca="false">workers_and_wage_low!B70</f>
        <v>6335.95718467225</v>
      </c>
      <c r="BA82" s="61" t="n">
        <f aca="false">(AZ82-AZ81)/AZ81</f>
        <v>-0.000166854328643617</v>
      </c>
      <c r="BB82" s="61"/>
      <c r="BC82" s="61"/>
      <c r="BD82" s="61"/>
      <c r="BE82" s="61"/>
      <c r="BF82" s="5" t="n">
        <f aca="false">BF81*(1+AY82)*(1+BA82)*(1-BE82)</f>
        <v>111.322936555791</v>
      </c>
      <c r="BG82" s="5"/>
      <c r="BH82" s="5"/>
      <c r="BI82" s="61" t="n">
        <f aca="false">T89/AG89</f>
        <v>0.0161287966911555</v>
      </c>
      <c r="BJ82" s="5"/>
      <c r="BK82" s="5"/>
      <c r="BL82" s="5"/>
      <c r="BM82" s="5"/>
      <c r="BN82" s="5"/>
      <c r="BO82" s="5"/>
      <c r="BP82" s="5"/>
    </row>
    <row r="83" customFormat="false" ht="13.25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2" t="n">
        <f aca="false">'Low pensions'!Q83</f>
        <v>136671009.535624</v>
      </c>
      <c r="E83" s="9"/>
      <c r="F83" s="67" t="n">
        <f aca="false">'Low pensions'!I83</f>
        <v>24841573.7885923</v>
      </c>
      <c r="G83" s="82" t="n">
        <f aca="false">'Low pensions'!K83</f>
        <v>3132544.33469529</v>
      </c>
      <c r="H83" s="82" t="n">
        <f aca="false">'Low pensions'!V83</f>
        <v>17234334.6794924</v>
      </c>
      <c r="I83" s="82" t="n">
        <f aca="false">'Low pensions'!M83</f>
        <v>96882.8144751121</v>
      </c>
      <c r="J83" s="82" t="n">
        <f aca="false">'Low pensions'!W83</f>
        <v>533020.660190487</v>
      </c>
      <c r="K83" s="9"/>
      <c r="L83" s="82" t="n">
        <f aca="false">'Low pensions'!N83</f>
        <v>3847675.16330314</v>
      </c>
      <c r="M83" s="67"/>
      <c r="N83" s="82" t="n">
        <f aca="false">'Low pensions'!L83</f>
        <v>1109588.19650563</v>
      </c>
      <c r="O83" s="9"/>
      <c r="P83" s="82" t="n">
        <f aca="false">'Low pensions'!X83</f>
        <v>26070231.5891868</v>
      </c>
      <c r="Q83" s="67"/>
      <c r="R83" s="82" t="n">
        <f aca="false">'Low SIPA income'!G78</f>
        <v>25520821.802805</v>
      </c>
      <c r="S83" s="67"/>
      <c r="T83" s="82" t="n">
        <f aca="false">'Low SIPA income'!J78</f>
        <v>97581074.096036</v>
      </c>
      <c r="U83" s="9"/>
      <c r="V83" s="82" t="n">
        <f aca="false">'Low SIPA income'!F78</f>
        <v>114565.762917513</v>
      </c>
      <c r="W83" s="67"/>
      <c r="X83" s="82" t="n">
        <f aca="false">'Low SIPA income'!M78</f>
        <v>287756.166222818</v>
      </c>
      <c r="Y83" s="9"/>
      <c r="Z83" s="9" t="n">
        <f aca="false">R83+V83-N83-L83-F83</f>
        <v>-4163449.58267852</v>
      </c>
      <c r="AA83" s="9"/>
      <c r="AB83" s="9" t="n">
        <f aca="false">T83-P83-D83</f>
        <v>-65160167.0287748</v>
      </c>
      <c r="AC83" s="50"/>
      <c r="AD83" s="9"/>
      <c r="AE83" s="9"/>
      <c r="AF83" s="9"/>
      <c r="AG83" s="9" t="n">
        <f aca="false">BF83/100*$AG$57</f>
        <v>6132313714.68031</v>
      </c>
      <c r="AH83" s="40" t="n">
        <f aca="false">(AG83-AG82)/AG82</f>
        <v>0.00478717804279016</v>
      </c>
      <c r="AI83" s="40"/>
      <c r="AJ83" s="40" t="n">
        <f aca="false">AB83/AG83</f>
        <v>-0.010625706716991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workers_and_wage_low!C71</f>
        <v>12966419</v>
      </c>
      <c r="AX83" s="7"/>
      <c r="AY83" s="40" t="n">
        <f aca="false">(AW83-AW82)/AW82</f>
        <v>0.000243380062305296</v>
      </c>
      <c r="AZ83" s="39" t="n">
        <f aca="false">workers_and_wage_low!B71</f>
        <v>6364.73948909336</v>
      </c>
      <c r="BA83" s="40" t="n">
        <f aca="false">(AZ83-AZ82)/AZ82</f>
        <v>0.00454269237973017</v>
      </c>
      <c r="BB83" s="40"/>
      <c r="BC83" s="40"/>
      <c r="BD83" s="40"/>
      <c r="BE83" s="40"/>
      <c r="BF83" s="7" t="n">
        <f aca="false">BF82*(1+AY83)*(1+BA83)*(1-BE83)</f>
        <v>111.85585927333</v>
      </c>
      <c r="BG83" s="7"/>
      <c r="BH83" s="7"/>
      <c r="BI83" s="40" t="n">
        <f aca="false">T90/AG90</f>
        <v>0.0140160493063016</v>
      </c>
      <c r="BJ83" s="7"/>
      <c r="BK83" s="7"/>
      <c r="BL83" s="7"/>
      <c r="BM83" s="7"/>
      <c r="BN83" s="7"/>
      <c r="BO83" s="7"/>
      <c r="BP83" s="7"/>
    </row>
    <row r="84" customFormat="false" ht="13.25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2" t="n">
        <f aca="false">'Low pensions'!Q84</f>
        <v>137093224.331223</v>
      </c>
      <c r="E84" s="9"/>
      <c r="F84" s="67" t="n">
        <f aca="false">'Low pensions'!I84</f>
        <v>24918316.3255439</v>
      </c>
      <c r="G84" s="82" t="n">
        <f aca="false">'Low pensions'!K84</f>
        <v>3237917.87249279</v>
      </c>
      <c r="H84" s="82" t="n">
        <f aca="false">'Low pensions'!V84</f>
        <v>17814068.7942343</v>
      </c>
      <c r="I84" s="82" t="n">
        <f aca="false">'Low pensions'!M84</f>
        <v>100141.789870912</v>
      </c>
      <c r="J84" s="82" t="n">
        <f aca="false">'Low pensions'!W84</f>
        <v>550950.581264981</v>
      </c>
      <c r="K84" s="9"/>
      <c r="L84" s="82" t="n">
        <f aca="false">'Low pensions'!N84</f>
        <v>3793933.28680173</v>
      </c>
      <c r="M84" s="67"/>
      <c r="N84" s="82" t="n">
        <f aca="false">'Low pensions'!L84</f>
        <v>1114496.00084191</v>
      </c>
      <c r="O84" s="9"/>
      <c r="P84" s="82" t="n">
        <f aca="false">'Low pensions'!X84</f>
        <v>25818366.0279647</v>
      </c>
      <c r="Q84" s="67"/>
      <c r="R84" s="82" t="n">
        <f aca="false">'Low SIPA income'!G79</f>
        <v>22191823.9977318</v>
      </c>
      <c r="S84" s="67"/>
      <c r="T84" s="82" t="n">
        <f aca="false">'Low SIPA income'!J79</f>
        <v>84852362.4584394</v>
      </c>
      <c r="U84" s="9"/>
      <c r="V84" s="82" t="n">
        <f aca="false">'Low SIPA income'!F79</f>
        <v>114478.702138681</v>
      </c>
      <c r="W84" s="67"/>
      <c r="X84" s="82" t="n">
        <f aca="false">'Low SIPA income'!M79</f>
        <v>287537.49464671</v>
      </c>
      <c r="Y84" s="9"/>
      <c r="Z84" s="9" t="n">
        <f aca="false">R84+V84-N84-L84-F84</f>
        <v>-7520442.91331705</v>
      </c>
      <c r="AA84" s="9"/>
      <c r="AB84" s="9" t="n">
        <f aca="false">T84-P84-D84</f>
        <v>-78059227.9007479</v>
      </c>
      <c r="AC84" s="50"/>
      <c r="AD84" s="9"/>
      <c r="AE84" s="9"/>
      <c r="AF84" s="9"/>
      <c r="AG84" s="9" t="n">
        <f aca="false">BF84/100*$AG$57</f>
        <v>6127242993.3583</v>
      </c>
      <c r="AH84" s="40" t="n">
        <f aca="false">(AG84-AG83)/AG83</f>
        <v>-0.000826885504873985</v>
      </c>
      <c r="AI84" s="40"/>
      <c r="AJ84" s="40" t="n">
        <f aca="false">AB84/AG84</f>
        <v>-0.0127396984231507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1" t="n">
        <f aca="false">workers_and_wage_low!C72</f>
        <v>12993060</v>
      </c>
      <c r="AX84" s="7"/>
      <c r="AY84" s="40" t="n">
        <f aca="false">(AW84-AW83)/AW83</f>
        <v>0.00205461507915177</v>
      </c>
      <c r="AZ84" s="39" t="n">
        <f aca="false">workers_and_wage_low!B72</f>
        <v>6346.43709291753</v>
      </c>
      <c r="BA84" s="40" t="n">
        <f aca="false">(AZ84-AZ83)/AZ83</f>
        <v>-0.00287559234862469</v>
      </c>
      <c r="BB84" s="40"/>
      <c r="BC84" s="40"/>
      <c r="BD84" s="40"/>
      <c r="BE84" s="40"/>
      <c r="BF84" s="7" t="n">
        <f aca="false">BF83*(1+AY84)*(1+BA84)*(1-BE84)</f>
        <v>111.763367284661</v>
      </c>
      <c r="BG84" s="7"/>
      <c r="BH84" s="7"/>
      <c r="BI84" s="40" t="n">
        <f aca="false">T91/AG91</f>
        <v>0.0160209189485046</v>
      </c>
      <c r="BJ84" s="7"/>
      <c r="BK84" s="7"/>
      <c r="BL84" s="7"/>
      <c r="BM84" s="7"/>
      <c r="BN84" s="7"/>
      <c r="BO84" s="7"/>
      <c r="BP84" s="7"/>
    </row>
    <row r="85" customFormat="false" ht="13.25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2" t="n">
        <f aca="false">'Low pensions'!Q85</f>
        <v>137152446.544488</v>
      </c>
      <c r="E85" s="9"/>
      <c r="F85" s="67" t="n">
        <f aca="false">'Low pensions'!I85</f>
        <v>24929080.6638315</v>
      </c>
      <c r="G85" s="82" t="n">
        <f aca="false">'Low pensions'!K85</f>
        <v>3289870.497184</v>
      </c>
      <c r="H85" s="82" t="n">
        <f aca="false">'Low pensions'!V85</f>
        <v>18099896.8067829</v>
      </c>
      <c r="I85" s="82" t="n">
        <f aca="false">'Low pensions'!M85</f>
        <v>101748.572077855</v>
      </c>
      <c r="J85" s="82" t="n">
        <f aca="false">'Low pensions'!W85</f>
        <v>559790.622890188</v>
      </c>
      <c r="K85" s="9"/>
      <c r="L85" s="82" t="n">
        <f aca="false">'Low pensions'!N85</f>
        <v>3843123.09055629</v>
      </c>
      <c r="M85" s="67"/>
      <c r="N85" s="82" t="n">
        <f aca="false">'Low pensions'!L85</f>
        <v>1117194.17021813</v>
      </c>
      <c r="O85" s="9"/>
      <c r="P85" s="82" t="n">
        <f aca="false">'Low pensions'!X85</f>
        <v>26088456.6853049</v>
      </c>
      <c r="Q85" s="67"/>
      <c r="R85" s="82" t="n">
        <f aca="false">'Low SIPA income'!G80</f>
        <v>25786790.778112</v>
      </c>
      <c r="S85" s="67"/>
      <c r="T85" s="82" t="n">
        <f aca="false">'Low SIPA income'!J80</f>
        <v>98598029.5251055</v>
      </c>
      <c r="U85" s="9"/>
      <c r="V85" s="82" t="n">
        <f aca="false">'Low SIPA income'!F80</f>
        <v>113911.100807071</v>
      </c>
      <c r="W85" s="67"/>
      <c r="X85" s="82" t="n">
        <f aca="false">'Low SIPA income'!M80</f>
        <v>286111.843745711</v>
      </c>
      <c r="Y85" s="9"/>
      <c r="Z85" s="9" t="n">
        <f aca="false">R85+V85-N85-L85-F85</f>
        <v>-3988696.04568682</v>
      </c>
      <c r="AA85" s="9"/>
      <c r="AB85" s="9" t="n">
        <f aca="false">T85-P85-D85</f>
        <v>-64642873.7046872</v>
      </c>
      <c r="AC85" s="50"/>
      <c r="AD85" s="9"/>
      <c r="AE85" s="9"/>
      <c r="AF85" s="9"/>
      <c r="AG85" s="9" t="n">
        <f aca="false">BF85/100*$AG$57</f>
        <v>6177989582.73744</v>
      </c>
      <c r="AH85" s="40" t="n">
        <f aca="false">(AG85-AG84)/AG84</f>
        <v>0.00828212451083568</v>
      </c>
      <c r="AI85" s="40" t="n">
        <f aca="false">(AG85-AG81)/AG81</f>
        <v>0.0129330164803713</v>
      </c>
      <c r="AJ85" s="40" t="n">
        <f aca="false">AB85/AG85</f>
        <v>-0.0104634157825893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1" t="n">
        <f aca="false">workers_and_wage_low!C73</f>
        <v>13044948</v>
      </c>
      <c r="AX85" s="7"/>
      <c r="AY85" s="40" t="n">
        <f aca="false">(AW85-AW84)/AW84</f>
        <v>0.00399351653882919</v>
      </c>
      <c r="AZ85" s="39" t="n">
        <f aca="false">workers_and_wage_low!B73</f>
        <v>6373.54621290902</v>
      </c>
      <c r="BA85" s="40" t="n">
        <f aca="false">(AZ85-AZ84)/AZ84</f>
        <v>0.00427154946855748</v>
      </c>
      <c r="BB85" s="40"/>
      <c r="BC85" s="40"/>
      <c r="BD85" s="40"/>
      <c r="BE85" s="40"/>
      <c r="BF85" s="7" t="n">
        <f aca="false">BF84*(1+AY85)*(1+BA85)*(1-BE85)</f>
        <v>112.689005408263</v>
      </c>
      <c r="BG85" s="7"/>
      <c r="BH85" s="7"/>
      <c r="BI85" s="40" t="n">
        <f aca="false">T92/AG92</f>
        <v>0.0139470046998791</v>
      </c>
      <c r="BJ85" s="7"/>
      <c r="BK85" s="7"/>
      <c r="BL85" s="7"/>
      <c r="BM85" s="7"/>
      <c r="BN85" s="7"/>
      <c r="BO85" s="7"/>
      <c r="BP85" s="7"/>
    </row>
    <row r="86" customFormat="false" ht="13.25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1" t="n">
        <f aca="false">'Low pensions'!Q86</f>
        <v>136996121.415297</v>
      </c>
      <c r="E86" s="6"/>
      <c r="F86" s="8" t="n">
        <f aca="false">'Low pensions'!I86</f>
        <v>24900666.7211453</v>
      </c>
      <c r="G86" s="81" t="n">
        <f aca="false">'Low pensions'!K86</f>
        <v>3384872.43352074</v>
      </c>
      <c r="H86" s="81" t="n">
        <f aca="false">'Low pensions'!V86</f>
        <v>18622569.4304048</v>
      </c>
      <c r="I86" s="81" t="n">
        <f aca="false">'Low pensions'!M86</f>
        <v>104686.776294457</v>
      </c>
      <c r="J86" s="81" t="n">
        <f aca="false">'Low pensions'!W86</f>
        <v>575955.755579535</v>
      </c>
      <c r="K86" s="6"/>
      <c r="L86" s="81" t="n">
        <f aca="false">'Low pensions'!N86</f>
        <v>4612215.82928559</v>
      </c>
      <c r="M86" s="8"/>
      <c r="N86" s="81" t="n">
        <f aca="false">'Low pensions'!L86</f>
        <v>1117141.24630607</v>
      </c>
      <c r="O86" s="6"/>
      <c r="P86" s="81" t="n">
        <f aca="false">'Low pensions'!X86</f>
        <v>30078991.3909352</v>
      </c>
      <c r="Q86" s="8"/>
      <c r="R86" s="81" t="n">
        <f aca="false">'Low SIPA income'!G81</f>
        <v>22507524.7830238</v>
      </c>
      <c r="S86" s="8"/>
      <c r="T86" s="81" t="n">
        <f aca="false">'Low SIPA income'!J81</f>
        <v>86059471.7733272</v>
      </c>
      <c r="U86" s="6"/>
      <c r="V86" s="81" t="n">
        <f aca="false">'Low SIPA income'!F81</f>
        <v>113682.680296572</v>
      </c>
      <c r="W86" s="8"/>
      <c r="X86" s="81" t="n">
        <f aca="false">'Low SIPA income'!M81</f>
        <v>285538.117278798</v>
      </c>
      <c r="Y86" s="6"/>
      <c r="Z86" s="6" t="n">
        <f aca="false">R86+V86-N86-L86-F86</f>
        <v>-8008816.33341663</v>
      </c>
      <c r="AA86" s="6"/>
      <c r="AB86" s="6" t="n">
        <f aca="false">T86-P86-D86</f>
        <v>-81015641.0329051</v>
      </c>
      <c r="AC86" s="50"/>
      <c r="AD86" s="6"/>
      <c r="AE86" s="6"/>
      <c r="AF86" s="6"/>
      <c r="AG86" s="6" t="n">
        <f aca="false">BF86/100*$AG$57</f>
        <v>6197232719.02119</v>
      </c>
      <c r="AH86" s="61" t="n">
        <f aca="false">(AG86-AG85)/AG85</f>
        <v>0.00311478937056139</v>
      </c>
      <c r="AI86" s="61"/>
      <c r="AJ86" s="61" t="n">
        <f aca="false">AB86/AG86</f>
        <v>-0.0130728737657767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0.00367223286200185</v>
      </c>
      <c r="AV86" s="5"/>
      <c r="AW86" s="65" t="n">
        <f aca="false">workers_and_wage_low!C74</f>
        <v>13010608</v>
      </c>
      <c r="AX86" s="5"/>
      <c r="AY86" s="61" t="n">
        <f aca="false">(AW86-AW85)/AW85</f>
        <v>-0.00263243671036481</v>
      </c>
      <c r="AZ86" s="66" t="n">
        <f aca="false">workers_and_wage_low!B74</f>
        <v>6410.27310515123</v>
      </c>
      <c r="BA86" s="61" t="n">
        <f aca="false">(AZ86-AZ85)/AZ85</f>
        <v>0.00576239522164734</v>
      </c>
      <c r="BB86" s="61"/>
      <c r="BC86" s="61"/>
      <c r="BD86" s="61"/>
      <c r="BE86" s="61"/>
      <c r="BF86" s="5" t="n">
        <f aca="false">BF85*(1+AY86)*(1+BA86)*(1-BE86)</f>
        <v>113.040007924488</v>
      </c>
      <c r="BG86" s="5"/>
      <c r="BH86" s="5"/>
      <c r="BI86" s="61" t="n">
        <f aca="false">T93/AG93</f>
        <v>0.0160347345945661</v>
      </c>
      <c r="BJ86" s="5"/>
      <c r="BK86" s="5"/>
      <c r="BL86" s="5"/>
      <c r="BM86" s="5"/>
      <c r="BN86" s="5"/>
      <c r="BO86" s="5"/>
      <c r="BP86" s="5"/>
    </row>
    <row r="87" customFormat="false" ht="13.25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2" t="n">
        <f aca="false">'Low pensions'!Q87</f>
        <v>137227206.870883</v>
      </c>
      <c r="E87" s="9"/>
      <c r="F87" s="67" t="n">
        <f aca="false">'Low pensions'!I87</f>
        <v>24942669.2381085</v>
      </c>
      <c r="G87" s="82" t="n">
        <f aca="false">'Low pensions'!K87</f>
        <v>3423792.29464732</v>
      </c>
      <c r="H87" s="82" t="n">
        <f aca="false">'Low pensions'!V87</f>
        <v>18836695.0231078</v>
      </c>
      <c r="I87" s="82" t="n">
        <f aca="false">'Low pensions'!M87</f>
        <v>105890.483339608</v>
      </c>
      <c r="J87" s="82" t="n">
        <f aca="false">'Low pensions'!W87</f>
        <v>582578.19659096</v>
      </c>
      <c r="K87" s="9"/>
      <c r="L87" s="82" t="n">
        <f aca="false">'Low pensions'!N87</f>
        <v>3838703.01487151</v>
      </c>
      <c r="M87" s="67"/>
      <c r="N87" s="82" t="n">
        <f aca="false">'Low pensions'!L87</f>
        <v>1120710.54284592</v>
      </c>
      <c r="O87" s="9"/>
      <c r="P87" s="82" t="n">
        <f aca="false">'Low pensions'!X87</f>
        <v>26084866.9362649</v>
      </c>
      <c r="Q87" s="67"/>
      <c r="R87" s="82" t="n">
        <f aca="false">'Low SIPA income'!G82</f>
        <v>26146497.4779322</v>
      </c>
      <c r="S87" s="67"/>
      <c r="T87" s="82" t="n">
        <f aca="false">'Low SIPA income'!J82</f>
        <v>99973399.2682594</v>
      </c>
      <c r="U87" s="9"/>
      <c r="V87" s="82" t="n">
        <f aca="false">'Low SIPA income'!F82</f>
        <v>111553.536859785</v>
      </c>
      <c r="W87" s="67"/>
      <c r="X87" s="82" t="n">
        <f aca="false">'Low SIPA income'!M82</f>
        <v>280190.322814675</v>
      </c>
      <c r="Y87" s="9"/>
      <c r="Z87" s="9" t="n">
        <f aca="false">R87+V87-N87-L87-F87</f>
        <v>-3644031.78103394</v>
      </c>
      <c r="AA87" s="9"/>
      <c r="AB87" s="9" t="n">
        <f aca="false">T87-P87-D87</f>
        <v>-63338674.5388881</v>
      </c>
      <c r="AC87" s="50"/>
      <c r="AD87" s="9"/>
      <c r="AE87" s="9"/>
      <c r="AF87" s="9"/>
      <c r="AG87" s="9" t="n">
        <f aca="false">BF87/100*$AG$57</f>
        <v>6240148456.82085</v>
      </c>
      <c r="AH87" s="40" t="n">
        <f aca="false">(AG87-AG86)/AG86</f>
        <v>0.00692498406069861</v>
      </c>
      <c r="AI87" s="40"/>
      <c r="AJ87" s="40" t="n">
        <f aca="false">AB87/AG87</f>
        <v>-0.0101501871273039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workers_and_wage_low!C75</f>
        <v>13046296</v>
      </c>
      <c r="AX87" s="7"/>
      <c r="AY87" s="40" t="n">
        <f aca="false">(AW87-AW86)/AW86</f>
        <v>0.00274299248736108</v>
      </c>
      <c r="AZ87" s="39" t="n">
        <f aca="false">workers_and_wage_low!B75</f>
        <v>6437.00748106748</v>
      </c>
      <c r="BA87" s="40" t="n">
        <f aca="false">(AZ87-AZ86)/AZ86</f>
        <v>0.00417055178113389</v>
      </c>
      <c r="BB87" s="40"/>
      <c r="BC87" s="40"/>
      <c r="BD87" s="40"/>
      <c r="BE87" s="40"/>
      <c r="BF87" s="7" t="n">
        <f aca="false">BF86*(1+AY87)*(1+BA87)*(1-BE87)</f>
        <v>113.822808177586</v>
      </c>
      <c r="BG87" s="7"/>
      <c r="BH87" s="7"/>
      <c r="BI87" s="40" t="n">
        <f aca="false">T94/AG94</f>
        <v>0.0139769832345382</v>
      </c>
      <c r="BJ87" s="7"/>
      <c r="BK87" s="7"/>
      <c r="BL87" s="7"/>
      <c r="BM87" s="7"/>
      <c r="BN87" s="7"/>
      <c r="BO87" s="7"/>
      <c r="BP87" s="7"/>
    </row>
    <row r="88" customFormat="false" ht="13.25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2" t="n">
        <f aca="false">'Low pensions'!Q88</f>
        <v>136872104.358338</v>
      </c>
      <c r="E88" s="9"/>
      <c r="F88" s="67" t="n">
        <f aca="false">'Low pensions'!I88</f>
        <v>24878125.1530251</v>
      </c>
      <c r="G88" s="82" t="n">
        <f aca="false">'Low pensions'!K88</f>
        <v>3465749.75667595</v>
      </c>
      <c r="H88" s="82" t="n">
        <f aca="false">'Low pensions'!V88</f>
        <v>19067532.5997366</v>
      </c>
      <c r="I88" s="82" t="n">
        <f aca="false">'Low pensions'!M88</f>
        <v>107188.136804412</v>
      </c>
      <c r="J88" s="82" t="n">
        <f aca="false">'Low pensions'!W88</f>
        <v>589717.503084644</v>
      </c>
      <c r="K88" s="9"/>
      <c r="L88" s="82" t="n">
        <f aca="false">'Low pensions'!N88</f>
        <v>3805550.05602782</v>
      </c>
      <c r="M88" s="67"/>
      <c r="N88" s="82" t="n">
        <f aca="false">'Low pensions'!L88</f>
        <v>1117637.19133222</v>
      </c>
      <c r="O88" s="9"/>
      <c r="P88" s="82" t="n">
        <f aca="false">'Low pensions'!X88</f>
        <v>25895927.4019794</v>
      </c>
      <c r="Q88" s="67"/>
      <c r="R88" s="82" t="n">
        <f aca="false">'Low SIPA income'!G83</f>
        <v>22799045.673773</v>
      </c>
      <c r="S88" s="67"/>
      <c r="T88" s="82" t="n">
        <f aca="false">'Low SIPA income'!J83</f>
        <v>87174127.1657178</v>
      </c>
      <c r="U88" s="9"/>
      <c r="V88" s="82" t="n">
        <f aca="false">'Low SIPA income'!F83</f>
        <v>112076.313522412</v>
      </c>
      <c r="W88" s="67"/>
      <c r="X88" s="82" t="n">
        <f aca="false">'Low SIPA income'!M83</f>
        <v>281503.387070501</v>
      </c>
      <c r="Y88" s="9"/>
      <c r="Z88" s="9" t="n">
        <f aca="false">R88+V88-N88-L88-F88</f>
        <v>-6890190.41308982</v>
      </c>
      <c r="AA88" s="9"/>
      <c r="AB88" s="9" t="n">
        <f aca="false">T88-P88-D88</f>
        <v>-75593904.5945992</v>
      </c>
      <c r="AC88" s="50"/>
      <c r="AD88" s="9"/>
      <c r="AE88" s="9"/>
      <c r="AF88" s="9"/>
      <c r="AG88" s="9" t="n">
        <f aca="false">BF88/100*$AG$57</f>
        <v>6234141095.36631</v>
      </c>
      <c r="AH88" s="40" t="n">
        <f aca="false">(AG88-AG87)/AG87</f>
        <v>-0.000962695278182356</v>
      </c>
      <c r="AI88" s="40"/>
      <c r="AJ88" s="40" t="n">
        <f aca="false">AB88/AG88</f>
        <v>-0.0121257930223598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1" t="n">
        <f aca="false">workers_and_wage_low!C76</f>
        <v>13023198</v>
      </c>
      <c r="AX88" s="7"/>
      <c r="AY88" s="40" t="n">
        <f aca="false">(AW88-AW87)/AW87</f>
        <v>-0.00177046419918726</v>
      </c>
      <c r="AZ88" s="39" t="n">
        <f aca="false">workers_and_wage_low!B76</f>
        <v>6442.21631771376</v>
      </c>
      <c r="BA88" s="40" t="n">
        <f aca="false">(AZ88-AZ87)/AZ87</f>
        <v>0.000809201583438161</v>
      </c>
      <c r="BB88" s="40"/>
      <c r="BC88" s="40"/>
      <c r="BD88" s="40"/>
      <c r="BE88" s="40"/>
      <c r="BF88" s="7" t="n">
        <f aca="false">BF87*(1+AY88)*(1+BA88)*(1-BE88)</f>
        <v>113.713231497604</v>
      </c>
      <c r="BG88" s="7"/>
      <c r="BH88" s="7"/>
      <c r="BI88" s="40" t="n">
        <f aca="false">T95/AG95</f>
        <v>0.0160262552016466</v>
      </c>
      <c r="BJ88" s="7"/>
      <c r="BK88" s="7"/>
      <c r="BL88" s="7"/>
      <c r="BM88" s="7"/>
      <c r="BN88" s="7"/>
      <c r="BO88" s="7"/>
      <c r="BP88" s="7"/>
    </row>
    <row r="89" customFormat="false" ht="13.25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2" t="n">
        <f aca="false">'Low pensions'!Q89</f>
        <v>137456718.575943</v>
      </c>
      <c r="E89" s="9"/>
      <c r="F89" s="67" t="n">
        <f aca="false">'Low pensions'!I89</f>
        <v>24984385.7072849</v>
      </c>
      <c r="G89" s="82" t="n">
        <f aca="false">'Low pensions'!K89</f>
        <v>3565306.66369665</v>
      </c>
      <c r="H89" s="82" t="n">
        <f aca="false">'Low pensions'!V89</f>
        <v>19615265.3281281</v>
      </c>
      <c r="I89" s="82" t="n">
        <f aca="false">'Low pensions'!M89</f>
        <v>110267.216402989</v>
      </c>
      <c r="J89" s="82" t="n">
        <f aca="false">'Low pensions'!W89</f>
        <v>606657.690560662</v>
      </c>
      <c r="K89" s="9"/>
      <c r="L89" s="82" t="n">
        <f aca="false">'Low pensions'!N89</f>
        <v>3779325.21176215</v>
      </c>
      <c r="M89" s="67"/>
      <c r="N89" s="82" t="n">
        <f aca="false">'Low pensions'!L89</f>
        <v>1122622.86576229</v>
      </c>
      <c r="O89" s="9"/>
      <c r="P89" s="82" t="n">
        <f aca="false">'Low pensions'!X89</f>
        <v>25787276.2701196</v>
      </c>
      <c r="Q89" s="67"/>
      <c r="R89" s="82" t="n">
        <f aca="false">'Low SIPA income'!G84</f>
        <v>26444663.1605601</v>
      </c>
      <c r="S89" s="67"/>
      <c r="T89" s="82" t="n">
        <f aca="false">'Low SIPA income'!J84</f>
        <v>101113461.598314</v>
      </c>
      <c r="U89" s="9"/>
      <c r="V89" s="82" t="n">
        <f aca="false">'Low SIPA income'!F84</f>
        <v>110962.211420356</v>
      </c>
      <c r="W89" s="67"/>
      <c r="X89" s="82" t="n">
        <f aca="false">'Low SIPA income'!M84</f>
        <v>278705.083794684</v>
      </c>
      <c r="Y89" s="9"/>
      <c r="Z89" s="9" t="n">
        <f aca="false">R89+V89-N89-L89-F89</f>
        <v>-3330708.4128289</v>
      </c>
      <c r="AA89" s="9"/>
      <c r="AB89" s="9" t="n">
        <f aca="false">T89-P89-D89</f>
        <v>-62130533.2477487</v>
      </c>
      <c r="AC89" s="50"/>
      <c r="AD89" s="9"/>
      <c r="AE89" s="9"/>
      <c r="AF89" s="9"/>
      <c r="AG89" s="9" t="n">
        <f aca="false">BF89/100*$AG$57</f>
        <v>6269126180.6134</v>
      </c>
      <c r="AH89" s="40" t="n">
        <f aca="false">(AG89-AG88)/AG88</f>
        <v>0.00561185329492976</v>
      </c>
      <c r="AI89" s="40" t="n">
        <f aca="false">(AG89-AG85)/AG85</f>
        <v>0.0147518212284811</v>
      </c>
      <c r="AJ89" s="40" t="n">
        <f aca="false">AB89/AG89</f>
        <v>-0.00991055714269729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1" t="n">
        <f aca="false">workers_and_wage_low!C77</f>
        <v>13025461</v>
      </c>
      <c r="AX89" s="7"/>
      <c r="AY89" s="40" t="n">
        <f aca="false">(AW89-AW88)/AW88</f>
        <v>0.000173766842829234</v>
      </c>
      <c r="AZ89" s="39" t="n">
        <f aca="false">workers_and_wage_low!B77</f>
        <v>6477.24356041924</v>
      </c>
      <c r="BA89" s="40" t="n">
        <f aca="false">(AZ89-AZ88)/AZ88</f>
        <v>0.00543714165716078</v>
      </c>
      <c r="BB89" s="40"/>
      <c r="BC89" s="40"/>
      <c r="BD89" s="40"/>
      <c r="BE89" s="40"/>
      <c r="BF89" s="7" t="n">
        <f aca="false">BF88*(1+AY89)*(1+BA89)*(1-BE89)</f>
        <v>114.351373470461</v>
      </c>
      <c r="BG89" s="7"/>
      <c r="BH89" s="7"/>
      <c r="BI89" s="40" t="n">
        <f aca="false">T96/AG96</f>
        <v>0.0139482473284063</v>
      </c>
      <c r="BJ89" s="7"/>
      <c r="BK89" s="7"/>
      <c r="BL89" s="7"/>
      <c r="BM89" s="7"/>
      <c r="BN89" s="7"/>
      <c r="BO89" s="7"/>
      <c r="BP89" s="7"/>
    </row>
    <row r="90" customFormat="false" ht="13.25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1" t="n">
        <f aca="false">'Low pensions'!Q90</f>
        <v>137623790.397278</v>
      </c>
      <c r="E90" s="6"/>
      <c r="F90" s="8" t="n">
        <f aca="false">'Low pensions'!I90</f>
        <v>25014752.9884794</v>
      </c>
      <c r="G90" s="81" t="n">
        <f aca="false">'Low pensions'!K90</f>
        <v>3655104.42360734</v>
      </c>
      <c r="H90" s="81" t="n">
        <f aca="false">'Low pensions'!V90</f>
        <v>20109306.1085342</v>
      </c>
      <c r="I90" s="81" t="n">
        <f aca="false">'Low pensions'!M90</f>
        <v>113044.466709506</v>
      </c>
      <c r="J90" s="81" t="n">
        <f aca="false">'Low pensions'!W90</f>
        <v>621937.3023258</v>
      </c>
      <c r="K90" s="6"/>
      <c r="L90" s="81" t="n">
        <f aca="false">'Low pensions'!N90</f>
        <v>4462125.66815603</v>
      </c>
      <c r="M90" s="8"/>
      <c r="N90" s="81" t="n">
        <f aca="false">'Low pensions'!L90</f>
        <v>1125517.35995961</v>
      </c>
      <c r="O90" s="6"/>
      <c r="P90" s="81" t="n">
        <f aca="false">'Low pensions'!X90</f>
        <v>29346255.7373041</v>
      </c>
      <c r="Q90" s="8"/>
      <c r="R90" s="81" t="n">
        <f aca="false">'Low SIPA income'!G85</f>
        <v>23025707.1529245</v>
      </c>
      <c r="S90" s="8"/>
      <c r="T90" s="81" t="n">
        <f aca="false">'Low SIPA income'!J85</f>
        <v>88040786.9763894</v>
      </c>
      <c r="U90" s="6"/>
      <c r="V90" s="81" t="n">
        <f aca="false">'Low SIPA income'!F85</f>
        <v>114499.799727662</v>
      </c>
      <c r="W90" s="8"/>
      <c r="X90" s="81" t="n">
        <f aca="false">'Low SIPA income'!M85</f>
        <v>287590.485707626</v>
      </c>
      <c r="Y90" s="6"/>
      <c r="Z90" s="6" t="n">
        <f aca="false">R90+V90-N90-L90-F90</f>
        <v>-7462189.06394289</v>
      </c>
      <c r="AA90" s="6"/>
      <c r="AB90" s="6" t="n">
        <f aca="false">T90-P90-D90</f>
        <v>-78929259.158193</v>
      </c>
      <c r="AC90" s="50"/>
      <c r="AD90" s="6"/>
      <c r="AE90" s="6"/>
      <c r="AF90" s="6"/>
      <c r="AG90" s="6" t="n">
        <f aca="false">BF90/100*$AG$57</f>
        <v>6281426745.32446</v>
      </c>
      <c r="AH90" s="61" t="n">
        <f aca="false">(AG90-AG89)/AG89</f>
        <v>0.0019620859999749</v>
      </c>
      <c r="AI90" s="61"/>
      <c r="AJ90" s="61" t="n">
        <f aca="false">AB90/AG90</f>
        <v>-0.0125654986292634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0.00154827330672026</v>
      </c>
      <c r="AV90" s="5"/>
      <c r="AW90" s="65" t="n">
        <f aca="false">workers_and_wage_low!C78</f>
        <v>13049400</v>
      </c>
      <c r="AX90" s="5"/>
      <c r="AY90" s="61" t="n">
        <f aca="false">(AW90-AW89)/AW89</f>
        <v>0.00183786201501813</v>
      </c>
      <c r="AZ90" s="66" t="n">
        <f aca="false">workers_and_wage_low!B78</f>
        <v>6478.0467133416</v>
      </c>
      <c r="BA90" s="61" t="n">
        <f aca="false">(AZ90-AZ89)/AZ89</f>
        <v>0.00012399609723965</v>
      </c>
      <c r="BB90" s="61"/>
      <c r="BC90" s="61"/>
      <c r="BD90" s="61"/>
      <c r="BE90" s="61"/>
      <c r="BF90" s="5" t="n">
        <f aca="false">BF89*(1+AY90)*(1+BA90)*(1-BE90)</f>
        <v>114.575740699425</v>
      </c>
      <c r="BG90" s="5"/>
      <c r="BH90" s="5"/>
      <c r="BI90" s="61" t="n">
        <f aca="false">T97/AG97</f>
        <v>0.0160260213045027</v>
      </c>
      <c r="BJ90" s="5"/>
      <c r="BK90" s="5"/>
      <c r="BL90" s="5"/>
      <c r="BM90" s="5"/>
      <c r="BN90" s="5"/>
      <c r="BO90" s="5"/>
      <c r="BP90" s="5"/>
    </row>
    <row r="91" customFormat="false" ht="13.25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2" t="n">
        <f aca="false">'Low pensions'!Q91</f>
        <v>137597365.180995</v>
      </c>
      <c r="E91" s="9"/>
      <c r="F91" s="67" t="n">
        <f aca="false">'Low pensions'!I91</f>
        <v>25009949.8926187</v>
      </c>
      <c r="G91" s="82" t="n">
        <f aca="false">'Low pensions'!K91</f>
        <v>3676442.74877427</v>
      </c>
      <c r="H91" s="82" t="n">
        <f aca="false">'Low pensions'!V91</f>
        <v>20226703.2777788</v>
      </c>
      <c r="I91" s="82" t="n">
        <f aca="false">'Low pensions'!M91</f>
        <v>113704.414910545</v>
      </c>
      <c r="J91" s="82" t="n">
        <f aca="false">'Low pensions'!W91</f>
        <v>625568.142611717</v>
      </c>
      <c r="K91" s="9"/>
      <c r="L91" s="82" t="n">
        <f aca="false">'Low pensions'!N91</f>
        <v>3716220.07511201</v>
      </c>
      <c r="M91" s="67"/>
      <c r="N91" s="82" t="n">
        <f aca="false">'Low pensions'!L91</f>
        <v>1124636.12774226</v>
      </c>
      <c r="O91" s="9"/>
      <c r="P91" s="82" t="n">
        <f aca="false">'Low pensions'!X91</f>
        <v>25470899.7894583</v>
      </c>
      <c r="Q91" s="67"/>
      <c r="R91" s="82" t="n">
        <f aca="false">'Low SIPA income'!G86</f>
        <v>26353937.497318</v>
      </c>
      <c r="S91" s="67"/>
      <c r="T91" s="82" t="n">
        <f aca="false">'Low SIPA income'!J86</f>
        <v>100766564.16156</v>
      </c>
      <c r="U91" s="9"/>
      <c r="V91" s="82" t="n">
        <f aca="false">'Low SIPA income'!F86</f>
        <v>115795.450578514</v>
      </c>
      <c r="W91" s="67"/>
      <c r="X91" s="82" t="n">
        <f aca="false">'Low SIPA income'!M86</f>
        <v>290844.787098461</v>
      </c>
      <c r="Y91" s="9"/>
      <c r="Z91" s="9" t="n">
        <f aca="false">R91+V91-N91-L91-F91</f>
        <v>-3381073.14757653</v>
      </c>
      <c r="AA91" s="9"/>
      <c r="AB91" s="9" t="n">
        <f aca="false">T91-P91-D91</f>
        <v>-62301700.8088938</v>
      </c>
      <c r="AC91" s="50"/>
      <c r="AD91" s="9"/>
      <c r="AE91" s="9"/>
      <c r="AF91" s="9"/>
      <c r="AG91" s="9" t="n">
        <f aca="false">BF91/100*$AG$57</f>
        <v>6289686907.81409</v>
      </c>
      <c r="AH91" s="40" t="n">
        <f aca="false">(AG91-AG90)/AG90</f>
        <v>0.00131501374202636</v>
      </c>
      <c r="AI91" s="40"/>
      <c r="AJ91" s="40" t="n">
        <f aca="false">AB91/AG91</f>
        <v>-0.009905373943414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workers_and_wage_low!C79</f>
        <v>13127291</v>
      </c>
      <c r="AX91" s="7"/>
      <c r="AY91" s="40" t="n">
        <f aca="false">(AW91-AW90)/AW90</f>
        <v>0.00596893343755268</v>
      </c>
      <c r="AZ91" s="39" t="n">
        <f aca="false">workers_and_wage_low!B79</f>
        <v>6448.07728964903</v>
      </c>
      <c r="BA91" s="40" t="n">
        <f aca="false">(AZ91-AZ90)/AZ90</f>
        <v>-0.00462630558542525</v>
      </c>
      <c r="BB91" s="40"/>
      <c r="BC91" s="40"/>
      <c r="BD91" s="40"/>
      <c r="BE91" s="40"/>
      <c r="BF91" s="7" t="n">
        <f aca="false">BF90*(1+AY91)*(1+BA91)*(1-BE91)</f>
        <v>114.726409372948</v>
      </c>
      <c r="BG91" s="7"/>
      <c r="BH91" s="7"/>
      <c r="BI91" s="40" t="n">
        <f aca="false">T98/AG98</f>
        <v>0.0139574737006235</v>
      </c>
      <c r="BJ91" s="7"/>
      <c r="BK91" s="7"/>
      <c r="BL91" s="7"/>
      <c r="BM91" s="7"/>
      <c r="BN91" s="7"/>
      <c r="BO91" s="7"/>
      <c r="BP91" s="7"/>
    </row>
    <row r="92" customFormat="false" ht="13.25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2" t="n">
        <f aca="false">'Low pensions'!Q92</f>
        <v>137463077.670004</v>
      </c>
      <c r="E92" s="9"/>
      <c r="F92" s="67" t="n">
        <f aca="false">'Low pensions'!I92</f>
        <v>24985541.5479045</v>
      </c>
      <c r="G92" s="82" t="n">
        <f aca="false">'Low pensions'!K92</f>
        <v>3729828.73409312</v>
      </c>
      <c r="H92" s="82" t="n">
        <f aca="false">'Low pensions'!V92</f>
        <v>20520417.217591</v>
      </c>
      <c r="I92" s="82" t="n">
        <f aca="false">'Low pensions'!M92</f>
        <v>115355.52785855</v>
      </c>
      <c r="J92" s="82" t="n">
        <f aca="false">'Low pensions'!W92</f>
        <v>634652.078894566</v>
      </c>
      <c r="K92" s="9"/>
      <c r="L92" s="82" t="n">
        <f aca="false">'Low pensions'!N92</f>
        <v>3696527.19315959</v>
      </c>
      <c r="M92" s="67"/>
      <c r="N92" s="82" t="n">
        <f aca="false">'Low pensions'!L92</f>
        <v>1124173.6573619</v>
      </c>
      <c r="O92" s="9"/>
      <c r="P92" s="82" t="n">
        <f aca="false">'Low pensions'!X92</f>
        <v>25366168.9558092</v>
      </c>
      <c r="Q92" s="67"/>
      <c r="R92" s="82" t="n">
        <f aca="false">'Low SIPA income'!G87</f>
        <v>22913685.3281714</v>
      </c>
      <c r="S92" s="67"/>
      <c r="T92" s="82" t="n">
        <f aca="false">'Low SIPA income'!J87</f>
        <v>87612461.8203238</v>
      </c>
      <c r="U92" s="9"/>
      <c r="V92" s="82" t="n">
        <f aca="false">'Low SIPA income'!F87</f>
        <v>115280.985621768</v>
      </c>
      <c r="W92" s="67"/>
      <c r="X92" s="82" t="n">
        <f aca="false">'Low SIPA income'!M87</f>
        <v>289552.599451479</v>
      </c>
      <c r="Y92" s="9"/>
      <c r="Z92" s="9" t="n">
        <f aca="false">R92+V92-N92-L92-F92</f>
        <v>-6777276.08463286</v>
      </c>
      <c r="AA92" s="9"/>
      <c r="AB92" s="9" t="n">
        <f aca="false">T92-P92-D92</f>
        <v>-75216784.8054889</v>
      </c>
      <c r="AC92" s="50"/>
      <c r="AD92" s="9"/>
      <c r="AE92" s="9"/>
      <c r="AF92" s="9"/>
      <c r="AG92" s="9" t="n">
        <f aca="false">BF92/100*$AG$57</f>
        <v>6281812023.84505</v>
      </c>
      <c r="AH92" s="40" t="n">
        <f aca="false">(AG92-AG91)/AG91</f>
        <v>-0.00125203115583616</v>
      </c>
      <c r="AI92" s="40"/>
      <c r="AJ92" s="40" t="n">
        <f aca="false">AB92/AG92</f>
        <v>-0.0119737401437634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1" t="n">
        <f aca="false">workers_and_wage_low!C80</f>
        <v>13132131</v>
      </c>
      <c r="AX92" s="7"/>
      <c r="AY92" s="40" t="n">
        <f aca="false">(AW92-AW91)/AW91</f>
        <v>0.000368697547727098</v>
      </c>
      <c r="AZ92" s="39" t="n">
        <f aca="false">workers_and_wage_low!B80</f>
        <v>6437.63055738746</v>
      </c>
      <c r="BA92" s="40" t="n">
        <f aca="false">(AZ92-AZ91)/AZ91</f>
        <v>-0.00162013136510194</v>
      </c>
      <c r="BB92" s="40"/>
      <c r="BC92" s="40"/>
      <c r="BD92" s="40"/>
      <c r="BE92" s="40"/>
      <c r="BF92" s="7" t="n">
        <f aca="false">BF91*(1+AY92)*(1+BA92)*(1-BE92)</f>
        <v>114.582768334016</v>
      </c>
      <c r="BG92" s="7"/>
      <c r="BH92" s="7"/>
      <c r="BI92" s="40" t="n">
        <f aca="false">T99/AG99</f>
        <v>0.0160090189268462</v>
      </c>
      <c r="BJ92" s="7"/>
      <c r="BK92" s="7"/>
      <c r="BL92" s="7"/>
      <c r="BM92" s="7"/>
      <c r="BN92" s="7"/>
      <c r="BO92" s="7"/>
      <c r="BP92" s="7"/>
    </row>
    <row r="93" customFormat="false" ht="13.25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2" t="n">
        <f aca="false">'Low pensions'!Q93</f>
        <v>137299110.62861</v>
      </c>
      <c r="E93" s="9"/>
      <c r="F93" s="67" t="n">
        <f aca="false">'Low pensions'!I93</f>
        <v>24955738.5972165</v>
      </c>
      <c r="G93" s="82" t="n">
        <f aca="false">'Low pensions'!K93</f>
        <v>3836667.69011171</v>
      </c>
      <c r="H93" s="82" t="n">
        <f aca="false">'Low pensions'!V93</f>
        <v>21108213.631017</v>
      </c>
      <c r="I93" s="82" t="n">
        <f aca="false">'Low pensions'!M93</f>
        <v>118659.825467372</v>
      </c>
      <c r="J93" s="82" t="n">
        <f aca="false">'Low pensions'!W93</f>
        <v>652831.349412896</v>
      </c>
      <c r="K93" s="9"/>
      <c r="L93" s="82" t="n">
        <f aca="false">'Low pensions'!N93</f>
        <v>3771558.46229961</v>
      </c>
      <c r="M93" s="67"/>
      <c r="N93" s="82" t="n">
        <f aca="false">'Low pensions'!L93</f>
        <v>1123322.77497968</v>
      </c>
      <c r="O93" s="9"/>
      <c r="P93" s="82" t="n">
        <f aca="false">'Low pensions'!X93</f>
        <v>25750825.2642444</v>
      </c>
      <c r="Q93" s="67"/>
      <c r="R93" s="82" t="n">
        <f aca="false">'Low SIPA income'!G88</f>
        <v>26453440.3595226</v>
      </c>
      <c r="S93" s="67"/>
      <c r="T93" s="82" t="n">
        <f aca="false">'Low SIPA income'!J88</f>
        <v>101147021.979282</v>
      </c>
      <c r="U93" s="9"/>
      <c r="V93" s="82" t="n">
        <f aca="false">'Low SIPA income'!F88</f>
        <v>117058.72414701</v>
      </c>
      <c r="W93" s="67"/>
      <c r="X93" s="82" t="n">
        <f aca="false">'Low SIPA income'!M88</f>
        <v>294017.766090649</v>
      </c>
      <c r="Y93" s="9"/>
      <c r="Z93" s="9" t="n">
        <f aca="false">R93+V93-N93-L93-F93</f>
        <v>-3280120.75082614</v>
      </c>
      <c r="AA93" s="9"/>
      <c r="AB93" s="9" t="n">
        <f aca="false">T93-P93-D93</f>
        <v>-61902913.913573</v>
      </c>
      <c r="AC93" s="50"/>
      <c r="AD93" s="9"/>
      <c r="AE93" s="9"/>
      <c r="AF93" s="9"/>
      <c r="AG93" s="9" t="n">
        <f aca="false">BF93/100*$AG$57</f>
        <v>6307994771.14879</v>
      </c>
      <c r="AH93" s="40" t="n">
        <f aca="false">(AG93-AG92)/AG92</f>
        <v>0.00416802464071595</v>
      </c>
      <c r="AI93" s="40" t="n">
        <f aca="false">(AG93-AG89)/AG89</f>
        <v>0.0062000013104828</v>
      </c>
      <c r="AJ93" s="40" t="n">
        <f aca="false">AB93/AG93</f>
        <v>-0.00981340602828361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1" t="n">
        <f aca="false">workers_and_wage_low!C81</f>
        <v>13127099</v>
      </c>
      <c r="AX93" s="7"/>
      <c r="AY93" s="40" t="n">
        <f aca="false">(AW93-AW92)/AW92</f>
        <v>-0.000383182287779493</v>
      </c>
      <c r="AZ93" s="39" t="n">
        <f aca="false">workers_and_wage_low!B81</f>
        <v>6466.94077734048</v>
      </c>
      <c r="BA93" s="40" t="n">
        <f aca="false">(AZ93-AZ92)/AZ92</f>
        <v>0.00455295153888217</v>
      </c>
      <c r="BB93" s="40"/>
      <c r="BC93" s="40"/>
      <c r="BD93" s="40"/>
      <c r="BE93" s="40"/>
      <c r="BF93" s="7" t="n">
        <f aca="false">BF92*(1+AY93)*(1+BA93)*(1-BE93)</f>
        <v>115.060352135833</v>
      </c>
      <c r="BG93" s="7"/>
      <c r="BH93" s="7"/>
      <c r="BI93" s="40" t="n">
        <f aca="false">T100/AG100</f>
        <v>0.0139827527829852</v>
      </c>
      <c r="BJ93" s="7"/>
      <c r="BK93" s="7"/>
      <c r="BL93" s="7"/>
      <c r="BM93" s="7"/>
      <c r="BN93" s="7"/>
      <c r="BO93" s="7"/>
      <c r="BP93" s="7"/>
    </row>
    <row r="94" customFormat="false" ht="13.25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1" t="n">
        <f aca="false">'Low pensions'!Q94</f>
        <v>137890882.088744</v>
      </c>
      <c r="E94" s="6"/>
      <c r="F94" s="8" t="n">
        <f aca="false">'Low pensions'!I94</f>
        <v>25063300.0650277</v>
      </c>
      <c r="G94" s="81" t="n">
        <f aca="false">'Low pensions'!K94</f>
        <v>3871114.02663356</v>
      </c>
      <c r="H94" s="81" t="n">
        <f aca="false">'Low pensions'!V94</f>
        <v>21297727.2112478</v>
      </c>
      <c r="I94" s="81" t="n">
        <f aca="false">'Low pensions'!M94</f>
        <v>119725.176081451</v>
      </c>
      <c r="J94" s="81" t="n">
        <f aca="false">'Low pensions'!W94</f>
        <v>658692.594162307</v>
      </c>
      <c r="K94" s="6"/>
      <c r="L94" s="81" t="n">
        <f aca="false">'Low pensions'!N94</f>
        <v>4492331.02535773</v>
      </c>
      <c r="M94" s="8"/>
      <c r="N94" s="81" t="n">
        <f aca="false">'Low pensions'!L94</f>
        <v>1127669.45097442</v>
      </c>
      <c r="O94" s="6"/>
      <c r="P94" s="81" t="n">
        <f aca="false">'Low pensions'!X94</f>
        <v>29514831.6492078</v>
      </c>
      <c r="Q94" s="8"/>
      <c r="R94" s="81" t="n">
        <f aca="false">'Low SIPA income'!G89</f>
        <v>23207297.5621444</v>
      </c>
      <c r="S94" s="8"/>
      <c r="T94" s="81" t="n">
        <f aca="false">'Low SIPA income'!J89</f>
        <v>88735113.6447912</v>
      </c>
      <c r="U94" s="6"/>
      <c r="V94" s="81" t="n">
        <f aca="false">'Low SIPA income'!F89</f>
        <v>116768.218662053</v>
      </c>
      <c r="W94" s="8"/>
      <c r="X94" s="81" t="n">
        <f aca="false">'Low SIPA income'!M89</f>
        <v>293288.100067492</v>
      </c>
      <c r="Y94" s="6"/>
      <c r="Z94" s="6" t="n">
        <f aca="false">R94+V94-N94-L94-F94</f>
        <v>-7359234.76055339</v>
      </c>
      <c r="AA94" s="6"/>
      <c r="AB94" s="6" t="n">
        <f aca="false">T94-P94-D94</f>
        <v>-78670600.0931604</v>
      </c>
      <c r="AC94" s="50"/>
      <c r="AD94" s="6"/>
      <c r="AE94" s="6"/>
      <c r="AF94" s="6"/>
      <c r="AG94" s="6" t="n">
        <f aca="false">BF94/100*$AG$57</f>
        <v>6348659947.27101</v>
      </c>
      <c r="AH94" s="61" t="n">
        <f aca="false">(AG94-AG93)/AG93</f>
        <v>0.00644660904099308</v>
      </c>
      <c r="AI94" s="61"/>
      <c r="AJ94" s="61" t="n">
        <f aca="false">AB94/AG94</f>
        <v>-0.012391685922157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0.00380875411631424</v>
      </c>
      <c r="AV94" s="5"/>
      <c r="AW94" s="65" t="n">
        <f aca="false">workers_and_wage_low!C82</f>
        <v>13176163</v>
      </c>
      <c r="AX94" s="5"/>
      <c r="AY94" s="61" t="n">
        <f aca="false">(AW94-AW93)/AW93</f>
        <v>0.00373761179069343</v>
      </c>
      <c r="AZ94" s="66" t="n">
        <f aca="false">workers_and_wage_low!B82</f>
        <v>6484.39446700785</v>
      </c>
      <c r="BA94" s="61" t="n">
        <f aca="false">(AZ94-AZ93)/AZ93</f>
        <v>0.00269890977330867</v>
      </c>
      <c r="BB94" s="61"/>
      <c r="BC94" s="61"/>
      <c r="BD94" s="61"/>
      <c r="BE94" s="61"/>
      <c r="BF94" s="5" t="n">
        <f aca="false">BF93*(1+AY94)*(1+BA94)*(1-BE94)</f>
        <v>115.802101242172</v>
      </c>
      <c r="BG94" s="5"/>
      <c r="BH94" s="5"/>
      <c r="BI94" s="61" t="n">
        <f aca="false">T101/AG101</f>
        <v>0.0160637446835243</v>
      </c>
      <c r="BJ94" s="5"/>
      <c r="BK94" s="5"/>
      <c r="BL94" s="5"/>
      <c r="BM94" s="5"/>
      <c r="BN94" s="5"/>
      <c r="BO94" s="5"/>
      <c r="BP94" s="5"/>
    </row>
    <row r="95" customFormat="false" ht="13.25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2" t="n">
        <f aca="false">'Low pensions'!Q95</f>
        <v>137688945.918313</v>
      </c>
      <c r="E95" s="9"/>
      <c r="F95" s="67" t="n">
        <f aca="false">'Low pensions'!I95</f>
        <v>25026595.775688</v>
      </c>
      <c r="G95" s="82" t="n">
        <f aca="false">'Low pensions'!K95</f>
        <v>3938414.56761294</v>
      </c>
      <c r="H95" s="82" t="n">
        <f aca="false">'Low pensions'!V95</f>
        <v>21667994.9308466</v>
      </c>
      <c r="I95" s="82" t="n">
        <f aca="false">'Low pensions'!M95</f>
        <v>121806.636111741</v>
      </c>
      <c r="J95" s="82" t="n">
        <f aca="false">'Low pensions'!W95</f>
        <v>670144.173118967</v>
      </c>
      <c r="K95" s="9"/>
      <c r="L95" s="82" t="n">
        <f aca="false">'Low pensions'!N95</f>
        <v>3737910.30382072</v>
      </c>
      <c r="M95" s="67"/>
      <c r="N95" s="82" t="n">
        <f aca="false">'Low pensions'!L95</f>
        <v>1126405.2852758</v>
      </c>
      <c r="O95" s="9"/>
      <c r="P95" s="82" t="n">
        <f aca="false">'Low pensions'!X95</f>
        <v>25593183.8721025</v>
      </c>
      <c r="Q95" s="67"/>
      <c r="R95" s="82" t="n">
        <f aca="false">'Low SIPA income'!G90</f>
        <v>26671424.391234</v>
      </c>
      <c r="S95" s="67"/>
      <c r="T95" s="82" t="n">
        <f aca="false">'Low SIPA income'!J90</f>
        <v>101980502.817577</v>
      </c>
      <c r="U95" s="9"/>
      <c r="V95" s="82" t="n">
        <f aca="false">'Low SIPA income'!F90</f>
        <v>114903.09279215</v>
      </c>
      <c r="W95" s="67"/>
      <c r="X95" s="82" t="n">
        <f aca="false">'Low SIPA income'!M90</f>
        <v>288603.441613003</v>
      </c>
      <c r="Y95" s="9"/>
      <c r="Z95" s="9" t="n">
        <f aca="false">R95+V95-N95-L95-F95</f>
        <v>-3104583.88075834</v>
      </c>
      <c r="AA95" s="9"/>
      <c r="AB95" s="9" t="n">
        <f aca="false">T95-P95-D95</f>
        <v>-61301626.9728387</v>
      </c>
      <c r="AC95" s="50"/>
      <c r="AD95" s="9"/>
      <c r="AE95" s="9"/>
      <c r="AF95" s="9"/>
      <c r="AG95" s="9" t="n">
        <f aca="false">BF95/100*$AG$57</f>
        <v>6363339503.48543</v>
      </c>
      <c r="AH95" s="40" t="n">
        <f aca="false">(AG95-AG94)/AG94</f>
        <v>0.00231222909028736</v>
      </c>
      <c r="AI95" s="40"/>
      <c r="AJ95" s="40" t="n">
        <f aca="false">AB95/AG95</f>
        <v>-0.00963356221041822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workers_and_wage_low!C83</f>
        <v>13175085</v>
      </c>
      <c r="AX95" s="7"/>
      <c r="AY95" s="40" t="n">
        <f aca="false">(AW95-AW94)/AW94</f>
        <v>-8.18144098551301E-005</v>
      </c>
      <c r="AZ95" s="39" t="n">
        <f aca="false">workers_and_wage_low!B83</f>
        <v>6499.91965961842</v>
      </c>
      <c r="BA95" s="40" t="n">
        <f aca="false">(AZ95-AZ94)/AZ94</f>
        <v>0.00239423938342466</v>
      </c>
      <c r="BB95" s="40"/>
      <c r="BC95" s="40"/>
      <c r="BD95" s="40"/>
      <c r="BE95" s="40"/>
      <c r="BF95" s="7" t="n">
        <f aca="false">BF94*(1+AY95)*(1+BA95)*(1-BE95)</f>
        <v>116.069862229381</v>
      </c>
      <c r="BG95" s="7"/>
      <c r="BH95" s="7"/>
      <c r="BI95" s="40" t="n">
        <f aca="false">T102/AG102</f>
        <v>0.0140316950998756</v>
      </c>
      <c r="BJ95" s="7"/>
      <c r="BK95" s="7"/>
      <c r="BL95" s="7"/>
      <c r="BM95" s="7"/>
      <c r="BN95" s="7"/>
      <c r="BO95" s="7"/>
      <c r="BP95" s="7"/>
    </row>
    <row r="96" customFormat="false" ht="13.25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2" t="n">
        <f aca="false">'Low pensions'!Q96</f>
        <v>137826795.934251</v>
      </c>
      <c r="E96" s="9"/>
      <c r="F96" s="67" t="n">
        <f aca="false">'Low pensions'!I96</f>
        <v>25051651.6478465</v>
      </c>
      <c r="G96" s="82" t="n">
        <f aca="false">'Low pensions'!K96</f>
        <v>4036328.2537758</v>
      </c>
      <c r="H96" s="82" t="n">
        <f aca="false">'Low pensions'!V96</f>
        <v>22206687.1429067</v>
      </c>
      <c r="I96" s="82" t="n">
        <f aca="false">'Low pensions'!M96</f>
        <v>124834.894446674</v>
      </c>
      <c r="J96" s="82" t="n">
        <f aca="false">'Low pensions'!W96</f>
        <v>686804.756997116</v>
      </c>
      <c r="K96" s="9"/>
      <c r="L96" s="82" t="n">
        <f aca="false">'Low pensions'!N96</f>
        <v>3801715.26620277</v>
      </c>
      <c r="M96" s="67"/>
      <c r="N96" s="82" t="n">
        <f aca="false">'Low pensions'!L96</f>
        <v>1128208.16926828</v>
      </c>
      <c r="O96" s="9"/>
      <c r="P96" s="82" t="n">
        <f aca="false">'Low pensions'!X96</f>
        <v>25934187.0610088</v>
      </c>
      <c r="Q96" s="67"/>
      <c r="R96" s="82" t="n">
        <f aca="false">'Low SIPA income'!G91</f>
        <v>23314479.4426965</v>
      </c>
      <c r="S96" s="67"/>
      <c r="T96" s="82" t="n">
        <f aca="false">'Low SIPA income'!J91</f>
        <v>89144932.8547178</v>
      </c>
      <c r="U96" s="9"/>
      <c r="V96" s="82" t="n">
        <f aca="false">'Low SIPA income'!F91</f>
        <v>114765.435395467</v>
      </c>
      <c r="W96" s="67"/>
      <c r="X96" s="82" t="n">
        <f aca="false">'Low SIPA income'!M91</f>
        <v>288257.685920264</v>
      </c>
      <c r="Y96" s="9"/>
      <c r="Z96" s="9" t="n">
        <f aca="false">R96+V96-N96-L96-F96</f>
        <v>-6552330.20522561</v>
      </c>
      <c r="AA96" s="9"/>
      <c r="AB96" s="9" t="n">
        <f aca="false">T96-P96-D96</f>
        <v>-74616050.1405425</v>
      </c>
      <c r="AC96" s="50"/>
      <c r="AD96" s="9"/>
      <c r="AE96" s="9"/>
      <c r="AF96" s="9"/>
      <c r="AG96" s="9" t="n">
        <f aca="false">BF96/100*$AG$57</f>
        <v>6391120744.83866</v>
      </c>
      <c r="AH96" s="40" t="n">
        <f aca="false">(AG96-AG95)/AG95</f>
        <v>0.00436582730467373</v>
      </c>
      <c r="AI96" s="40"/>
      <c r="AJ96" s="40" t="n">
        <f aca="false">AB96/AG96</f>
        <v>-0.0116749554764399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1" t="n">
        <f aca="false">workers_and_wage_low!C84</f>
        <v>13188367</v>
      </c>
      <c r="AX96" s="7"/>
      <c r="AY96" s="40" t="n">
        <f aca="false">(AW96-AW95)/AW95</f>
        <v>0.00100811493815789</v>
      </c>
      <c r="AZ96" s="39" t="n">
        <f aca="false">workers_and_wage_low!B84</f>
        <v>6521.72254043104</v>
      </c>
      <c r="BA96" s="40" t="n">
        <f aca="false">(AZ96-AZ95)/AZ95</f>
        <v>0.00335433081551308</v>
      </c>
      <c r="BB96" s="40"/>
      <c r="BC96" s="40"/>
      <c r="BD96" s="40"/>
      <c r="BE96" s="40"/>
      <c r="BF96" s="7" t="n">
        <f aca="false">BF95*(1+AY96)*(1+BA96)*(1-BE96)</f>
        <v>116.576603203151</v>
      </c>
      <c r="BG96" s="7"/>
      <c r="BH96" s="7"/>
      <c r="BI96" s="40" t="n">
        <f aca="false">T103/AG103</f>
        <v>0.0162100754308922</v>
      </c>
      <c r="BJ96" s="7"/>
      <c r="BK96" s="7"/>
      <c r="BL96" s="7"/>
      <c r="BM96" s="7"/>
      <c r="BN96" s="7"/>
      <c r="BO96" s="7"/>
      <c r="BP96" s="7"/>
    </row>
    <row r="97" customFormat="false" ht="13.25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2" t="n">
        <f aca="false">'Low pensions'!Q97</f>
        <v>137438741.043216</v>
      </c>
      <c r="E97" s="9"/>
      <c r="F97" s="67" t="n">
        <f aca="false">'Low pensions'!I97</f>
        <v>24981118.0779078</v>
      </c>
      <c r="G97" s="82" t="n">
        <f aca="false">'Low pensions'!K97</f>
        <v>4120355.94376178</v>
      </c>
      <c r="H97" s="82" t="n">
        <f aca="false">'Low pensions'!V97</f>
        <v>22668982.7010329</v>
      </c>
      <c r="I97" s="82" t="n">
        <f aca="false">'Low pensions'!M97</f>
        <v>127433.688982323</v>
      </c>
      <c r="J97" s="82" t="n">
        <f aca="false">'Low pensions'!W97</f>
        <v>701102.557763903</v>
      </c>
      <c r="K97" s="9"/>
      <c r="L97" s="82" t="n">
        <f aca="false">'Low pensions'!N97</f>
        <v>3729068.43295386</v>
      </c>
      <c r="M97" s="67"/>
      <c r="N97" s="82" t="n">
        <f aca="false">'Low pensions'!L97</f>
        <v>1124287.22991787</v>
      </c>
      <c r="O97" s="9"/>
      <c r="P97" s="82" t="n">
        <f aca="false">'Low pensions'!X97</f>
        <v>25535650.4464898</v>
      </c>
      <c r="Q97" s="67"/>
      <c r="R97" s="82" t="n">
        <f aca="false">'Low SIPA income'!G92</f>
        <v>26844007.2433964</v>
      </c>
      <c r="S97" s="67"/>
      <c r="T97" s="82" t="n">
        <f aca="false">'Low SIPA income'!J92</f>
        <v>102640388.310869</v>
      </c>
      <c r="U97" s="9"/>
      <c r="V97" s="82" t="n">
        <f aca="false">'Low SIPA income'!F92</f>
        <v>116879.959781844</v>
      </c>
      <c r="W97" s="67"/>
      <c r="X97" s="82" t="n">
        <f aca="false">'Low SIPA income'!M92</f>
        <v>293568.761544548</v>
      </c>
      <c r="Y97" s="9"/>
      <c r="Z97" s="9" t="n">
        <f aca="false">R97+V97-N97-L97-F97</f>
        <v>-2873586.53760122</v>
      </c>
      <c r="AA97" s="9"/>
      <c r="AB97" s="9" t="n">
        <f aca="false">T97-P97-D97</f>
        <v>-60334003.1788373</v>
      </c>
      <c r="AC97" s="50"/>
      <c r="AD97" s="9"/>
      <c r="AE97" s="9"/>
      <c r="AF97" s="9"/>
      <c r="AG97" s="9" t="n">
        <f aca="false">BF97/100*$AG$57</f>
        <v>6404608253.08093</v>
      </c>
      <c r="AH97" s="40" t="n">
        <f aca="false">(AG97-AG96)/AG96</f>
        <v>0.00211035102930277</v>
      </c>
      <c r="AI97" s="40" t="n">
        <f aca="false">(AG97-AG93)/AG93</f>
        <v>0.0153160370985131</v>
      </c>
      <c r="AJ97" s="40" t="n">
        <f aca="false">AB97/AG97</f>
        <v>-0.00942040493262233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1" t="n">
        <f aca="false">workers_and_wage_low!C85</f>
        <v>13213783</v>
      </c>
      <c r="AX97" s="7"/>
      <c r="AY97" s="40" t="n">
        <f aca="false">(AW97-AW96)/AW96</f>
        <v>0.00192715292196524</v>
      </c>
      <c r="AZ97" s="39" t="n">
        <f aca="false">workers_and_wage_low!B85</f>
        <v>6522.91500958661</v>
      </c>
      <c r="BA97" s="40" t="n">
        <f aca="false">(AZ97-AZ96)/AZ96</f>
        <v>0.000182845735643898</v>
      </c>
      <c r="BB97" s="40"/>
      <c r="BC97" s="40"/>
      <c r="BD97" s="40"/>
      <c r="BE97" s="40"/>
      <c r="BF97" s="7" t="n">
        <f aca="false">BF96*(1+AY97)*(1+BA97)*(1-BE97)</f>
        <v>116.822620757714</v>
      </c>
      <c r="BG97" s="7"/>
      <c r="BH97" s="7"/>
      <c r="BI97" s="40" t="n">
        <f aca="false">T104/AG104</f>
        <v>0.0141119977083389</v>
      </c>
      <c r="BJ97" s="7"/>
      <c r="BK97" s="7"/>
      <c r="BL97" s="7"/>
      <c r="BM97" s="7"/>
      <c r="BN97" s="7"/>
      <c r="BO97" s="7"/>
      <c r="BP97" s="7"/>
    </row>
    <row r="98" customFormat="false" ht="13.25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1" t="n">
        <f aca="false">'Low pensions'!Q98</f>
        <v>137374812.279799</v>
      </c>
      <c r="E98" s="6"/>
      <c r="F98" s="8" t="n">
        <f aca="false">'Low pensions'!I98</f>
        <v>24969498.2684175</v>
      </c>
      <c r="G98" s="81" t="n">
        <f aca="false">'Low pensions'!K98</f>
        <v>4194334.13078724</v>
      </c>
      <c r="H98" s="81" t="n">
        <f aca="false">'Low pensions'!V98</f>
        <v>23075988.8589531</v>
      </c>
      <c r="I98" s="81" t="n">
        <f aca="false">'Low pensions'!M98</f>
        <v>129721.67414806</v>
      </c>
      <c r="J98" s="81" t="n">
        <f aca="false">'Low pensions'!W98</f>
        <v>713690.377081031</v>
      </c>
      <c r="K98" s="6"/>
      <c r="L98" s="81" t="n">
        <f aca="false">'Low pensions'!N98</f>
        <v>4549460.98852751</v>
      </c>
      <c r="M98" s="8"/>
      <c r="N98" s="81" t="n">
        <f aca="false">'Low pensions'!L98</f>
        <v>1125056.27549517</v>
      </c>
      <c r="O98" s="6"/>
      <c r="P98" s="81" t="n">
        <f aca="false">'Low pensions'!X98</f>
        <v>29796902.3792049</v>
      </c>
      <c r="Q98" s="8"/>
      <c r="R98" s="81" t="n">
        <f aca="false">'Low SIPA income'!G93</f>
        <v>23496209.4185596</v>
      </c>
      <c r="S98" s="8"/>
      <c r="T98" s="81" t="n">
        <f aca="false">'Low SIPA income'!J93</f>
        <v>89839793.1682765</v>
      </c>
      <c r="U98" s="6"/>
      <c r="V98" s="81" t="n">
        <f aca="false">'Low SIPA income'!F93</f>
        <v>117190.219282127</v>
      </c>
      <c r="W98" s="8"/>
      <c r="X98" s="81" t="n">
        <f aca="false">'Low SIPA income'!M93</f>
        <v>294348.043958962</v>
      </c>
      <c r="Y98" s="6"/>
      <c r="Z98" s="6" t="n">
        <f aca="false">R98+V98-N98-L98-F98</f>
        <v>-7030615.89459849</v>
      </c>
      <c r="AA98" s="6"/>
      <c r="AB98" s="6" t="n">
        <f aca="false">T98-P98-D98</f>
        <v>-77331921.4907274</v>
      </c>
      <c r="AC98" s="50"/>
      <c r="AD98" s="6"/>
      <c r="AE98" s="6"/>
      <c r="AF98" s="6"/>
      <c r="AG98" s="6" t="n">
        <f aca="false">BF98/100*$AG$57</f>
        <v>6436680096.64694</v>
      </c>
      <c r="AH98" s="61" t="n">
        <f aca="false">(AG98-AG97)/AG97</f>
        <v>0.00500761987286063</v>
      </c>
      <c r="AI98" s="61"/>
      <c r="AJ98" s="61" t="n">
        <f aca="false">AB98/AG98</f>
        <v>-0.0120142558476709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0.00149814052417771</v>
      </c>
      <c r="AV98" s="5"/>
      <c r="AW98" s="65" t="n">
        <f aca="false">workers_and_wage_low!C86</f>
        <v>13196424</v>
      </c>
      <c r="AX98" s="5"/>
      <c r="AY98" s="61" t="n">
        <f aca="false">(AW98-AW97)/AW97</f>
        <v>-0.00131370403161608</v>
      </c>
      <c r="AZ98" s="66" t="n">
        <f aca="false">workers_and_wage_low!B86</f>
        <v>6564.20270797941</v>
      </c>
      <c r="BA98" s="61" t="n">
        <f aca="false">(AZ98-AZ97)/AZ97</f>
        <v>0.00632963917698232</v>
      </c>
      <c r="BB98" s="61"/>
      <c r="BC98" s="61"/>
      <c r="BD98" s="61"/>
      <c r="BE98" s="61"/>
      <c r="BF98" s="5" t="n">
        <f aca="false">BF97*(1+AY98)*(1+BA98)*(1-BE98)</f>
        <v>117.40762403502</v>
      </c>
      <c r="BG98" s="5"/>
      <c r="BH98" s="5"/>
      <c r="BI98" s="61" t="n">
        <f aca="false">T105/AG105</f>
        <v>0.016135018171493</v>
      </c>
      <c r="BJ98" s="5"/>
      <c r="BK98" s="5"/>
      <c r="BL98" s="5"/>
      <c r="BM98" s="5"/>
      <c r="BN98" s="5"/>
      <c r="BO98" s="5"/>
      <c r="BP98" s="5"/>
    </row>
    <row r="99" customFormat="false" ht="13.25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2" t="n">
        <f aca="false">'Low pensions'!Q99</f>
        <v>137240518.568307</v>
      </c>
      <c r="E99" s="9"/>
      <c r="F99" s="67" t="n">
        <f aca="false">'Low pensions'!I99</f>
        <v>24945088.796689</v>
      </c>
      <c r="G99" s="82" t="n">
        <f aca="false">'Low pensions'!K99</f>
        <v>4271785.12378829</v>
      </c>
      <c r="H99" s="82" t="n">
        <f aca="false">'Low pensions'!V99</f>
        <v>23502101.3707075</v>
      </c>
      <c r="I99" s="82" t="n">
        <f aca="false">'Low pensions'!M99</f>
        <v>132117.065684175</v>
      </c>
      <c r="J99" s="82" t="n">
        <f aca="false">'Low pensions'!W99</f>
        <v>726869.114557971</v>
      </c>
      <c r="K99" s="9"/>
      <c r="L99" s="82" t="n">
        <f aca="false">'Low pensions'!N99</f>
        <v>3750593.0753942</v>
      </c>
      <c r="M99" s="67"/>
      <c r="N99" s="82" t="n">
        <f aca="false">'Low pensions'!L99</f>
        <v>1124040.95203384</v>
      </c>
      <c r="O99" s="9"/>
      <c r="P99" s="82" t="n">
        <f aca="false">'Low pensions'!X99</f>
        <v>25645986.9701824</v>
      </c>
      <c r="Q99" s="67"/>
      <c r="R99" s="82" t="n">
        <f aca="false">'Low SIPA income'!G94</f>
        <v>26929484.9172915</v>
      </c>
      <c r="S99" s="67"/>
      <c r="T99" s="82" t="n">
        <f aca="false">'Low SIPA income'!J94</f>
        <v>102967219.605502</v>
      </c>
      <c r="U99" s="9"/>
      <c r="V99" s="82" t="n">
        <f aca="false">'Low SIPA income'!F94</f>
        <v>118342.320794517</v>
      </c>
      <c r="W99" s="67"/>
      <c r="X99" s="82" t="n">
        <f aca="false">'Low SIPA income'!M94</f>
        <v>297241.790798003</v>
      </c>
      <c r="Y99" s="9"/>
      <c r="Z99" s="9" t="n">
        <f aca="false">R99+V99-N99-L99-F99</f>
        <v>-2771895.58603097</v>
      </c>
      <c r="AA99" s="9"/>
      <c r="AB99" s="9" t="n">
        <f aca="false">T99-P99-D99</f>
        <v>-59919285.9329873</v>
      </c>
      <c r="AC99" s="50"/>
      <c r="AD99" s="9"/>
      <c r="AE99" s="9"/>
      <c r="AF99" s="9"/>
      <c r="AG99" s="9" t="n">
        <f aca="false">BF99/100*$AG$57</f>
        <v>6431825714.99319</v>
      </c>
      <c r="AH99" s="40" t="n">
        <f aca="false">(AG99-AG98)/AG98</f>
        <v>-0.000754174757928863</v>
      </c>
      <c r="AI99" s="40"/>
      <c r="AJ99" s="40" t="n">
        <f aca="false">AB99/AG99</f>
        <v>-0.00931606181325932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workers_and_wage_low!C87</f>
        <v>13230096</v>
      </c>
      <c r="AX99" s="7"/>
      <c r="AY99" s="40" t="n">
        <f aca="false">(AW99-AW98)/AW98</f>
        <v>0.00255160034263828</v>
      </c>
      <c r="AZ99" s="39" t="n">
        <f aca="false">workers_and_wage_low!B87</f>
        <v>6542.55815835255</v>
      </c>
      <c r="BA99" s="40" t="n">
        <f aca="false">(AZ99-AZ98)/AZ98</f>
        <v>-0.00329736155170191</v>
      </c>
      <c r="BB99" s="40"/>
      <c r="BC99" s="40"/>
      <c r="BD99" s="40"/>
      <c r="BE99" s="40"/>
      <c r="BF99" s="7" t="n">
        <f aca="false">BF98*(1+AY99)*(1+BA99)*(1-BE99)</f>
        <v>117.319078168584</v>
      </c>
      <c r="BG99" s="7"/>
      <c r="BH99" s="7"/>
      <c r="BI99" s="40" t="n">
        <f aca="false">T106/AG106</f>
        <v>0.0139960284147559</v>
      </c>
      <c r="BJ99" s="7"/>
      <c r="BK99" s="7"/>
      <c r="BL99" s="7"/>
      <c r="BM99" s="7"/>
      <c r="BN99" s="7"/>
      <c r="BO99" s="7"/>
      <c r="BP99" s="7"/>
    </row>
    <row r="100" customFormat="false" ht="13.25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2" t="n">
        <f aca="false">'Low pensions'!Q100</f>
        <v>137935066.925921</v>
      </c>
      <c r="E100" s="9"/>
      <c r="F100" s="67" t="n">
        <f aca="false">'Low pensions'!I100</f>
        <v>25071331.1822105</v>
      </c>
      <c r="G100" s="82" t="n">
        <f aca="false">'Low pensions'!K100</f>
        <v>4311818.55068824</v>
      </c>
      <c r="H100" s="82" t="n">
        <f aca="false">'Low pensions'!V100</f>
        <v>23722353.4737405</v>
      </c>
      <c r="I100" s="82" t="n">
        <f aca="false">'Low pensions'!M100</f>
        <v>133355.212907884</v>
      </c>
      <c r="J100" s="82" t="n">
        <f aca="false">'Low pensions'!W100</f>
        <v>733681.035270328</v>
      </c>
      <c r="K100" s="9"/>
      <c r="L100" s="82" t="n">
        <f aca="false">'Low pensions'!N100</f>
        <v>3775610.97016116</v>
      </c>
      <c r="M100" s="67"/>
      <c r="N100" s="82" t="n">
        <f aca="false">'Low pensions'!L100</f>
        <v>1129956.50784718</v>
      </c>
      <c r="O100" s="9"/>
      <c r="P100" s="82" t="n">
        <f aca="false">'Low pensions'!X100</f>
        <v>25808350.5877721</v>
      </c>
      <c r="Q100" s="67"/>
      <c r="R100" s="82" t="n">
        <f aca="false">'Low SIPA income'!G95</f>
        <v>23559395.2048611</v>
      </c>
      <c r="S100" s="67"/>
      <c r="T100" s="82" t="n">
        <f aca="false">'Low SIPA income'!J95</f>
        <v>90081389.49862</v>
      </c>
      <c r="U100" s="9"/>
      <c r="V100" s="82" t="n">
        <f aca="false">'Low SIPA income'!F95</f>
        <v>118122.545756691</v>
      </c>
      <c r="W100" s="67"/>
      <c r="X100" s="82" t="n">
        <f aca="false">'Low SIPA income'!M95</f>
        <v>296689.779265885</v>
      </c>
      <c r="Y100" s="9"/>
      <c r="Z100" s="9" t="n">
        <f aca="false">R100+V100-N100-L100-F100</f>
        <v>-6299380.90960105</v>
      </c>
      <c r="AA100" s="9"/>
      <c r="AB100" s="9" t="n">
        <f aca="false">T100-P100-D100</f>
        <v>-73662028.0150733</v>
      </c>
      <c r="AC100" s="50"/>
      <c r="AD100" s="9"/>
      <c r="AE100" s="9"/>
      <c r="AF100" s="9"/>
      <c r="AG100" s="9" t="n">
        <f aca="false">BF100/100*$AG$57</f>
        <v>6442321544.02634</v>
      </c>
      <c r="AH100" s="40" t="n">
        <f aca="false">(AG100-AG99)/AG99</f>
        <v>0.00163185843308684</v>
      </c>
      <c r="AI100" s="40"/>
      <c r="AJ100" s="40" t="n">
        <f aca="false">AB100/AG100</f>
        <v>-0.0114340812565273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1" t="n">
        <f aca="false">workers_and_wage_low!C88</f>
        <v>13246493</v>
      </c>
      <c r="AX100" s="7"/>
      <c r="AY100" s="40" t="n">
        <f aca="false">(AW100-AW99)/AW99</f>
        <v>0.00123937120335332</v>
      </c>
      <c r="AZ100" s="39" t="n">
        <f aca="false">workers_and_wage_low!B88</f>
        <v>6545.12285027417</v>
      </c>
      <c r="BA100" s="40" t="n">
        <f aca="false">(AZ100-AZ99)/AZ99</f>
        <v>0.00039200139449346</v>
      </c>
      <c r="BB100" s="40"/>
      <c r="BC100" s="40"/>
      <c r="BD100" s="40"/>
      <c r="BE100" s="40"/>
      <c r="BF100" s="7" t="n">
        <f aca="false">BF99*(1+AY100)*(1+BA100)*(1-BE100)</f>
        <v>117.510526295656</v>
      </c>
      <c r="BG100" s="7"/>
      <c r="BH100" s="7"/>
      <c r="BI100" s="40" t="n">
        <f aca="false">T107/AG107</f>
        <v>0.0160757109984792</v>
      </c>
      <c r="BJ100" s="7"/>
      <c r="BK100" s="7"/>
      <c r="BL100" s="7"/>
      <c r="BM100" s="7"/>
      <c r="BN100" s="7"/>
      <c r="BO100" s="7"/>
      <c r="BP100" s="7"/>
    </row>
    <row r="101" customFormat="false" ht="13.25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2" t="n">
        <f aca="false">'Low pensions'!Q101</f>
        <v>139081184.58265</v>
      </c>
      <c r="E101" s="9"/>
      <c r="F101" s="67" t="n">
        <f aca="false">'Low pensions'!I101</f>
        <v>25279651.6331735</v>
      </c>
      <c r="G101" s="82" t="n">
        <f aca="false">'Low pensions'!K101</f>
        <v>4376417.47727301</v>
      </c>
      <c r="H101" s="82" t="n">
        <f aca="false">'Low pensions'!V101</f>
        <v>24077757.7080452</v>
      </c>
      <c r="I101" s="82" t="n">
        <f aca="false">'Low pensions'!M101</f>
        <v>135353.117853805</v>
      </c>
      <c r="J101" s="82" t="n">
        <f aca="false">'Low pensions'!W101</f>
        <v>744672.918805527</v>
      </c>
      <c r="K101" s="9"/>
      <c r="L101" s="82" t="n">
        <f aca="false">'Low pensions'!N101</f>
        <v>3757558.8770132</v>
      </c>
      <c r="M101" s="67"/>
      <c r="N101" s="82" t="n">
        <f aca="false">'Low pensions'!L101</f>
        <v>1139625.29732562</v>
      </c>
      <c r="O101" s="9"/>
      <c r="P101" s="82" t="n">
        <f aca="false">'Low pensions'!X101</f>
        <v>25767873.0175676</v>
      </c>
      <c r="Q101" s="67"/>
      <c r="R101" s="82" t="n">
        <f aca="false">'Low SIPA income'!G96</f>
        <v>27068539.9053693</v>
      </c>
      <c r="S101" s="67"/>
      <c r="T101" s="82" t="n">
        <f aca="false">'Low SIPA income'!J96</f>
        <v>103498908.404549</v>
      </c>
      <c r="U101" s="9"/>
      <c r="V101" s="82" t="n">
        <f aca="false">'Low SIPA income'!F96</f>
        <v>121227.974899844</v>
      </c>
      <c r="W101" s="67"/>
      <c r="X101" s="82" t="n">
        <f aca="false">'Low SIPA income'!M96</f>
        <v>304489.72195342</v>
      </c>
      <c r="Y101" s="9"/>
      <c r="Z101" s="9" t="n">
        <f aca="false">R101+V101-N101-L101-F101</f>
        <v>-2987067.92724324</v>
      </c>
      <c r="AA101" s="9"/>
      <c r="AB101" s="9" t="n">
        <f aca="false">T101-P101-D101</f>
        <v>-61350149.1956677</v>
      </c>
      <c r="AC101" s="50"/>
      <c r="AD101" s="9"/>
      <c r="AE101" s="9"/>
      <c r="AF101" s="9"/>
      <c r="AG101" s="9" t="n">
        <f aca="false">BF101/100*$AG$57</f>
        <v>6443012538.08536</v>
      </c>
      <c r="AH101" s="40" t="n">
        <f aca="false">(AG101-AG100)/AG100</f>
        <v>0.000107258548692237</v>
      </c>
      <c r="AI101" s="40" t="n">
        <f aca="false">(AG101-AG97)/AG97</f>
        <v>0.00599635192144095</v>
      </c>
      <c r="AJ101" s="40" t="n">
        <f aca="false">AB101/AG101</f>
        <v>-0.00952196644551289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1" t="n">
        <f aca="false">workers_and_wage_low!C89</f>
        <v>13282460</v>
      </c>
      <c r="AX101" s="7"/>
      <c r="AY101" s="40" t="n">
        <f aca="false">(AW101-AW100)/AW100</f>
        <v>0.00271520922556634</v>
      </c>
      <c r="AZ101" s="39" t="n">
        <f aca="false">workers_and_wage_low!B89</f>
        <v>6528.09971408301</v>
      </c>
      <c r="BA101" s="40" t="n">
        <f aca="false">(AZ101-AZ100)/AZ100</f>
        <v>-0.00260088871982729</v>
      </c>
      <c r="BB101" s="40"/>
      <c r="BC101" s="40"/>
      <c r="BD101" s="40"/>
      <c r="BE101" s="40"/>
      <c r="BF101" s="7" t="n">
        <f aca="false">BF100*(1+AY101)*(1+BA101)*(1-BE101)</f>
        <v>117.523130304162</v>
      </c>
      <c r="BG101" s="7"/>
      <c r="BH101" s="7"/>
      <c r="BI101" s="40" t="n">
        <f aca="false">T108/AG108</f>
        <v>0.0139505238192948</v>
      </c>
      <c r="BJ101" s="7"/>
      <c r="BK101" s="7"/>
      <c r="BL101" s="7"/>
      <c r="BM101" s="7"/>
      <c r="BN101" s="7"/>
      <c r="BO101" s="7"/>
      <c r="BP101" s="7"/>
    </row>
    <row r="102" customFormat="false" ht="13.25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1" t="n">
        <f aca="false">'Low pensions'!Q102</f>
        <v>138540654.546538</v>
      </c>
      <c r="E102" s="6"/>
      <c r="F102" s="8" t="n">
        <f aca="false">'Low pensions'!I102</f>
        <v>25181403.9007346</v>
      </c>
      <c r="G102" s="81" t="n">
        <f aca="false">'Low pensions'!K102</f>
        <v>4466881.21730672</v>
      </c>
      <c r="H102" s="81" t="n">
        <f aca="false">'Low pensions'!V102</f>
        <v>24575462.5145922</v>
      </c>
      <c r="I102" s="81" t="n">
        <f aca="false">'Low pensions'!M102</f>
        <v>138150.965483712</v>
      </c>
      <c r="J102" s="81" t="n">
        <f aca="false">'Low pensions'!W102</f>
        <v>760065.850966765</v>
      </c>
      <c r="K102" s="6"/>
      <c r="L102" s="81" t="n">
        <f aca="false">'Low pensions'!N102</f>
        <v>4445896.14090934</v>
      </c>
      <c r="M102" s="8"/>
      <c r="N102" s="81" t="n">
        <f aca="false">'Low pensions'!L102</f>
        <v>1134229.1435313</v>
      </c>
      <c r="O102" s="6"/>
      <c r="P102" s="81" t="n">
        <f aca="false">'Low pensions'!X102</f>
        <v>29309970.3060888</v>
      </c>
      <c r="Q102" s="8"/>
      <c r="R102" s="81" t="n">
        <f aca="false">'Low SIPA income'!G97</f>
        <v>23801402.3209763</v>
      </c>
      <c r="S102" s="8"/>
      <c r="T102" s="81" t="n">
        <f aca="false">'Low SIPA income'!J97</f>
        <v>91006724.6822544</v>
      </c>
      <c r="U102" s="6"/>
      <c r="V102" s="81" t="n">
        <f aca="false">'Low SIPA income'!F97</f>
        <v>123626.815791163</v>
      </c>
      <c r="W102" s="8"/>
      <c r="X102" s="81" t="n">
        <f aca="false">'Low SIPA income'!M97</f>
        <v>310514.918667393</v>
      </c>
      <c r="Y102" s="6"/>
      <c r="Z102" s="6" t="n">
        <f aca="false">R102+V102-N102-L102-F102</f>
        <v>-6836500.04840784</v>
      </c>
      <c r="AA102" s="6"/>
      <c r="AB102" s="6" t="n">
        <f aca="false">T102-P102-D102</f>
        <v>-76843900.1703727</v>
      </c>
      <c r="AC102" s="50"/>
      <c r="AD102" s="6"/>
      <c r="AE102" s="6"/>
      <c r="AF102" s="6"/>
      <c r="AG102" s="6" t="n">
        <f aca="false">BF102/100*$AG$57</f>
        <v>6485796907.25044</v>
      </c>
      <c r="AH102" s="61" t="n">
        <f aca="false">(AG102-AG101)/AG101</f>
        <v>0.00664042928865514</v>
      </c>
      <c r="AI102" s="61"/>
      <c r="AJ102" s="61" t="n">
        <f aca="false">AB102/AG102</f>
        <v>-0.0118480275083035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0.00439793422928601</v>
      </c>
      <c r="AV102" s="5"/>
      <c r="AW102" s="65" t="n">
        <f aca="false">workers_and_wage_low!C90</f>
        <v>13305426</v>
      </c>
      <c r="AX102" s="5"/>
      <c r="AY102" s="61" t="n">
        <f aca="false">(AW102-AW101)/AW101</f>
        <v>0.00172904717951343</v>
      </c>
      <c r="AZ102" s="66" t="n">
        <f aca="false">workers_and_wage_low!B90</f>
        <v>6560.10636521558</v>
      </c>
      <c r="BA102" s="61" t="n">
        <f aca="false">(AZ102-AZ101)/AZ101</f>
        <v>0.00490290475550237</v>
      </c>
      <c r="BB102" s="61"/>
      <c r="BC102" s="61"/>
      <c r="BD102" s="61"/>
      <c r="BE102" s="61"/>
      <c r="BF102" s="5" t="n">
        <f aca="false">BF101*(1+AY102)*(1+BA102)*(1-BE102)</f>
        <v>118.303534340728</v>
      </c>
      <c r="BG102" s="5"/>
      <c r="BH102" s="5"/>
      <c r="BI102" s="61" t="n">
        <f aca="false">T109/AG109</f>
        <v>0.0161574366541014</v>
      </c>
      <c r="BJ102" s="5"/>
      <c r="BK102" s="5"/>
      <c r="BL102" s="5"/>
      <c r="BM102" s="5"/>
      <c r="BN102" s="5"/>
      <c r="BO102" s="5"/>
      <c r="BP102" s="5"/>
    </row>
    <row r="103" customFormat="false" ht="13.25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2" t="n">
        <f aca="false">'Low pensions'!Q103</f>
        <v>138108983.705708</v>
      </c>
      <c r="E103" s="9"/>
      <c r="F103" s="67" t="n">
        <f aca="false">'Low pensions'!I103</f>
        <v>25102942.6156289</v>
      </c>
      <c r="G103" s="82" t="n">
        <f aca="false">'Low pensions'!K103</f>
        <v>4591866.13600397</v>
      </c>
      <c r="H103" s="82" t="n">
        <f aca="false">'Low pensions'!V103</f>
        <v>25263092.6607517</v>
      </c>
      <c r="I103" s="82" t="n">
        <f aca="false">'Low pensions'!M103</f>
        <v>142016.478433114</v>
      </c>
      <c r="J103" s="82" t="n">
        <f aca="false">'Low pensions'!W103</f>
        <v>781332.762703667</v>
      </c>
      <c r="K103" s="9"/>
      <c r="L103" s="82" t="n">
        <f aca="false">'Low pensions'!N103</f>
        <v>3663378.24890958</v>
      </c>
      <c r="M103" s="67"/>
      <c r="N103" s="82" t="n">
        <f aca="false">'Low pensions'!L103</f>
        <v>1131872.57859214</v>
      </c>
      <c r="O103" s="9"/>
      <c r="P103" s="82" t="n">
        <f aca="false">'Low pensions'!X103</f>
        <v>25236516.1195723</v>
      </c>
      <c r="Q103" s="67"/>
      <c r="R103" s="82" t="n">
        <f aca="false">'Low SIPA income'!G98</f>
        <v>27596470.435282</v>
      </c>
      <c r="S103" s="67"/>
      <c r="T103" s="82" t="n">
        <f aca="false">'Low SIPA income'!J98</f>
        <v>105517496.542307</v>
      </c>
      <c r="U103" s="9"/>
      <c r="V103" s="82" t="n">
        <f aca="false">'Low SIPA income'!F98</f>
        <v>116067.8451653</v>
      </c>
      <c r="W103" s="67"/>
      <c r="X103" s="82" t="n">
        <f aca="false">'Low SIPA income'!M98</f>
        <v>291528.963766931</v>
      </c>
      <c r="Y103" s="9"/>
      <c r="Z103" s="9" t="n">
        <f aca="false">R103+V103-N103-L103-F103</f>
        <v>-2185655.1626833</v>
      </c>
      <c r="AA103" s="9"/>
      <c r="AB103" s="9" t="n">
        <f aca="false">T103-P103-D103</f>
        <v>-57828003.282973</v>
      </c>
      <c r="AC103" s="50"/>
      <c r="AD103" s="9"/>
      <c r="AE103" s="9"/>
      <c r="AF103" s="9"/>
      <c r="AG103" s="9" t="n">
        <f aca="false">BF103/100*$AG$57</f>
        <v>6509377269.22715</v>
      </c>
      <c r="AH103" s="40" t="n">
        <f aca="false">(AG103-AG102)/AG102</f>
        <v>0.00363569231567335</v>
      </c>
      <c r="AI103" s="40"/>
      <c r="AJ103" s="40" t="n">
        <f aca="false">AB103/AG103</f>
        <v>-0.00888379961572559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workers_and_wage_low!C91</f>
        <v>13324273</v>
      </c>
      <c r="AX103" s="7"/>
      <c r="AY103" s="40" t="n">
        <f aca="false">(AW103-AW102)/AW102</f>
        <v>0.00141648978394228</v>
      </c>
      <c r="AZ103" s="39" t="n">
        <f aca="false">workers_and_wage_low!B91</f>
        <v>6574.64397749042</v>
      </c>
      <c r="BA103" s="40" t="n">
        <f aca="false">(AZ103-AZ102)/AZ102</f>
        <v>0.00221606350042228</v>
      </c>
      <c r="BB103" s="40"/>
      <c r="BC103" s="40"/>
      <c r="BD103" s="40"/>
      <c r="BE103" s="40"/>
      <c r="BF103" s="7" t="n">
        <f aca="false">BF102*(1+AY103)*(1+BA103)*(1-BE103)</f>
        <v>118.733649591448</v>
      </c>
      <c r="BG103" s="7"/>
      <c r="BH103" s="7"/>
      <c r="BI103" s="40" t="n">
        <f aca="false">T110/AG110</f>
        <v>0.0140671038693063</v>
      </c>
      <c r="BJ103" s="7"/>
      <c r="BK103" s="7"/>
      <c r="BL103" s="7"/>
      <c r="BM103" s="7"/>
      <c r="BN103" s="7"/>
      <c r="BO103" s="7"/>
      <c r="BP103" s="7"/>
    </row>
    <row r="104" customFormat="false" ht="13.25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2" t="n">
        <f aca="false">'Low pensions'!Q104</f>
        <v>138738307.708823</v>
      </c>
      <c r="E104" s="9"/>
      <c r="F104" s="67" t="n">
        <f aca="false">'Low pensions'!I104</f>
        <v>25217329.7026448</v>
      </c>
      <c r="G104" s="82" t="n">
        <f aca="false">'Low pensions'!K104</f>
        <v>4667519.82685921</v>
      </c>
      <c r="H104" s="82" t="n">
        <f aca="false">'Low pensions'!V104</f>
        <v>25679316.9463897</v>
      </c>
      <c r="I104" s="82" t="n">
        <f aca="false">'Low pensions'!M104</f>
        <v>144356.283304923</v>
      </c>
      <c r="J104" s="82" t="n">
        <f aca="false">'Low pensions'!W104</f>
        <v>794205.678754318</v>
      </c>
      <c r="K104" s="9"/>
      <c r="L104" s="82" t="n">
        <f aca="false">'Low pensions'!N104</f>
        <v>3630639.90081913</v>
      </c>
      <c r="M104" s="67"/>
      <c r="N104" s="82" t="n">
        <f aca="false">'Low pensions'!L104</f>
        <v>1137549.56585477</v>
      </c>
      <c r="O104" s="9"/>
      <c r="P104" s="82" t="n">
        <f aca="false">'Low pensions'!X104</f>
        <v>25097869.7846363</v>
      </c>
      <c r="Q104" s="67"/>
      <c r="R104" s="82" t="n">
        <f aca="false">'Low SIPA income'!G99</f>
        <v>24207658.2822614</v>
      </c>
      <c r="S104" s="67"/>
      <c r="T104" s="82" t="n">
        <f aca="false">'Low SIPA income'!J99</f>
        <v>92560079.5611228</v>
      </c>
      <c r="U104" s="9"/>
      <c r="V104" s="82" t="n">
        <f aca="false">'Low SIPA income'!F99</f>
        <v>117194.910014882</v>
      </c>
      <c r="W104" s="67"/>
      <c r="X104" s="82" t="n">
        <f aca="false">'Low SIPA income'!M99</f>
        <v>294359.825727266</v>
      </c>
      <c r="Y104" s="9"/>
      <c r="Z104" s="9" t="n">
        <f aca="false">R104+V104-N104-L104-F104</f>
        <v>-5660665.97704239</v>
      </c>
      <c r="AA104" s="9"/>
      <c r="AB104" s="9" t="n">
        <f aca="false">T104-P104-D104</f>
        <v>-71276097.9323362</v>
      </c>
      <c r="AC104" s="50"/>
      <c r="AD104" s="9"/>
      <c r="AE104" s="9"/>
      <c r="AF104" s="9"/>
      <c r="AG104" s="9" t="n">
        <f aca="false">BF104/100*$AG$57</f>
        <v>6558963619.05079</v>
      </c>
      <c r="AH104" s="40" t="n">
        <f aca="false">(AG104-AG103)/AG103</f>
        <v>0.00761767950646457</v>
      </c>
      <c r="AI104" s="40"/>
      <c r="AJ104" s="40" t="n">
        <f aca="false">AB104/AG104</f>
        <v>-0.0108669756492187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1" t="n">
        <f aca="false">workers_and_wage_low!C92</f>
        <v>13383318</v>
      </c>
      <c r="AX104" s="7"/>
      <c r="AY104" s="40" t="n">
        <f aca="false">(AW104-AW103)/AW103</f>
        <v>0.0044313862377332</v>
      </c>
      <c r="AZ104" s="39" t="n">
        <f aca="false">workers_and_wage_low!B92</f>
        <v>6595.50029892444</v>
      </c>
      <c r="BA104" s="40" t="n">
        <f aca="false">(AZ104-AZ103)/AZ103</f>
        <v>0.00317223586637023</v>
      </c>
      <c r="BB104" s="40"/>
      <c r="BC104" s="40"/>
      <c r="BD104" s="40"/>
      <c r="BE104" s="40"/>
      <c r="BF104" s="7" t="n">
        <f aca="false">BF103*(1+AY104)*(1+BA104)*(1-BE104)</f>
        <v>119.638124480668</v>
      </c>
      <c r="BG104" s="7"/>
      <c r="BH104" s="7"/>
      <c r="BI104" s="40" t="n">
        <f aca="false">T111/AG111</f>
        <v>0.0161999713190583</v>
      </c>
      <c r="BJ104" s="7"/>
      <c r="BK104" s="7"/>
      <c r="BL104" s="7"/>
      <c r="BM104" s="7"/>
      <c r="BN104" s="7"/>
      <c r="BO104" s="7"/>
      <c r="BP104" s="7"/>
    </row>
    <row r="105" customFormat="false" ht="13.25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2" t="n">
        <f aca="false">'Low pensions'!Q105</f>
        <v>138869091.931981</v>
      </c>
      <c r="E105" s="9"/>
      <c r="F105" s="67" t="n">
        <f aca="false">'Low pensions'!I105</f>
        <v>25241101.2833261</v>
      </c>
      <c r="G105" s="82" t="n">
        <f aca="false">'Low pensions'!K105</f>
        <v>4713677.57591475</v>
      </c>
      <c r="H105" s="82" t="n">
        <f aca="false">'Low pensions'!V105</f>
        <v>25933263.2629556</v>
      </c>
      <c r="I105" s="82" t="n">
        <f aca="false">'Low pensions'!M105</f>
        <v>145783.842554064</v>
      </c>
      <c r="J105" s="82" t="n">
        <f aca="false">'Low pensions'!W105</f>
        <v>802059.68854502</v>
      </c>
      <c r="K105" s="9"/>
      <c r="L105" s="82" t="n">
        <f aca="false">'Low pensions'!N105</f>
        <v>3673184.31734022</v>
      </c>
      <c r="M105" s="67"/>
      <c r="N105" s="82" t="n">
        <f aca="false">'Low pensions'!L105</f>
        <v>1138349.06208896</v>
      </c>
      <c r="O105" s="9"/>
      <c r="P105" s="82" t="n">
        <f aca="false">'Low pensions'!X105</f>
        <v>25323031.5566029</v>
      </c>
      <c r="Q105" s="67"/>
      <c r="R105" s="82" t="n">
        <f aca="false">'Low SIPA income'!G100</f>
        <v>27669578.0984638</v>
      </c>
      <c r="S105" s="67"/>
      <c r="T105" s="82" t="n">
        <f aca="false">'Low SIPA income'!J100</f>
        <v>105797030.028848</v>
      </c>
      <c r="U105" s="9"/>
      <c r="V105" s="82" t="n">
        <f aca="false">'Low SIPA income'!F100</f>
        <v>118581.732218283</v>
      </c>
      <c r="W105" s="67"/>
      <c r="X105" s="82" t="n">
        <f aca="false">'Low SIPA income'!M100</f>
        <v>297843.123270275</v>
      </c>
      <c r="Y105" s="9"/>
      <c r="Z105" s="9" t="n">
        <f aca="false">R105+V105-N105-L105-F105</f>
        <v>-2264474.83207325</v>
      </c>
      <c r="AA105" s="9"/>
      <c r="AB105" s="9" t="n">
        <f aca="false">T105-P105-D105</f>
        <v>-58395093.4597358</v>
      </c>
      <c r="AC105" s="50"/>
      <c r="AD105" s="9"/>
      <c r="AE105" s="9"/>
      <c r="AF105" s="9"/>
      <c r="AG105" s="9" t="n">
        <f aca="false">BF105/100*$AG$57</f>
        <v>6556982390.99402</v>
      </c>
      <c r="AH105" s="40" t="n">
        <f aca="false">(AG105-AG104)/AG104</f>
        <v>-0.000302064193649006</v>
      </c>
      <c r="AI105" s="40" t="n">
        <f aca="false">(AG105-AG101)/AG101</f>
        <v>0.0176889075156956</v>
      </c>
      <c r="AJ105" s="40" t="n">
        <f aca="false">AB105/AG105</f>
        <v>-0.00890578775077101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1" t="n">
        <f aca="false">workers_and_wage_low!C93</f>
        <v>13388755</v>
      </c>
      <c r="AX105" s="7"/>
      <c r="AY105" s="40" t="n">
        <f aca="false">(AW105-AW104)/AW104</f>
        <v>0.000406252022106924</v>
      </c>
      <c r="AZ105" s="39" t="n">
        <f aca="false">workers_and_wage_low!B93</f>
        <v>6590.83049622847</v>
      </c>
      <c r="BA105" s="40" t="n">
        <f aca="false">(AZ105-AZ104)/AZ104</f>
        <v>-0.000708028577714216</v>
      </c>
      <c r="BB105" s="40"/>
      <c r="BC105" s="40"/>
      <c r="BD105" s="40"/>
      <c r="BE105" s="40"/>
      <c r="BF105" s="7" t="n">
        <f aca="false">BF104*(1+AY105)*(1+BA105)*(1-BE105)</f>
        <v>119.601986087068</v>
      </c>
      <c r="BG105" s="7"/>
      <c r="BH105" s="7"/>
      <c r="BI105" s="40" t="n">
        <f aca="false">T112/AG112</f>
        <v>0.0140891878089331</v>
      </c>
      <c r="BJ105" s="7"/>
      <c r="BK105" s="7"/>
      <c r="BL105" s="7"/>
      <c r="BM105" s="7"/>
      <c r="BN105" s="7"/>
      <c r="BO105" s="7"/>
      <c r="BP105" s="7"/>
    </row>
    <row r="106" customFormat="false" ht="13.25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1" t="n">
        <f aca="false">'Low pensions'!Q106</f>
        <v>138938338.169901</v>
      </c>
      <c r="E106" s="6"/>
      <c r="F106" s="8" t="n">
        <f aca="false">'Low pensions'!I106</f>
        <v>25253687.6067513</v>
      </c>
      <c r="G106" s="81" t="n">
        <f aca="false">'Low pensions'!K106</f>
        <v>4767368.315835</v>
      </c>
      <c r="H106" s="81" t="n">
        <f aca="false">'Low pensions'!V106</f>
        <v>26228653.8726675</v>
      </c>
      <c r="I106" s="81" t="n">
        <f aca="false">'Low pensions'!M106</f>
        <v>147444.380902113</v>
      </c>
      <c r="J106" s="81" t="n">
        <f aca="false">'Low pensions'!W106</f>
        <v>811195.480597965</v>
      </c>
      <c r="K106" s="6"/>
      <c r="L106" s="81" t="n">
        <f aca="false">'Low pensions'!N106</f>
        <v>4491484.49027386</v>
      </c>
      <c r="M106" s="8"/>
      <c r="N106" s="81" t="n">
        <f aca="false">'Low pensions'!L106</f>
        <v>1139228.55272148</v>
      </c>
      <c r="O106" s="6"/>
      <c r="P106" s="81" t="n">
        <f aca="false">'Low pensions'!X106</f>
        <v>29574033.7419593</v>
      </c>
      <c r="Q106" s="8"/>
      <c r="R106" s="81" t="n">
        <f aca="false">'Low SIPA income'!G101</f>
        <v>24073220.588948</v>
      </c>
      <c r="S106" s="8"/>
      <c r="T106" s="81" t="n">
        <f aca="false">'Low SIPA income'!J101</f>
        <v>92046045.3887955</v>
      </c>
      <c r="U106" s="6"/>
      <c r="V106" s="81" t="n">
        <f aca="false">'Low SIPA income'!F101</f>
        <v>125328.804345715</v>
      </c>
      <c r="W106" s="8"/>
      <c r="X106" s="81" t="n">
        <f aca="false">'Low SIPA income'!M101</f>
        <v>314789.823219514</v>
      </c>
      <c r="Y106" s="6"/>
      <c r="Z106" s="6" t="n">
        <f aca="false">R106+V106-N106-L106-F106</f>
        <v>-6685851.25645298</v>
      </c>
      <c r="AA106" s="6"/>
      <c r="AB106" s="6" t="n">
        <f aca="false">T106-P106-D106</f>
        <v>-76466326.5230648</v>
      </c>
      <c r="AC106" s="50"/>
      <c r="AD106" s="6"/>
      <c r="AE106" s="6"/>
      <c r="AF106" s="6"/>
      <c r="AG106" s="6" t="n">
        <f aca="false">BF106/100*$AG$57</f>
        <v>6576583203.5431</v>
      </c>
      <c r="AH106" s="61" t="n">
        <f aca="false">(AG106-AG105)/AG105</f>
        <v>0.00298930382610068</v>
      </c>
      <c r="AI106" s="61"/>
      <c r="AJ106" s="61" t="n">
        <f aca="false">AB106/AG106</f>
        <v>-0.011627059851059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0.00315990845990709</v>
      </c>
      <c r="AV106" s="5"/>
      <c r="AW106" s="65" t="n">
        <f aca="false">workers_and_wage_low!C94</f>
        <v>13400435</v>
      </c>
      <c r="AX106" s="5"/>
      <c r="AY106" s="61" t="n">
        <f aca="false">(AW106-AW105)/AW105</f>
        <v>0.000872373868966905</v>
      </c>
      <c r="AZ106" s="66" t="n">
        <f aca="false">workers_and_wage_low!B94</f>
        <v>6604.77066171223</v>
      </c>
      <c r="BA106" s="61" t="n">
        <f aca="false">(AZ106-AZ105)/AZ105</f>
        <v>0.0021150848124127</v>
      </c>
      <c r="BB106" s="61"/>
      <c r="BC106" s="61"/>
      <c r="BD106" s="61"/>
      <c r="BE106" s="61"/>
      <c r="BF106" s="5" t="n">
        <f aca="false">BF105*(1+AY106)*(1+BA106)*(1-BE106)</f>
        <v>119.959512761687</v>
      </c>
      <c r="BG106" s="5"/>
      <c r="BH106" s="5"/>
      <c r="BI106" s="61" t="n">
        <f aca="false">T113/AG113</f>
        <v>0.016213367474828</v>
      </c>
      <c r="BJ106" s="5"/>
      <c r="BK106" s="5"/>
      <c r="BL106" s="5"/>
      <c r="BM106" s="5"/>
      <c r="BN106" s="5"/>
      <c r="BO106" s="5"/>
      <c r="BP106" s="5"/>
    </row>
    <row r="107" customFormat="false" ht="13.25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2" t="n">
        <f aca="false">'Low pensions'!Q107</f>
        <v>139443342.328061</v>
      </c>
      <c r="E107" s="9"/>
      <c r="F107" s="67" t="n">
        <f aca="false">'Low pensions'!I107</f>
        <v>25345478.0903448</v>
      </c>
      <c r="G107" s="82" t="n">
        <f aca="false">'Low pensions'!K107</f>
        <v>4804907.71577926</v>
      </c>
      <c r="H107" s="82" t="n">
        <f aca="false">'Low pensions'!V107</f>
        <v>26435184.5752472</v>
      </c>
      <c r="I107" s="82" t="n">
        <f aca="false">'Low pensions'!M107</f>
        <v>148605.393271523</v>
      </c>
      <c r="J107" s="82" t="n">
        <f aca="false">'Low pensions'!W107</f>
        <v>817583.028100425</v>
      </c>
      <c r="K107" s="9"/>
      <c r="L107" s="82" t="n">
        <f aca="false">'Low pensions'!N107</f>
        <v>3738059.4456704</v>
      </c>
      <c r="M107" s="67"/>
      <c r="N107" s="82" t="n">
        <f aca="false">'Low pensions'!L107</f>
        <v>1143755.46736467</v>
      </c>
      <c r="O107" s="9"/>
      <c r="P107" s="82" t="n">
        <f aca="false">'Low pensions'!X107</f>
        <v>25689413.3525911</v>
      </c>
      <c r="Q107" s="67"/>
      <c r="R107" s="82" t="n">
        <f aca="false">'Low SIPA income'!G102</f>
        <v>27682368.4908092</v>
      </c>
      <c r="S107" s="67"/>
      <c r="T107" s="82" t="n">
        <f aca="false">'Low SIPA income'!J102</f>
        <v>105845935.202546</v>
      </c>
      <c r="U107" s="9"/>
      <c r="V107" s="82" t="n">
        <f aca="false">'Low SIPA income'!F102</f>
        <v>126881.145873877</v>
      </c>
      <c r="W107" s="67"/>
      <c r="X107" s="82" t="n">
        <f aca="false">'Low SIPA income'!M102</f>
        <v>318688.857585774</v>
      </c>
      <c r="Y107" s="9"/>
      <c r="Z107" s="9" t="n">
        <f aca="false">R107+V107-N107-L107-F107</f>
        <v>-2418043.36669679</v>
      </c>
      <c r="AA107" s="9"/>
      <c r="AB107" s="9" t="n">
        <f aca="false">T107-P107-D107</f>
        <v>-59286820.4781061</v>
      </c>
      <c r="AC107" s="50"/>
      <c r="AD107" s="9"/>
      <c r="AE107" s="9"/>
      <c r="AF107" s="9"/>
      <c r="AG107" s="9" t="n">
        <f aca="false">BF107/100*$AG$57</f>
        <v>6584214857.59225</v>
      </c>
      <c r="AH107" s="40" t="n">
        <f aca="false">(AG107-AG106)/AG106</f>
        <v>0.00116042841897698</v>
      </c>
      <c r="AI107" s="40"/>
      <c r="AJ107" s="40" t="n">
        <f aca="false">AB107/AG107</f>
        <v>-0.00900438727477772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workers_and_wage_low!C95</f>
        <v>13444236</v>
      </c>
      <c r="AX107" s="7"/>
      <c r="AY107" s="40" t="n">
        <f aca="false">(AW107-AW106)/AW106</f>
        <v>0.00326862523492707</v>
      </c>
      <c r="AZ107" s="39" t="n">
        <f aca="false">workers_and_wage_low!B95</f>
        <v>6590.8918698026</v>
      </c>
      <c r="BA107" s="40" t="n">
        <f aca="false">(AZ107-AZ106)/AZ106</f>
        <v>-0.00210132836104212</v>
      </c>
      <c r="BB107" s="40"/>
      <c r="BC107" s="40"/>
      <c r="BD107" s="40"/>
      <c r="BE107" s="40"/>
      <c r="BF107" s="7" t="n">
        <f aca="false">BF106*(1+AY107)*(1+BA107)*(1-BE107)</f>
        <v>120.098717189422</v>
      </c>
      <c r="BG107" s="7"/>
      <c r="BH107" s="7"/>
      <c r="BI107" s="40" t="n">
        <f aca="false">T114/AG114</f>
        <v>0.0140689509476639</v>
      </c>
      <c r="BJ107" s="7"/>
      <c r="BK107" s="7"/>
      <c r="BL107" s="7"/>
      <c r="BM107" s="7"/>
      <c r="BN107" s="7"/>
      <c r="BO107" s="7"/>
      <c r="BP107" s="7"/>
    </row>
    <row r="108" customFormat="false" ht="13.25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2" t="n">
        <f aca="false">'Low pensions'!Q108</f>
        <v>139728638.502468</v>
      </c>
      <c r="E108" s="9"/>
      <c r="F108" s="67" t="n">
        <f aca="false">'Low pensions'!I108</f>
        <v>25397334.0471583</v>
      </c>
      <c r="G108" s="82" t="n">
        <f aca="false">'Low pensions'!K108</f>
        <v>4860689.04798812</v>
      </c>
      <c r="H108" s="82" t="n">
        <f aca="false">'Low pensions'!V108</f>
        <v>26742077.0069066</v>
      </c>
      <c r="I108" s="82" t="n">
        <f aca="false">'Low pensions'!M108</f>
        <v>150330.589113035</v>
      </c>
      <c r="J108" s="82" t="n">
        <f aca="false">'Low pensions'!W108</f>
        <v>827074.546605362</v>
      </c>
      <c r="K108" s="9"/>
      <c r="L108" s="82" t="n">
        <f aca="false">'Low pensions'!N108</f>
        <v>3623862.16323042</v>
      </c>
      <c r="M108" s="67"/>
      <c r="N108" s="82" t="n">
        <f aca="false">'Low pensions'!L108</f>
        <v>1145963.09335687</v>
      </c>
      <c r="O108" s="9"/>
      <c r="P108" s="82" t="n">
        <f aca="false">'Low pensions'!X108</f>
        <v>25108988.8179931</v>
      </c>
      <c r="Q108" s="67"/>
      <c r="R108" s="82" t="n">
        <f aca="false">'Low SIPA income'!G103</f>
        <v>24108393.4702332</v>
      </c>
      <c r="S108" s="67"/>
      <c r="T108" s="82" t="n">
        <f aca="false">'Low SIPA income'!J103</f>
        <v>92180531.948883</v>
      </c>
      <c r="U108" s="9"/>
      <c r="V108" s="82" t="n">
        <f aca="false">'Low SIPA income'!F103</f>
        <v>129041.182914226</v>
      </c>
      <c r="W108" s="67"/>
      <c r="X108" s="82" t="n">
        <f aca="false">'Low SIPA income'!M103</f>
        <v>324114.247875171</v>
      </c>
      <c r="Y108" s="9"/>
      <c r="Z108" s="9" t="n">
        <f aca="false">R108+V108-N108-L108-F108</f>
        <v>-5929724.65059818</v>
      </c>
      <c r="AA108" s="9"/>
      <c r="AB108" s="9" t="n">
        <f aca="false">T108-P108-D108</f>
        <v>-72657095.3715785</v>
      </c>
      <c r="AC108" s="50"/>
      <c r="AD108" s="9"/>
      <c r="AE108" s="9"/>
      <c r="AF108" s="9"/>
      <c r="AG108" s="9" t="n">
        <f aca="false">BF108/100*$AG$57</f>
        <v>6607675320.50586</v>
      </c>
      <c r="AH108" s="40" t="n">
        <f aca="false">(AG108-AG107)/AG107</f>
        <v>0.00356313750705578</v>
      </c>
      <c r="AI108" s="40"/>
      <c r="AJ108" s="40" t="n">
        <f aca="false">AB108/AG108</f>
        <v>-0.0109958634235703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1" t="n">
        <f aca="false">workers_and_wage_low!C96</f>
        <v>13462912</v>
      </c>
      <c r="AX108" s="7"/>
      <c r="AY108" s="40" t="n">
        <f aca="false">(AW108-AW107)/AW107</f>
        <v>0.00138914550443774</v>
      </c>
      <c r="AZ108" s="39" t="n">
        <f aca="false">workers_and_wage_low!B96</f>
        <v>6605.20053919391</v>
      </c>
      <c r="BA108" s="40" t="n">
        <f aca="false">(AZ108-AZ107)/AZ107</f>
        <v>0.00217097620078865</v>
      </c>
      <c r="BB108" s="40"/>
      <c r="BC108" s="40"/>
      <c r="BD108" s="40"/>
      <c r="BE108" s="40"/>
      <c r="BF108" s="7" t="n">
        <f aca="false">BF107*(1+AY108)*(1+BA108)*(1-BE108)</f>
        <v>120.526645433189</v>
      </c>
      <c r="BG108" s="7"/>
      <c r="BH108" s="7"/>
      <c r="BI108" s="40" t="n">
        <f aca="false">T115/AG115</f>
        <v>0.0161702910259227</v>
      </c>
      <c r="BJ108" s="7"/>
      <c r="BK108" s="7"/>
      <c r="BL108" s="7"/>
      <c r="BM108" s="7"/>
      <c r="BN108" s="7"/>
      <c r="BO108" s="7"/>
      <c r="BP108" s="7"/>
    </row>
    <row r="109" customFormat="false" ht="13.25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2" t="n">
        <f aca="false">'Low pensions'!Q109</f>
        <v>140059670.000364</v>
      </c>
      <c r="E109" s="9"/>
      <c r="F109" s="67" t="n">
        <f aca="false">'Low pensions'!I109</f>
        <v>25457502.9403952</v>
      </c>
      <c r="G109" s="82" t="n">
        <f aca="false">'Low pensions'!K109</f>
        <v>4929275.48010998</v>
      </c>
      <c r="H109" s="82" t="n">
        <f aca="false">'Low pensions'!V109</f>
        <v>27119419.320172</v>
      </c>
      <c r="I109" s="82" t="n">
        <f aca="false">'Low pensions'!M109</f>
        <v>152451.818972474</v>
      </c>
      <c r="J109" s="82" t="n">
        <f aca="false">'Low pensions'!W109</f>
        <v>838744.927428003</v>
      </c>
      <c r="K109" s="9"/>
      <c r="L109" s="82" t="n">
        <f aca="false">'Low pensions'!N109</f>
        <v>3630080.4929752</v>
      </c>
      <c r="M109" s="67"/>
      <c r="N109" s="82" t="n">
        <f aca="false">'Low pensions'!L109</f>
        <v>1148627.24998664</v>
      </c>
      <c r="O109" s="9"/>
      <c r="P109" s="82" t="n">
        <f aca="false">'Low pensions'!X109</f>
        <v>25155913.1643232</v>
      </c>
      <c r="Q109" s="67"/>
      <c r="R109" s="82" t="n">
        <f aca="false">'Low SIPA income'!G104</f>
        <v>28059803.8486821</v>
      </c>
      <c r="S109" s="67"/>
      <c r="T109" s="82" t="n">
        <f aca="false">'Low SIPA income'!J104</f>
        <v>107289092.006337</v>
      </c>
      <c r="U109" s="9"/>
      <c r="V109" s="82" t="n">
        <f aca="false">'Low SIPA income'!F104</f>
        <v>123136.436477512</v>
      </c>
      <c r="W109" s="67"/>
      <c r="X109" s="82" t="n">
        <f aca="false">'Low SIPA income'!M104</f>
        <v>309283.227211783</v>
      </c>
      <c r="Y109" s="9"/>
      <c r="Z109" s="9" t="n">
        <f aca="false">R109+V109-N109-L109-F109</f>
        <v>-2053270.3981975</v>
      </c>
      <c r="AA109" s="9"/>
      <c r="AB109" s="9" t="n">
        <f aca="false">T109-P109-D109</f>
        <v>-57926491.1583504</v>
      </c>
      <c r="AC109" s="50"/>
      <c r="AD109" s="9"/>
      <c r="AE109" s="9"/>
      <c r="AF109" s="9"/>
      <c r="AG109" s="9" t="n">
        <f aca="false">BF109/100*$AG$57</f>
        <v>6640229777.97675</v>
      </c>
      <c r="AH109" s="40" t="n">
        <f aca="false">(AG109-AG108)/AG108</f>
        <v>0.00492676408749493</v>
      </c>
      <c r="AI109" s="40" t="n">
        <f aca="false">(AG109-AG105)/AG105</f>
        <v>0.0126959906278026</v>
      </c>
      <c r="AJ109" s="40" t="n">
        <f aca="false">AB109/AG109</f>
        <v>-0.0087235672702881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1" t="n">
        <f aca="false">workers_and_wage_low!C97</f>
        <v>13483805</v>
      </c>
      <c r="AX109" s="7"/>
      <c r="AY109" s="40" t="n">
        <f aca="false">(AW109-AW108)/AW108</f>
        <v>0.00155189308226927</v>
      </c>
      <c r="AZ109" s="39" t="n">
        <f aca="false">workers_and_wage_low!B97</f>
        <v>6627.45769824617</v>
      </c>
      <c r="BA109" s="40" t="n">
        <f aca="false">(AZ109-AZ108)/AZ108</f>
        <v>0.00336964168161035</v>
      </c>
      <c r="BB109" s="40"/>
      <c r="BC109" s="40"/>
      <c r="BD109" s="40"/>
      <c r="BE109" s="40"/>
      <c r="BF109" s="7" t="n">
        <f aca="false">BF108*(1+AY109)*(1+BA109)*(1-BE109)</f>
        <v>121.120451781496</v>
      </c>
      <c r="BG109" s="7"/>
      <c r="BH109" s="7"/>
      <c r="BI109" s="40" t="n">
        <f aca="false">T116/AG116</f>
        <v>0.0141186989786518</v>
      </c>
      <c r="BJ109" s="7"/>
      <c r="BK109" s="7"/>
      <c r="BL109" s="7"/>
      <c r="BM109" s="7"/>
      <c r="BN109" s="7"/>
      <c r="BO109" s="7"/>
      <c r="BP109" s="7"/>
    </row>
    <row r="110" customFormat="false" ht="13.25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1" t="n">
        <f aca="false">'Low pensions'!Q110</f>
        <v>139665025.61329</v>
      </c>
      <c r="E110" s="6"/>
      <c r="F110" s="8" t="n">
        <f aca="false">'Low pensions'!I110</f>
        <v>25385771.65155</v>
      </c>
      <c r="G110" s="81" t="n">
        <f aca="false">'Low pensions'!K110</f>
        <v>5082276.37214296</v>
      </c>
      <c r="H110" s="81" t="n">
        <f aca="false">'Low pensions'!V110</f>
        <v>27961185.0855762</v>
      </c>
      <c r="I110" s="81" t="n">
        <f aca="false">'Low pensions'!M110</f>
        <v>157183.805324008</v>
      </c>
      <c r="J110" s="81" t="n">
        <f aca="false">'Low pensions'!W110</f>
        <v>864778.920172453</v>
      </c>
      <c r="K110" s="6"/>
      <c r="L110" s="81" t="n">
        <f aca="false">'Low pensions'!N110</f>
        <v>4367493.70910011</v>
      </c>
      <c r="M110" s="8"/>
      <c r="N110" s="81" t="n">
        <f aca="false">'Low pensions'!L110</f>
        <v>1147049.38344453</v>
      </c>
      <c r="O110" s="6"/>
      <c r="P110" s="81" t="n">
        <f aca="false">'Low pensions'!X110</f>
        <v>28973672.8921415</v>
      </c>
      <c r="Q110" s="8"/>
      <c r="R110" s="81" t="n">
        <f aca="false">'Low SIPA income'!G105</f>
        <v>24578300.6291505</v>
      </c>
      <c r="S110" s="8"/>
      <c r="T110" s="81" t="n">
        <f aca="false">'Low SIPA income'!J105</f>
        <v>93977262.6986554</v>
      </c>
      <c r="U110" s="6"/>
      <c r="V110" s="81" t="n">
        <f aca="false">'Low SIPA income'!F105</f>
        <v>122813.31594507</v>
      </c>
      <c r="W110" s="8"/>
      <c r="X110" s="81" t="n">
        <f aca="false">'Low SIPA income'!M105</f>
        <v>308471.641592522</v>
      </c>
      <c r="Y110" s="6"/>
      <c r="Z110" s="6" t="n">
        <f aca="false">R110+V110-N110-L110-F110</f>
        <v>-6199200.79899915</v>
      </c>
      <c r="AA110" s="6"/>
      <c r="AB110" s="6" t="n">
        <f aca="false">T110-P110-D110</f>
        <v>-74661435.8067759</v>
      </c>
      <c r="AC110" s="50"/>
      <c r="AD110" s="6"/>
      <c r="AE110" s="6"/>
      <c r="AF110" s="6"/>
      <c r="AG110" s="6" t="n">
        <f aca="false">BF110/100*$AG$57</f>
        <v>6680640419.78881</v>
      </c>
      <c r="AH110" s="61" t="n">
        <f aca="false">(AG110-AG109)/AG109</f>
        <v>0.00608572943455723</v>
      </c>
      <c r="AI110" s="61"/>
      <c r="AJ110" s="61" t="n">
        <f aca="false">AB110/AG110</f>
        <v>-0.0111757902110133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0.00280303196467046</v>
      </c>
      <c r="AV110" s="5"/>
      <c r="AW110" s="65" t="n">
        <f aca="false">workers_and_wage_low!C98</f>
        <v>13502711</v>
      </c>
      <c r="AX110" s="5"/>
      <c r="AY110" s="61" t="n">
        <f aca="false">(AW110-AW109)/AW109</f>
        <v>0.00140212647691063</v>
      </c>
      <c r="AZ110" s="66" t="n">
        <f aca="false">workers_and_wage_low!B98</f>
        <v>6658.4546171227</v>
      </c>
      <c r="BA110" s="61" t="n">
        <f aca="false">(AZ110-AZ109)/AZ109</f>
        <v>0.00467704514880994</v>
      </c>
      <c r="BB110" s="61"/>
      <c r="BC110" s="61"/>
      <c r="BD110" s="61"/>
      <c r="BE110" s="61"/>
      <c r="BF110" s="5" t="n">
        <f aca="false">BF109*(1+AY110)*(1+BA110)*(1-BE110)</f>
        <v>121.857558080029</v>
      </c>
      <c r="BG110" s="5"/>
      <c r="BH110" s="5"/>
      <c r="BI110" s="61" t="n">
        <f aca="false">T117/AG117</f>
        <v>0.0161917436004001</v>
      </c>
      <c r="BJ110" s="5"/>
      <c r="BK110" s="5"/>
      <c r="BL110" s="5"/>
      <c r="BM110" s="5"/>
      <c r="BN110" s="5"/>
      <c r="BO110" s="5"/>
      <c r="BP110" s="5"/>
    </row>
    <row r="111" customFormat="false" ht="13.25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2" t="n">
        <f aca="false">'Low pensions'!Q111</f>
        <v>140199414.441338</v>
      </c>
      <c r="E111" s="9"/>
      <c r="F111" s="67" t="n">
        <f aca="false">'Low pensions'!I111</f>
        <v>25482903.1467285</v>
      </c>
      <c r="G111" s="82" t="n">
        <f aca="false">'Low pensions'!K111</f>
        <v>5151831.13664627</v>
      </c>
      <c r="H111" s="82" t="n">
        <f aca="false">'Low pensions'!V111</f>
        <v>28343854.8779001</v>
      </c>
      <c r="I111" s="82" t="n">
        <f aca="false">'Low pensions'!M111</f>
        <v>159334.983607616</v>
      </c>
      <c r="J111" s="82" t="n">
        <f aca="false">'Low pensions'!W111</f>
        <v>876614.068388662</v>
      </c>
      <c r="K111" s="9"/>
      <c r="L111" s="82" t="n">
        <f aca="false">'Low pensions'!N111</f>
        <v>3644062.67912614</v>
      </c>
      <c r="M111" s="67"/>
      <c r="N111" s="82" t="n">
        <f aca="false">'Low pensions'!L111</f>
        <v>1151997.96064202</v>
      </c>
      <c r="O111" s="9"/>
      <c r="P111" s="82" t="n">
        <f aca="false">'Low pensions'!X111</f>
        <v>25247011.4502344</v>
      </c>
      <c r="Q111" s="67"/>
      <c r="R111" s="82" t="n">
        <f aca="false">'Low SIPA income'!G106</f>
        <v>28209437.871935</v>
      </c>
      <c r="S111" s="67"/>
      <c r="T111" s="82" t="n">
        <f aca="false">'Low SIPA income'!J106</f>
        <v>107861230.66328</v>
      </c>
      <c r="U111" s="9"/>
      <c r="V111" s="82" t="n">
        <f aca="false">'Low SIPA income'!F106</f>
        <v>120695.507177773</v>
      </c>
      <c r="W111" s="67"/>
      <c r="X111" s="82" t="n">
        <f aca="false">'Low SIPA income'!M106</f>
        <v>303152.316550282</v>
      </c>
      <c r="Y111" s="9"/>
      <c r="Z111" s="9" t="n">
        <f aca="false">R111+V111-N111-L111-F111</f>
        <v>-1948830.40738397</v>
      </c>
      <c r="AA111" s="9"/>
      <c r="AB111" s="9" t="n">
        <f aca="false">T111-P111-D111</f>
        <v>-57585195.2282924</v>
      </c>
      <c r="AC111" s="50"/>
      <c r="AD111" s="9"/>
      <c r="AE111" s="9"/>
      <c r="AF111" s="9"/>
      <c r="AG111" s="9" t="n">
        <f aca="false">BF111/100*$AG$57</f>
        <v>6658112445.93919</v>
      </c>
      <c r="AH111" s="40" t="n">
        <f aca="false">(AG111-AG110)/AG110</f>
        <v>-0.00337212788505895</v>
      </c>
      <c r="AI111" s="40"/>
      <c r="AJ111" s="40" t="n">
        <f aca="false">AB111/AG111</f>
        <v>-0.0086488769446082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workers_and_wage_low!C99</f>
        <v>13470465</v>
      </c>
      <c r="AX111" s="7"/>
      <c r="AY111" s="40" t="n">
        <f aca="false">(AW111-AW110)/AW110</f>
        <v>-0.0023881130241179</v>
      </c>
      <c r="AZ111" s="39" t="n">
        <f aca="false">workers_and_wage_low!B99</f>
        <v>6651.88691441217</v>
      </c>
      <c r="BA111" s="40" t="n">
        <f aca="false">(AZ111-AZ110)/AZ110</f>
        <v>-0.000986370424999499</v>
      </c>
      <c r="BB111" s="40"/>
      <c r="BC111" s="40"/>
      <c r="BD111" s="40"/>
      <c r="BE111" s="40"/>
      <c r="BF111" s="7" t="n">
        <f aca="false">BF110*(1+AY111)*(1+BA111)*(1-BE111)</f>
        <v>121.446638810422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3.25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2" t="n">
        <f aca="false">'Low pensions'!Q112</f>
        <v>140460495.391288</v>
      </c>
      <c r="E112" s="9"/>
      <c r="F112" s="67" t="n">
        <f aca="false">'Low pensions'!I112</f>
        <v>25530357.699856</v>
      </c>
      <c r="G112" s="82" t="n">
        <f aca="false">'Low pensions'!K112</f>
        <v>5242769.4647091</v>
      </c>
      <c r="H112" s="82" t="n">
        <f aca="false">'Low pensions'!V112</f>
        <v>28844170.7277573</v>
      </c>
      <c r="I112" s="82" t="n">
        <f aca="false">'Low pensions'!M112</f>
        <v>162147.509217808</v>
      </c>
      <c r="J112" s="82" t="n">
        <f aca="false">'Low pensions'!W112</f>
        <v>892087.754466724</v>
      </c>
      <c r="K112" s="9"/>
      <c r="L112" s="82" t="n">
        <f aca="false">'Low pensions'!N112</f>
        <v>3587837.05776395</v>
      </c>
      <c r="M112" s="67"/>
      <c r="N112" s="82" t="n">
        <f aca="false">'Low pensions'!L112</f>
        <v>1154529.85354472</v>
      </c>
      <c r="O112" s="9"/>
      <c r="P112" s="82" t="n">
        <f aca="false">'Low pensions'!X112</f>
        <v>24969186.1614221</v>
      </c>
      <c r="Q112" s="67"/>
      <c r="R112" s="82" t="n">
        <f aca="false">'Low SIPA income'!G107</f>
        <v>24663539.8058602</v>
      </c>
      <c r="S112" s="67"/>
      <c r="T112" s="82" t="n">
        <f aca="false">'Low SIPA income'!J107</f>
        <v>94303182.0786297</v>
      </c>
      <c r="U112" s="9"/>
      <c r="V112" s="82" t="n">
        <f aca="false">'Low SIPA income'!F107</f>
        <v>122753.666154233</v>
      </c>
      <c r="W112" s="67"/>
      <c r="X112" s="82" t="n">
        <f aca="false">'Low SIPA income'!M107</f>
        <v>308321.818515451</v>
      </c>
      <c r="Y112" s="9"/>
      <c r="Z112" s="9" t="n">
        <f aca="false">R112+V112-N112-L112-F112</f>
        <v>-5486431.1391502</v>
      </c>
      <c r="AA112" s="9"/>
      <c r="AB112" s="9" t="n">
        <f aca="false">T112-P112-D112</f>
        <v>-71126499.4740807</v>
      </c>
      <c r="AC112" s="50"/>
      <c r="AD112" s="9"/>
      <c r="AE112" s="9"/>
      <c r="AF112" s="9"/>
      <c r="AG112" s="9" t="n">
        <f aca="false">BF112/100*$AG$57</f>
        <v>6693301513.01114</v>
      </c>
      <c r="AH112" s="40" t="n">
        <f aca="false">(AG112-AG111)/AG111</f>
        <v>0.00528514160096709</v>
      </c>
      <c r="AI112" s="40"/>
      <c r="AJ112" s="40" t="n">
        <f aca="false">AB112/AG112</f>
        <v>-0.0106265195637486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1" t="n">
        <f aca="false">workers_and_wage_low!C100</f>
        <v>13510056</v>
      </c>
      <c r="AX112" s="7"/>
      <c r="AY112" s="40" t="n">
        <f aca="false">(AW112-AW111)/AW111</f>
        <v>0.00293909675723889</v>
      </c>
      <c r="AZ112" s="39" t="n">
        <f aca="false">workers_and_wage_low!B100</f>
        <v>6667.44680737783</v>
      </c>
      <c r="BA112" s="40" t="n">
        <f aca="false">(AZ112-AZ111)/AZ111</f>
        <v>0.00233916979736205</v>
      </c>
      <c r="BB112" s="40"/>
      <c r="BC112" s="40"/>
      <c r="BD112" s="40"/>
      <c r="BE112" s="40"/>
      <c r="BF112" s="7" t="n">
        <f aca="false">BF111*(1+AY112)*(1+BA112)*(1-BE112)</f>
        <v>122.088501493497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3.25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2" t="n">
        <f aca="false">'Low pensions'!Q113</f>
        <v>141164881.65339</v>
      </c>
      <c r="E113" s="9"/>
      <c r="F113" s="67" t="n">
        <f aca="false">'Low pensions'!I113</f>
        <v>25658388.2409716</v>
      </c>
      <c r="G113" s="82" t="n">
        <f aca="false">'Low pensions'!K113</f>
        <v>5321476.50725715</v>
      </c>
      <c r="H113" s="82" t="n">
        <f aca="false">'Low pensions'!V113</f>
        <v>29277193.6535247</v>
      </c>
      <c r="I113" s="82" t="n">
        <f aca="false">'Low pensions'!M113</f>
        <v>164581.747647128</v>
      </c>
      <c r="J113" s="82" t="n">
        <f aca="false">'Low pensions'!W113</f>
        <v>905480.216088393</v>
      </c>
      <c r="K113" s="9"/>
      <c r="L113" s="82" t="n">
        <f aca="false">'Low pensions'!N113</f>
        <v>3579427.06232046</v>
      </c>
      <c r="M113" s="67"/>
      <c r="N113" s="82" t="n">
        <f aca="false">'Low pensions'!L113</f>
        <v>1161401.56463502</v>
      </c>
      <c r="O113" s="9"/>
      <c r="P113" s="82" t="n">
        <f aca="false">'Low pensions'!X113</f>
        <v>24963352.7820227</v>
      </c>
      <c r="Q113" s="67"/>
      <c r="R113" s="82" t="n">
        <f aca="false">'Low SIPA income'!G108</f>
        <v>28473181.3299719</v>
      </c>
      <c r="S113" s="67"/>
      <c r="T113" s="82" t="n">
        <f aca="false">'Low SIPA income'!J108</f>
        <v>108869676.634178</v>
      </c>
      <c r="U113" s="9"/>
      <c r="V113" s="82" t="n">
        <f aca="false">'Low SIPA income'!F108</f>
        <v>125173.394601964</v>
      </c>
      <c r="W113" s="67"/>
      <c r="X113" s="82" t="n">
        <f aca="false">'Low SIPA income'!M108</f>
        <v>314399.478749082</v>
      </c>
      <c r="Y113" s="9"/>
      <c r="Z113" s="9" t="n">
        <f aca="false">R113+V113-N113-L113-F113</f>
        <v>-1800862.14335319</v>
      </c>
      <c r="AA113" s="9"/>
      <c r="AB113" s="9" t="n">
        <f aca="false">T113-P113-D113</f>
        <v>-57258557.8012343</v>
      </c>
      <c r="AC113" s="50"/>
      <c r="AD113" s="9"/>
      <c r="AE113" s="9"/>
      <c r="AF113" s="9"/>
      <c r="AG113" s="9" t="n">
        <f aca="false">BF113/100*$AG$57</f>
        <v>6714809665.74053</v>
      </c>
      <c r="AH113" s="40" t="n">
        <f aca="false">(AG113-AG112)/AG112</f>
        <v>0.00321338470821646</v>
      </c>
      <c r="AI113" s="40" t="n">
        <f aca="false">(AG113-AG109)/AG109</f>
        <v>0.0112315221396602</v>
      </c>
      <c r="AJ113" s="40" t="n">
        <f aca="false">AB113/AG113</f>
        <v>-0.00852720488763394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1" t="n">
        <f aca="false">workers_and_wage_low!C101</f>
        <v>13547129</v>
      </c>
      <c r="AX113" s="7"/>
      <c r="AY113" s="40" t="n">
        <f aca="false">(AW113-AW112)/AW112</f>
        <v>0.00274410409549746</v>
      </c>
      <c r="AZ113" s="39" t="n">
        <f aca="false">workers_and_wage_low!B101</f>
        <v>6670.5671483604</v>
      </c>
      <c r="BA113" s="40" t="n">
        <f aca="false">(AZ113-AZ112)/AZ112</f>
        <v>0.000467996381930734</v>
      </c>
      <c r="BB113" s="40"/>
      <c r="BC113" s="40"/>
      <c r="BD113" s="40"/>
      <c r="BE113" s="40"/>
      <c r="BF113" s="7" t="n">
        <f aca="false">BF112*(1+AY113)*(1+BA113)*(1-BE113)</f>
        <v>122.480818817245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3.25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1" t="n">
        <f aca="false">'Low pensions'!Q114</f>
        <v>141156860.404368</v>
      </c>
      <c r="E114" s="6"/>
      <c r="F114" s="8" t="n">
        <f aca="false">'Low pensions'!I114</f>
        <v>25656930.2840127</v>
      </c>
      <c r="G114" s="81" t="n">
        <f aca="false">'Low pensions'!K114</f>
        <v>5404453.22083144</v>
      </c>
      <c r="H114" s="81" t="n">
        <f aca="false">'Low pensions'!V114</f>
        <v>29733707.049522</v>
      </c>
      <c r="I114" s="81" t="n">
        <f aca="false">'Low pensions'!M114</f>
        <v>167148.037757674</v>
      </c>
      <c r="J114" s="81" t="n">
        <f aca="false">'Low pensions'!W114</f>
        <v>919599.187098624</v>
      </c>
      <c r="K114" s="6"/>
      <c r="L114" s="81" t="n">
        <f aca="false">'Low pensions'!N114</f>
        <v>4311415.58856632</v>
      </c>
      <c r="M114" s="8"/>
      <c r="N114" s="81" t="n">
        <f aca="false">'Low pensions'!L114</f>
        <v>1161170.50403794</v>
      </c>
      <c r="O114" s="6"/>
      <c r="P114" s="81" t="n">
        <f aca="false">'Low pensions'!X114</f>
        <v>28760373.4972083</v>
      </c>
      <c r="Q114" s="8"/>
      <c r="R114" s="81" t="n">
        <f aca="false">'Low SIPA income'!G109</f>
        <v>24783069.9641752</v>
      </c>
      <c r="S114" s="8"/>
      <c r="T114" s="81" t="n">
        <f aca="false">'Low SIPA income'!J109</f>
        <v>94760215.9988288</v>
      </c>
      <c r="U114" s="6"/>
      <c r="V114" s="81" t="n">
        <f aca="false">'Low SIPA income'!F109</f>
        <v>124500.195084431</v>
      </c>
      <c r="W114" s="8"/>
      <c r="X114" s="81" t="n">
        <f aca="false">'Low SIPA income'!M109</f>
        <v>312708.595649846</v>
      </c>
      <c r="Y114" s="6"/>
      <c r="Z114" s="6" t="n">
        <f aca="false">R114+V114-N114-L114-F114</f>
        <v>-6221946.21735732</v>
      </c>
      <c r="AA114" s="6"/>
      <c r="AB114" s="6" t="n">
        <f aca="false">T114-P114-D114</f>
        <v>-75157017.9027478</v>
      </c>
      <c r="AC114" s="50"/>
      <c r="AD114" s="6"/>
      <c r="AE114" s="6"/>
      <c r="AF114" s="6"/>
      <c r="AG114" s="6" t="n">
        <f aca="false">BF114/100*$AG$57</f>
        <v>6735414484.79948</v>
      </c>
      <c r="AH114" s="61" t="n">
        <f aca="false">(AG114-AG113)/AG113</f>
        <v>0.0030685633822318</v>
      </c>
      <c r="AI114" s="61"/>
      <c r="AJ114" s="61" t="n">
        <f aca="false">AB114/AG114</f>
        <v>-0.0111584844663031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0.00289689901211636</v>
      </c>
      <c r="AV114" s="5"/>
      <c r="AW114" s="65" t="n">
        <f aca="false">workers_and_wage_low!C102</f>
        <v>13633837</v>
      </c>
      <c r="AX114" s="5"/>
      <c r="AY114" s="61" t="n">
        <f aca="false">(AW114-AW113)/AW113</f>
        <v>0.00640047053512224</v>
      </c>
      <c r="AZ114" s="66" t="n">
        <f aca="false">workers_and_wage_low!B102</f>
        <v>6648.48278826104</v>
      </c>
      <c r="BA114" s="61" t="n">
        <f aca="false">(AZ114-AZ113)/AZ113</f>
        <v>-0.00331071700624197</v>
      </c>
      <c r="BB114" s="61"/>
      <c r="BC114" s="61"/>
      <c r="BD114" s="61"/>
      <c r="BE114" s="61"/>
      <c r="BF114" s="5" t="n">
        <f aca="false">BF113*(1+AY114)*(1+BA114)*(1-BE114)</f>
        <v>122.856658972893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3.25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2" t="n">
        <f aca="false">'Low pensions'!Q115</f>
        <v>141116103.50256</v>
      </c>
      <c r="E115" s="9"/>
      <c r="F115" s="67" t="n">
        <f aca="false">'Low pensions'!I115</f>
        <v>25649522.2346605</v>
      </c>
      <c r="G115" s="82" t="n">
        <f aca="false">'Low pensions'!K115</f>
        <v>5428359.97502472</v>
      </c>
      <c r="H115" s="82" t="n">
        <f aca="false">'Low pensions'!V115</f>
        <v>29865234.9574606</v>
      </c>
      <c r="I115" s="82" t="n">
        <f aca="false">'Low pensions'!M115</f>
        <v>167887.421907981</v>
      </c>
      <c r="J115" s="82" t="n">
        <f aca="false">'Low pensions'!W115</f>
        <v>923667.060540018</v>
      </c>
      <c r="K115" s="9"/>
      <c r="L115" s="82" t="n">
        <f aca="false">'Low pensions'!N115</f>
        <v>3615679.53131217</v>
      </c>
      <c r="M115" s="67"/>
      <c r="N115" s="82" t="n">
        <f aca="false">'Low pensions'!L115</f>
        <v>1160662.92322097</v>
      </c>
      <c r="O115" s="9"/>
      <c r="P115" s="82" t="n">
        <f aca="false">'Low pensions'!X115</f>
        <v>25147403.228832</v>
      </c>
      <c r="Q115" s="67"/>
      <c r="R115" s="82" t="n">
        <f aca="false">'Low SIPA income'!G110</f>
        <v>28656087.6935263</v>
      </c>
      <c r="S115" s="67"/>
      <c r="T115" s="82" t="n">
        <f aca="false">'Low SIPA income'!J110</f>
        <v>109569034.968033</v>
      </c>
      <c r="U115" s="9"/>
      <c r="V115" s="82" t="n">
        <f aca="false">'Low SIPA income'!F110</f>
        <v>125599.133520001</v>
      </c>
      <c r="W115" s="67"/>
      <c r="X115" s="82" t="n">
        <f aca="false">'Low SIPA income'!M110</f>
        <v>315468.812167255</v>
      </c>
      <c r="Y115" s="9"/>
      <c r="Z115" s="9" t="n">
        <f aca="false">R115+V115-N115-L115-F115</f>
        <v>-1644177.86214733</v>
      </c>
      <c r="AA115" s="9"/>
      <c r="AB115" s="9" t="n">
        <f aca="false">T115-P115-D115</f>
        <v>-56694471.763359</v>
      </c>
      <c r="AC115" s="50"/>
      <c r="AD115" s="9"/>
      <c r="AE115" s="9"/>
      <c r="AF115" s="9"/>
      <c r="AG115" s="9" t="n">
        <f aca="false">BF115/100*$AG$57</f>
        <v>6775947000.11166</v>
      </c>
      <c r="AH115" s="40" t="n">
        <f aca="false">(AG115-AG114)/AG114</f>
        <v>0.00601782049251111</v>
      </c>
      <c r="AI115" s="40"/>
      <c r="AJ115" s="40" t="n">
        <f aca="false">AB115/AG115</f>
        <v>-0.00836701818394164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workers_and_wage_low!C103</f>
        <v>13646638</v>
      </c>
      <c r="AX115" s="7"/>
      <c r="AY115" s="40" t="n">
        <f aca="false">(AW115-AW114)/AW114</f>
        <v>0.000938913968239462</v>
      </c>
      <c r="AZ115" s="39" t="n">
        <f aca="false">workers_and_wage_low!B103</f>
        <v>6682.21813628137</v>
      </c>
      <c r="BA115" s="40" t="n">
        <f aca="false">(AZ115-AZ114)/AZ114</f>
        <v>0.00507414234115089</v>
      </c>
      <c r="BB115" s="40"/>
      <c r="BC115" s="40"/>
      <c r="BD115" s="40"/>
      <c r="BE115" s="40"/>
      <c r="BF115" s="7" t="n">
        <f aca="false">BF114*(1+AY115)*(1+BA115)*(1-BE115)</f>
        <v>123.595988292902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3.25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2" t="n">
        <f aca="false">'Low pensions'!Q116</f>
        <v>140983426.831453</v>
      </c>
      <c r="E116" s="9"/>
      <c r="F116" s="67" t="n">
        <f aca="false">'Low pensions'!I116</f>
        <v>25625406.6791631</v>
      </c>
      <c r="G116" s="82" t="n">
        <f aca="false">'Low pensions'!K116</f>
        <v>5476605.0811842</v>
      </c>
      <c r="H116" s="82" t="n">
        <f aca="false">'Low pensions'!V116</f>
        <v>30130665.2969425</v>
      </c>
      <c r="I116" s="82" t="n">
        <f aca="false">'Low pensions'!M116</f>
        <v>169379.538593326</v>
      </c>
      <c r="J116" s="82" t="n">
        <f aca="false">'Low pensions'!W116</f>
        <v>931876.246297189</v>
      </c>
      <c r="K116" s="9"/>
      <c r="L116" s="82" t="n">
        <f aca="false">'Low pensions'!N116</f>
        <v>3620607.0806367</v>
      </c>
      <c r="M116" s="67"/>
      <c r="N116" s="82" t="n">
        <f aca="false">'Low pensions'!L116</f>
        <v>1159847.46091503</v>
      </c>
      <c r="O116" s="9"/>
      <c r="P116" s="82" t="n">
        <f aca="false">'Low pensions'!X116</f>
        <v>25168485.8726946</v>
      </c>
      <c r="Q116" s="67"/>
      <c r="R116" s="82" t="n">
        <f aca="false">'Low SIPA income'!G111</f>
        <v>25014465.7244048</v>
      </c>
      <c r="S116" s="67"/>
      <c r="T116" s="82" t="n">
        <f aca="false">'Low SIPA income'!J111</f>
        <v>95644977.7435306</v>
      </c>
      <c r="U116" s="9"/>
      <c r="V116" s="82" t="n">
        <f aca="false">'Low SIPA income'!F111</f>
        <v>125639.107871434</v>
      </c>
      <c r="W116" s="67"/>
      <c r="X116" s="82" t="n">
        <f aca="false">'Low SIPA income'!M111</f>
        <v>315569.216213131</v>
      </c>
      <c r="Y116" s="9"/>
      <c r="Z116" s="9" t="n">
        <f aca="false">R116+V116-N116-L116-F116</f>
        <v>-5265756.3884386</v>
      </c>
      <c r="AA116" s="9"/>
      <c r="AB116" s="9" t="n">
        <f aca="false">T116-P116-D116</f>
        <v>-70506934.960617</v>
      </c>
      <c r="AC116" s="50"/>
      <c r="AD116" s="9"/>
      <c r="AE116" s="9"/>
      <c r="AF116" s="9"/>
      <c r="AG116" s="9" t="n">
        <f aca="false">BF116/100*$AG$57</f>
        <v>6774347826.81821</v>
      </c>
      <c r="AH116" s="40" t="n">
        <f aca="false">(AG116-AG115)/AG115</f>
        <v>-0.000236007349735369</v>
      </c>
      <c r="AI116" s="40"/>
      <c r="AJ116" s="40" t="n">
        <f aca="false">AB116/AG116</f>
        <v>-0.0104079295547086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1" t="n">
        <f aca="false">workers_and_wage_low!C104</f>
        <v>13597261</v>
      </c>
      <c r="AX116" s="7"/>
      <c r="AY116" s="40" t="n">
        <f aca="false">(AW116-AW115)/AW115</f>
        <v>-0.00361825381460254</v>
      </c>
      <c r="AZ116" s="39" t="n">
        <f aca="false">workers_and_wage_low!B104</f>
        <v>6704.90111773445</v>
      </c>
      <c r="BA116" s="40" t="n">
        <f aca="false">(AZ116-AZ115)/AZ115</f>
        <v>0.00339452873139837</v>
      </c>
      <c r="BB116" s="40"/>
      <c r="BC116" s="40"/>
      <c r="BD116" s="40"/>
      <c r="BE116" s="40"/>
      <c r="BF116" s="7" t="n">
        <f aca="false">BF115*(1+AY116)*(1+BA116)*(1-BE116)</f>
        <v>123.566818731267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3.25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2" t="n">
        <f aca="false">'Low pensions'!Q117</f>
        <v>141009023.541974</v>
      </c>
      <c r="E117" s="9"/>
      <c r="F117" s="67" t="n">
        <f aca="false">'Low pensions'!I117</f>
        <v>25630059.1842942</v>
      </c>
      <c r="G117" s="82" t="n">
        <f aca="false">'Low pensions'!K117</f>
        <v>5564491.58213863</v>
      </c>
      <c r="H117" s="82" t="n">
        <f aca="false">'Low pensions'!V117</f>
        <v>30614190.8944838</v>
      </c>
      <c r="I117" s="82" t="n">
        <f aca="false">'Low pensions'!M117</f>
        <v>172097.677798102</v>
      </c>
      <c r="J117" s="82" t="n">
        <f aca="false">'Low pensions'!W117</f>
        <v>946830.646221146</v>
      </c>
      <c r="K117" s="9"/>
      <c r="L117" s="82" t="n">
        <f aca="false">'Low pensions'!N117</f>
        <v>3573950.57607595</v>
      </c>
      <c r="M117" s="67"/>
      <c r="N117" s="82" t="n">
        <f aca="false">'Low pensions'!L117</f>
        <v>1159717.55390219</v>
      </c>
      <c r="O117" s="9"/>
      <c r="P117" s="82" t="n">
        <f aca="false">'Low pensions'!X117</f>
        <v>24925670.3386773</v>
      </c>
      <c r="Q117" s="67"/>
      <c r="R117" s="82" t="n">
        <f aca="false">'Low SIPA income'!G112</f>
        <v>28765856.256888</v>
      </c>
      <c r="S117" s="67"/>
      <c r="T117" s="82" t="n">
        <f aca="false">'Low SIPA income'!J112</f>
        <v>109988744.583875</v>
      </c>
      <c r="U117" s="9"/>
      <c r="V117" s="82" t="n">
        <f aca="false">'Low SIPA income'!F112</f>
        <v>125340.479973658</v>
      </c>
      <c r="W117" s="67"/>
      <c r="X117" s="82" t="n">
        <f aca="false">'Low SIPA income'!M112</f>
        <v>314819.149030727</v>
      </c>
      <c r="Y117" s="9"/>
      <c r="Z117" s="9" t="n">
        <f aca="false">R117+V117-N117-L117-F117</f>
        <v>-1472530.57741076</v>
      </c>
      <c r="AA117" s="9"/>
      <c r="AB117" s="9" t="n">
        <f aca="false">T117-P117-D117</f>
        <v>-55945949.2967761</v>
      </c>
      <c r="AC117" s="50"/>
      <c r="AD117" s="9"/>
      <c r="AE117" s="9"/>
      <c r="AF117" s="9"/>
      <c r="AG117" s="9" t="n">
        <f aca="false">BF117/100*$AG$57</f>
        <v>6792890703.94847</v>
      </c>
      <c r="AH117" s="40" t="n">
        <f aca="false">(AG117-AG116)/AG116</f>
        <v>0.0027372195234579</v>
      </c>
      <c r="AI117" s="40" t="n">
        <f aca="false">(AG117-AG113)/AG113</f>
        <v>0.0116281833878811</v>
      </c>
      <c r="AJ117" s="40" t="n">
        <f aca="false">AB117/AG117</f>
        <v>-0.00823595605097203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1" t="n">
        <f aca="false">workers_and_wage_low!C105</f>
        <v>13613941</v>
      </c>
      <c r="AX117" s="7"/>
      <c r="AY117" s="40" t="n">
        <f aca="false">(AW117-AW116)/AW116</f>
        <v>0.00122671764556112</v>
      </c>
      <c r="AZ117" s="39" t="n">
        <f aca="false">workers_and_wage_low!B105</f>
        <v>6715.01647477692</v>
      </c>
      <c r="BA117" s="40" t="n">
        <f aca="false">(AZ117-AZ116)/AZ116</f>
        <v>0.00150865118886253</v>
      </c>
      <c r="BB117" s="40"/>
      <c r="BC117" s="40"/>
      <c r="BD117" s="40"/>
      <c r="BE117" s="40"/>
      <c r="BF117" s="7" t="n">
        <f aca="false">BF116*(1+AY117)*(1+BA117)*(1-BE117)</f>
        <v>123.90504823995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I119" s="32" t="n">
        <f aca="false">AVERAGE(AI33:AI117)</f>
        <v>0.0137701200264928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47"/>
  <sheetViews>
    <sheetView showFormulas="false" showGridLines="true" showRowColHeaders="true" showZeros="true" rightToLeft="false" tabSelected="false" showOutlineSymbols="true" defaultGridColor="true" view="normal" topLeftCell="D1" colorId="64" zoomScale="65" zoomScaleNormal="65" zoomScalePageLayoutView="100" workbookViewId="0">
      <selection pane="topLeft" activeCell="P34" activeCellId="0" sqref="P34"/>
    </sheetView>
  </sheetViews>
  <sheetFormatPr defaultColWidth="12.0195312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84" t="n">
        <v>34.2274371921194</v>
      </c>
      <c r="E4" s="22"/>
      <c r="F4" s="85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86" t="n">
        <v>36.0654421469069</v>
      </c>
      <c r="E5" s="25" t="n">
        <f aca="false">(D7/D6)^(1/3)-1</f>
        <v>0.0200745496556636</v>
      </c>
      <c r="F5" s="87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84" t="n">
        <v>37.9112181792913</v>
      </c>
      <c r="E6" s="22" t="n">
        <f aca="false">(D8/D7)^(1/3)-1</f>
        <v>0.0217205625419932</v>
      </c>
      <c r="F6" s="85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86" t="n">
        <v>40.2405100148553</v>
      </c>
      <c r="E7" s="25" t="n">
        <f aca="false">(D9/D8)^(1/3)-1</f>
        <v>0.0284809714113086</v>
      </c>
      <c r="F7" s="87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84" t="n">
        <v>42.9200162644462</v>
      </c>
      <c r="E8" s="22" t="n">
        <f aca="false">(D10/D9)^(1/3)-1</f>
        <v>0.0449818647633</v>
      </c>
      <c r="F8" s="85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86" t="n">
        <v>46.6926648443866</v>
      </c>
      <c r="E9" s="25" t="n">
        <f aca="false">(D9/D8)^(1/3)-1</f>
        <v>0.0284809714113086</v>
      </c>
      <c r="F9" s="87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84" t="n">
        <v>53.281313331461</v>
      </c>
      <c r="E10" s="22" t="n">
        <f aca="false">(D10/D9)^(1/3)-1</f>
        <v>0.0449818647633</v>
      </c>
      <c r="F10" s="85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86" t="n">
        <v>59.4133384581602</v>
      </c>
      <c r="E11" s="25" t="n">
        <f aca="false">(D11/D10)^(1/3)-1</f>
        <v>0.036978323830404</v>
      </c>
      <c r="F11" s="87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84" t="n">
        <v>66.4111454665113</v>
      </c>
      <c r="E12" s="22" t="n">
        <f aca="false">(D12/D11)^(1/3)-1</f>
        <v>0.0378127572782889</v>
      </c>
      <c r="F12" s="85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86" t="n">
        <v>72.7247107047078</v>
      </c>
      <c r="E13" s="25" t="n">
        <f aca="false">(D13/D12)^(1/3)-1</f>
        <v>0.0307349693063796</v>
      </c>
      <c r="F13" s="87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84" t="n">
        <v>81.8091971509488</v>
      </c>
      <c r="E14" s="22" t="n">
        <f aca="false">(D14/D13)^(1/3)-1</f>
        <v>0.0400160528698503</v>
      </c>
      <c r="F14" s="85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86" t="n">
        <v>91.396965668282</v>
      </c>
      <c r="E15" s="25" t="n">
        <f aca="false">(D15/D14)^(1/3)-1</f>
        <v>0.0376316630457982</v>
      </c>
      <c r="F15" s="87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84" t="n">
        <v>98.5254944549653</v>
      </c>
      <c r="E16" s="22" t="n">
        <f aca="false">(D16/D15)^(1/3)-1</f>
        <v>0.0253503448429659</v>
      </c>
      <c r="F16" s="85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88" t="n">
        <v>103.820887302285</v>
      </c>
      <c r="E17" s="28" t="n">
        <f aca="false">(D17/D16)^(1/3)-1</f>
        <v>0.0176037632458057</v>
      </c>
      <c r="F17" s="89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128.520681242064</v>
      </c>
      <c r="C18" s="30" t="n">
        <f aca="false">(B18/B17)^(1/3)-1</f>
        <v>0.0423869739533245</v>
      </c>
      <c r="D18" s="90" t="n">
        <v>111.768313543956</v>
      </c>
      <c r="E18" s="30" t="n">
        <f aca="false">(D18/D17)^(1/3)-1</f>
        <v>0.0248917264192727</v>
      </c>
      <c r="F18" s="31" t="n">
        <v>61909.95</v>
      </c>
      <c r="G18" s="30" t="n">
        <f aca="false">(F18/F17)^(1/3)-1</f>
        <v>0.0198671483193431</v>
      </c>
      <c r="I18" s="29" t="s">
        <v>36</v>
      </c>
      <c r="J18" s="13" t="n">
        <f aca="false">B18*100/$B$16</f>
        <v>94.9811724845441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133.607821769921</v>
      </c>
      <c r="C19" s="28" t="n">
        <f aca="false">(B19/B18)^(1/3)-1</f>
        <v>0.0130237365118275</v>
      </c>
      <c r="D19" s="88" t="n">
        <v>118.816055368767</v>
      </c>
      <c r="E19" s="28" t="n">
        <f aca="false">(D19/D18)^(1/3)-1</f>
        <v>0.020591962942998</v>
      </c>
      <c r="F19" s="89" t="n">
        <v>66308.6260356141</v>
      </c>
      <c r="G19" s="28" t="n">
        <f aca="false">(F19/F18)^(1/3)-1</f>
        <v>0.0231434428503556</v>
      </c>
      <c r="I19" s="27" t="s">
        <v>37</v>
      </c>
      <c r="J19" s="13" t="n">
        <f aca="false">B19*100/$B$16</f>
        <v>98.7407430630679</v>
      </c>
      <c r="K19" s="13" t="n">
        <f aca="false">D19*100/$D$16</f>
        <v>120.594223886972</v>
      </c>
      <c r="L19" s="13" t="n">
        <f aca="false">100*F19*100/D19/($F$16*100/$D$16)</f>
        <v>96.6804033936021</v>
      </c>
    </row>
    <row r="20" customFormat="false" ht="12.8" hidden="false" customHeight="false" outlineLevel="0" collapsed="false">
      <c r="A20" s="29" t="s">
        <v>38</v>
      </c>
      <c r="B20" s="29" t="n">
        <v>136.517112394344</v>
      </c>
      <c r="C20" s="30" t="n">
        <f aca="false">(B20/B19)^(1/3)-1</f>
        <v>0.00720622971205342</v>
      </c>
      <c r="D20" s="90" t="n">
        <v>126.539098967737</v>
      </c>
      <c r="E20" s="30" t="n">
        <f aca="false">(D20/D19)^(1/3)-1</f>
        <v>0.0212134731228568</v>
      </c>
      <c r="F20" s="31" t="n">
        <v>71683.2722576883</v>
      </c>
      <c r="G20" s="30" t="n">
        <f aca="false">(F20/F19)^(1/3)-1</f>
        <v>0.0263195404884702</v>
      </c>
      <c r="I20" s="29" t="s">
        <v>38</v>
      </c>
      <c r="J20" s="13" t="n">
        <f aca="false">B20*100/$B$16</f>
        <v>100.890808188272</v>
      </c>
      <c r="K20" s="13" t="n">
        <f aca="false">D20*100/$D$16</f>
        <v>128.432848439625</v>
      </c>
      <c r="L20" s="13" t="n">
        <f aca="false">100*F20*100/D20/($F$16*100/$D$16)</f>
        <v>98.1378725598109</v>
      </c>
    </row>
    <row r="21" customFormat="false" ht="12.8" hidden="false" customHeight="false" outlineLevel="0" collapsed="false">
      <c r="A21" s="27" t="s">
        <v>18</v>
      </c>
      <c r="B21" s="27" t="n">
        <v>138.805989631777</v>
      </c>
      <c r="C21" s="28" t="n">
        <f aca="false">(B21/B20)^(1/3)-1</f>
        <v>0.00555779683672353</v>
      </c>
      <c r="D21" s="88" t="n">
        <v>134.262142566707</v>
      </c>
      <c r="E21" s="28" t="n">
        <f aca="false">(D21/D20)^(1/3)-1</f>
        <v>0.0199438851128952</v>
      </c>
      <c r="F21" s="89" t="n">
        <v>77782.4865024208</v>
      </c>
      <c r="G21" s="28" t="n">
        <f aca="false">(F21/F20)^(1/3)-1</f>
        <v>0.0275934642512419</v>
      </c>
      <c r="I21" s="27" t="s">
        <v>39</v>
      </c>
      <c r="J21" s="13" t="n">
        <f aca="false">B21*100/$B$16</f>
        <v>102.582366633057</v>
      </c>
      <c r="K21" s="13" t="n">
        <f aca="false">D21*100/$D$16</f>
        <v>136.271472992279</v>
      </c>
      <c r="L21" s="13" t="n">
        <f aca="false">100*F21*100/D21/($F$16*100/$D$16)</f>
        <v>100.362576860316</v>
      </c>
    </row>
    <row r="22" customFormat="false" ht="12.8" hidden="false" customHeight="false" outlineLevel="0" collapsed="false">
      <c r="A22" s="29" t="s">
        <v>20</v>
      </c>
      <c r="B22" s="29" t="n">
        <v>143.943162991112</v>
      </c>
      <c r="C22" s="30" t="n">
        <f aca="false">(B22/B21)^(1/3)-1</f>
        <v>0.0121874422889168</v>
      </c>
      <c r="D22" s="90" t="n">
        <v>141.985186165677</v>
      </c>
      <c r="E22" s="30" t="n">
        <f aca="false">(D22/D21)^(1/3)-1</f>
        <v>0.0188177137883849</v>
      </c>
      <c r="F22" s="31" t="n">
        <v>84121.3916053821</v>
      </c>
      <c r="G22" s="30" t="n">
        <f aca="false">(F22/F21)^(1/3)-1</f>
        <v>0.0264588466417974</v>
      </c>
      <c r="I22" s="29" t="s">
        <v>40</v>
      </c>
      <c r="J22" s="13" t="n">
        <f aca="false">B22*100/$B$16</f>
        <v>106.37891318269</v>
      </c>
      <c r="K22" s="13" t="n">
        <f aca="false">D22*100/$D$16</f>
        <v>144.110097544932</v>
      </c>
      <c r="L22" s="13" t="n">
        <f aca="false">100*F22*100/D22/($F$16*100/$D$16)</f>
        <v>102.63771336498</v>
      </c>
    </row>
    <row r="23" customFormat="false" ht="12.8" hidden="false" customHeight="false" outlineLevel="0" collapsed="false">
      <c r="A23" s="27" t="s">
        <v>24</v>
      </c>
      <c r="B23" s="27" t="n">
        <v>146.312835660635</v>
      </c>
      <c r="C23" s="28" t="n">
        <f aca="false">(B23/B22)^(1/3)-1</f>
        <v>0.00545767888673865</v>
      </c>
      <c r="D23" s="88" t="n">
        <v>149.708229764646</v>
      </c>
      <c r="E23" s="28" t="n">
        <f aca="false">(D23/D22)^(1/3)-1</f>
        <v>0.017811952455923</v>
      </c>
      <c r="F23" s="89" t="n">
        <v>90707.720419633</v>
      </c>
      <c r="G23" s="28" t="n">
        <f aca="false">(F23/F22)^(1/3)-1</f>
        <v>0.0254455420993447</v>
      </c>
      <c r="I23" s="27" t="s">
        <v>41</v>
      </c>
      <c r="J23" s="13" t="n">
        <f aca="false">B23*100/$B$16</f>
        <v>108.130182210995</v>
      </c>
      <c r="K23" s="13" t="n">
        <f aca="false">D23*100/$D$16</f>
        <v>151.948722097584</v>
      </c>
      <c r="L23" s="13" t="n">
        <f aca="false">100*F23*100/D23/($F$16*100/$D$16)</f>
        <v>104.964425330109</v>
      </c>
    </row>
    <row r="24" customFormat="false" ht="12.8" hidden="false" customHeight="false" outlineLevel="0" collapsed="false">
      <c r="A24" s="29" t="s">
        <v>42</v>
      </c>
      <c r="B24" s="29" t="n">
        <v>148.121066947864</v>
      </c>
      <c r="C24" s="30" t="n">
        <f aca="false">(B24/B23)^(1/3)-1</f>
        <v>0.00410269975837951</v>
      </c>
      <c r="D24" s="90" t="n">
        <v>157.56791182729</v>
      </c>
      <c r="E24" s="30" t="n">
        <f aca="false">(D24/D23)^(1/3)-1</f>
        <v>0.0172023812262541</v>
      </c>
      <c r="F24" s="31" t="n">
        <v>96909.0960522038</v>
      </c>
      <c r="G24" s="30" t="n">
        <f aca="false">(F24/F23)^(1/3)-1</f>
        <v>0.0222883931323852</v>
      </c>
      <c r="I24" s="29" t="s">
        <v>42</v>
      </c>
      <c r="J24" s="13" t="n">
        <f aca="false">B24*100/$B$16</f>
        <v>109.466526884275</v>
      </c>
      <c r="K24" s="13" t="n">
        <f aca="false">D24*100/$D$16</f>
        <v>159.926030007708</v>
      </c>
      <c r="L24" s="13" t="n">
        <f aca="false">100*F24*100/D24/($F$16*100/$D$16)</f>
        <v>106.546777162513</v>
      </c>
    </row>
    <row r="25" customFormat="false" ht="12.8" hidden="false" customHeight="false" outlineLevel="0" collapsed="false">
      <c r="A25" s="27" t="s">
        <v>18</v>
      </c>
      <c r="B25" s="27" t="n">
        <v>149.910468802319</v>
      </c>
      <c r="C25" s="28" t="n">
        <f aca="false">(B25/B24)^(1/3)-1</f>
        <v>0.00401078239865704</v>
      </c>
      <c r="D25" s="88" t="n">
        <v>165.427593889934</v>
      </c>
      <c r="E25" s="28" t="n">
        <f aca="false">(D25/D24)^(1/3)-1</f>
        <v>0.0163580340504399</v>
      </c>
      <c r="F25" s="89" t="n">
        <v>103276.830528888</v>
      </c>
      <c r="G25" s="28" t="n">
        <f aca="false">(F25/F24)^(1/3)-1</f>
        <v>0.0214398242206917</v>
      </c>
      <c r="I25" s="27" t="s">
        <v>43</v>
      </c>
      <c r="J25" s="13" t="n">
        <f aca="false">B25*100/$B$16</f>
        <v>110.788955963701</v>
      </c>
      <c r="K25" s="13" t="n">
        <f aca="false">D25*100/$D$16</f>
        <v>167.903337917831</v>
      </c>
      <c r="L25" s="13" t="n">
        <f aca="false">100*F25*100/D25/($F$16*100/$D$16)</f>
        <v>108.152983146585</v>
      </c>
    </row>
    <row r="26" customFormat="false" ht="12.8" hidden="false" customHeight="false" outlineLevel="0" collapsed="false">
      <c r="A26" s="29" t="s">
        <v>20</v>
      </c>
      <c r="B26" s="29" t="n">
        <v>151.860036955623</v>
      </c>
      <c r="C26" s="30" t="n">
        <f aca="false">(B26/B25)^(1/3)-1</f>
        <v>0.00431630381881321</v>
      </c>
      <c r="D26" s="90" t="n">
        <v>173.287275952578</v>
      </c>
      <c r="E26" s="30" t="n">
        <f aca="false">(D26/D25)^(1/3)-1</f>
        <v>0.015592707836515</v>
      </c>
      <c r="F26" s="31" t="n">
        <v>108997.05576474</v>
      </c>
      <c r="G26" s="30" t="n">
        <f aca="false">(F26/F25)^(1/3)-1</f>
        <v>0.0181316896061063</v>
      </c>
      <c r="I26" s="29" t="s">
        <v>44</v>
      </c>
      <c r="J26" s="13" t="n">
        <f aca="false">B26*100/$B$16</f>
        <v>112.229753407737</v>
      </c>
      <c r="K26" s="13" t="n">
        <f aca="false">D26*100/$D$16</f>
        <v>175.880645827954</v>
      </c>
      <c r="L26" s="13" t="n">
        <f aca="false">100*F26*100/D26/($F$16*100/$D$16)</f>
        <v>108.966160078509</v>
      </c>
    </row>
    <row r="27" customFormat="false" ht="12.8" hidden="false" customHeight="false" outlineLevel="0" collapsed="false">
      <c r="A27" s="27" t="s">
        <v>24</v>
      </c>
      <c r="B27" s="27" t="n">
        <v>153.015748616802</v>
      </c>
      <c r="C27" s="28" t="n">
        <f aca="false">(B27/B26)^(1/3)-1</f>
        <v>0.00253038305988174</v>
      </c>
      <c r="D27" s="88" t="n">
        <v>181.146958015222</v>
      </c>
      <c r="E27" s="28" t="n">
        <f aca="false">(D27/D26)^(1/3)-1</f>
        <v>0.0148958038073608</v>
      </c>
      <c r="F27" s="89" t="n">
        <v>114797.460637433</v>
      </c>
      <c r="G27" s="28" t="n">
        <f aca="false">(F27/F26)^(1/3)-1</f>
        <v>0.017433043316879</v>
      </c>
      <c r="I27" s="27" t="s">
        <v>45</v>
      </c>
      <c r="J27" s="13" t="n">
        <f aca="false">B27*100/$B$16</f>
        <v>113.08386379349</v>
      </c>
      <c r="K27" s="13" t="n">
        <f aca="false">D27*100/$D$16</f>
        <v>183.857953738077</v>
      </c>
      <c r="L27" s="13" t="n">
        <f aca="false">100*F27*100/D27/($F$16*100/$D$16)</f>
        <v>109.785451097195</v>
      </c>
    </row>
    <row r="28" customFormat="false" ht="12.8" hidden="false" customHeight="false" outlineLevel="0" collapsed="false">
      <c r="A28" s="29" t="s">
        <v>46</v>
      </c>
      <c r="B28" s="29" t="n">
        <v>154.786514960517</v>
      </c>
      <c r="C28" s="30" t="n">
        <f aca="false">(B28/B27)^(1/3)-1</f>
        <v>0.00384269645544233</v>
      </c>
      <c r="D28" s="90" t="n">
        <v>188.845703730869</v>
      </c>
      <c r="E28" s="30" t="n">
        <f aca="false">(D28/D27)^(1/3)-1</f>
        <v>0.0139705806309229</v>
      </c>
      <c r="F28" s="31" t="n">
        <v>120038.116561598</v>
      </c>
      <c r="G28" s="30" t="n">
        <f aca="false">(F28/F27)^(1/3)-1</f>
        <v>0.0149912470566769</v>
      </c>
      <c r="I28" s="29" t="s">
        <v>46</v>
      </c>
      <c r="J28" s="13" t="n">
        <f aca="false">B28*100/$B$16</f>
        <v>114.392520594067</v>
      </c>
      <c r="K28" s="13" t="n">
        <f aca="false">D28*100/$D$16</f>
        <v>191.671916771946</v>
      </c>
      <c r="L28" s="13" t="n">
        <f aca="false">100*F28*100/D28/($F$16*100/$D$16)</f>
        <v>110.117316217086</v>
      </c>
      <c r="N28" s="32"/>
    </row>
    <row r="29" customFormat="false" ht="12.8" hidden="false" customHeight="false" outlineLevel="0" collapsed="false">
      <c r="A29" s="27" t="s">
        <v>18</v>
      </c>
      <c r="B29" s="27" t="n">
        <v>157.405992242435</v>
      </c>
      <c r="C29" s="28" t="n">
        <f aca="false">(B29/B28)^(1/3)-1</f>
        <v>0.00560952838310747</v>
      </c>
      <c r="D29" s="88" t="n">
        <v>196.544449446516</v>
      </c>
      <c r="E29" s="28" t="n">
        <f aca="false">(D29/D28)^(1/3)-1</f>
        <v>0.013408536283362</v>
      </c>
      <c r="F29" s="89" t="n">
        <v>125308.268818619</v>
      </c>
      <c r="G29" s="28" t="n">
        <f aca="false">(F29/F28)^(1/3)-1</f>
        <v>0.0144255657147672</v>
      </c>
      <c r="I29" s="27" t="s">
        <v>47</v>
      </c>
      <c r="J29" s="13" t="n">
        <f aca="false">B29*100/$B$16</f>
        <v>116.328403761886</v>
      </c>
      <c r="K29" s="13" t="n">
        <f aca="false">D29*100/$D$16</f>
        <v>199.485879805814</v>
      </c>
      <c r="L29" s="13" t="n">
        <f aca="false">100*F29*100/D29/($F$16*100/$D$16)</f>
        <v>110.449181336978</v>
      </c>
      <c r="M29" s="32" t="n">
        <f aca="false">L27/L16-1</f>
        <v>0.0978545109719544</v>
      </c>
    </row>
    <row r="30" customFormat="false" ht="12.8" hidden="false" customHeight="false" outlineLevel="0" collapsed="false">
      <c r="A30" s="29" t="s">
        <v>20</v>
      </c>
      <c r="B30" s="29" t="n">
        <v>157.934438433848</v>
      </c>
      <c r="C30" s="30" t="n">
        <f aca="false">(B30/B29)^(1/3)-1</f>
        <v>0.0011178225910411</v>
      </c>
      <c r="D30" s="90" t="n">
        <v>204.243195162163</v>
      </c>
      <c r="E30" s="30" t="n">
        <f aca="false">(D30/D29)^(1/3)-1</f>
        <v>0.0128899704051624</v>
      </c>
      <c r="F30" s="31" t="n">
        <v>130607.917408494</v>
      </c>
      <c r="G30" s="30" t="n">
        <f aca="false">(F30/F29)^(1/3)-1</f>
        <v>0.0139034281792818</v>
      </c>
      <c r="I30" s="29" t="s">
        <v>48</v>
      </c>
      <c r="J30" s="13" t="n">
        <f aca="false">B30*100/$B$16</f>
        <v>116.718943544047</v>
      </c>
      <c r="K30" s="13" t="n">
        <f aca="false">D30*100/$D$16</f>
        <v>207.299842839682</v>
      </c>
      <c r="L30" s="13" t="n">
        <f aca="false">100*F30*100/D30/($F$16*100/$D$16)</f>
        <v>110.781046456868</v>
      </c>
    </row>
    <row r="31" customFormat="false" ht="12.8" hidden="false" customHeight="false" outlineLevel="0" collapsed="false">
      <c r="A31" s="27" t="s">
        <v>24</v>
      </c>
      <c r="B31" s="27" t="n">
        <v>159.911205145324</v>
      </c>
      <c r="C31" s="28" t="n">
        <f aca="false">(B31/B30)^(1/3)-1</f>
        <v>0.00415483852423804</v>
      </c>
      <c r="D31" s="88" t="n">
        <v>211.94194087781</v>
      </c>
      <c r="E31" s="28" t="n">
        <f aca="false">(D31/D30)^(1/3)-1</f>
        <v>0.0124100252895021</v>
      </c>
      <c r="F31" s="89" t="n">
        <v>135937.062331225</v>
      </c>
      <c r="G31" s="28" t="n">
        <f aca="false">(F31/F30)^(1/3)-1</f>
        <v>0.013419971310922</v>
      </c>
      <c r="I31" s="27" t="s">
        <v>49</v>
      </c>
      <c r="J31" s="13" t="n">
        <f aca="false">B31*100/$B$16</f>
        <v>118.179841651417</v>
      </c>
      <c r="K31" s="13" t="n">
        <f aca="false">D31*100/$D$16</f>
        <v>215.113805873551</v>
      </c>
      <c r="L31" s="13" t="n">
        <f aca="false">100*F31*100/D31/($F$16*100/$D$16)</f>
        <v>111.11291157676</v>
      </c>
    </row>
    <row r="32" customFormat="false" ht="12.8" hidden="false" customHeight="false" outlineLevel="0" collapsed="false">
      <c r="A32" s="29" t="s">
        <v>50</v>
      </c>
      <c r="B32" s="29" t="n">
        <v>161.751908133741</v>
      </c>
      <c r="C32" s="30" t="n">
        <f aca="false">(B32/B31)^(1/3)-1</f>
        <v>0.00382229868201045</v>
      </c>
      <c r="D32" s="90" t="n">
        <v>219.676659682991</v>
      </c>
      <c r="E32" s="30" t="n">
        <f aca="false">(D32/D31)^(1/3)-1</f>
        <v>0.012019784979483</v>
      </c>
      <c r="F32" s="31" t="n">
        <v>141318.845214506</v>
      </c>
      <c r="G32" s="30" t="n">
        <f aca="false">(F32/F31)^(1/3)-1</f>
        <v>0.0130263294242188</v>
      </c>
      <c r="I32" s="29" t="s">
        <v>50</v>
      </c>
      <c r="J32" s="13" t="n">
        <f aca="false">B32*100/$B$16</f>
        <v>119.540184020801</v>
      </c>
      <c r="K32" s="13" t="n">
        <f aca="false">D32*100/$D$16</f>
        <v>222.964280360351</v>
      </c>
      <c r="L32" s="13" t="n">
        <f aca="false">100*F32*100/D32/($F$16*100/$D$16)</f>
        <v>111.444776696651</v>
      </c>
    </row>
    <row r="33" customFormat="false" ht="12.8" hidden="false" customHeight="false" outlineLevel="0" collapsed="false">
      <c r="A33" s="27" t="s">
        <v>18</v>
      </c>
      <c r="B33" s="27" t="n">
        <v>162.91520197092</v>
      </c>
      <c r="C33" s="28" t="n">
        <f aca="false">(B33/B32)^(1/3)-1</f>
        <v>0.00239155588891693</v>
      </c>
      <c r="D33" s="88" t="n">
        <v>227.411378488173</v>
      </c>
      <c r="E33" s="28" t="n">
        <f aca="false">(D33/D32)^(1/3)-1</f>
        <v>0.0116014072790909</v>
      </c>
      <c r="F33" s="89" t="n">
        <v>146730.26225494</v>
      </c>
      <c r="G33" s="28" t="n">
        <f aca="false">(F33/F32)^(1/3)-1</f>
        <v>0.0126045424839134</v>
      </c>
      <c r="I33" s="27" t="s">
        <v>51</v>
      </c>
      <c r="J33" s="13" t="n">
        <f aca="false">B33*100/$B$16</f>
        <v>120.399897893552</v>
      </c>
      <c r="K33" s="13" t="n">
        <f aca="false">D33*100/$D$16</f>
        <v>230.814754847152</v>
      </c>
      <c r="L33" s="13" t="n">
        <f aca="false">100*F33*100/D33/($F$16*100/$D$16)</f>
        <v>111.776641816542</v>
      </c>
    </row>
    <row r="34" customFormat="false" ht="12.8" hidden="false" customHeight="false" outlineLevel="0" collapsed="false">
      <c r="A34" s="29" t="s">
        <v>20</v>
      </c>
      <c r="B34" s="29" t="n">
        <v>164.251815971202</v>
      </c>
      <c r="C34" s="30" t="n">
        <f aca="false">(B34/B33)^(1/3)-1</f>
        <v>0.00272733954651838</v>
      </c>
      <c r="D34" s="90" t="n">
        <v>235.146097293354</v>
      </c>
      <c r="E34" s="30" t="n">
        <f aca="false">(D34/D33)^(1/3)-1</f>
        <v>0.0112111775165626</v>
      </c>
      <c r="F34" s="31" t="n">
        <v>152171.313452527</v>
      </c>
      <c r="G34" s="30" t="n">
        <f aca="false">(F34/F33)^(1/3)-1</f>
        <v>0.0122109515351549</v>
      </c>
      <c r="I34" s="29" t="s">
        <v>52</v>
      </c>
      <c r="J34" s="13" t="n">
        <f aca="false">B34*100/$B$16</f>
        <v>121.387701285809</v>
      </c>
      <c r="K34" s="13" t="n">
        <f aca="false">D34*100/$D$16</f>
        <v>238.665229333953</v>
      </c>
      <c r="L34" s="13" t="n">
        <f aca="false">100*F34*100/D34/($F$16*100/$D$16)</f>
        <v>112.108506936433</v>
      </c>
    </row>
    <row r="35" customFormat="false" ht="12.8" hidden="false" customHeight="false" outlineLevel="0" collapsed="false">
      <c r="A35" s="27" t="s">
        <v>24</v>
      </c>
      <c r="B35" s="27" t="n">
        <v>166.320750737547</v>
      </c>
      <c r="C35" s="28" t="n">
        <f aca="false">(B35/B34)^(1/3)-1</f>
        <v>0.00418119822253082</v>
      </c>
      <c r="D35" s="88" t="n">
        <v>242.880816098535</v>
      </c>
      <c r="E35" s="28" t="n">
        <f aca="false">(D35/D34)^(1/3)-1</f>
        <v>0.0108463472906519</v>
      </c>
      <c r="F35" s="89" t="n">
        <v>157641.998807266</v>
      </c>
      <c r="G35" s="28" t="n">
        <f aca="false">(F35/F34)^(1/3)-1</f>
        <v>0.0118428050410839</v>
      </c>
      <c r="I35" s="27" t="s">
        <v>53</v>
      </c>
      <c r="J35" s="13" t="n">
        <f aca="false">B35*100/$B$16</f>
        <v>122.916714733313</v>
      </c>
      <c r="K35" s="13" t="n">
        <f aca="false">D35*100/$D$16</f>
        <v>246.515703820753</v>
      </c>
      <c r="L35" s="13" t="n">
        <f aca="false">100*F35*100/D35/($F$16*100/$D$16)</f>
        <v>112.440372056324</v>
      </c>
    </row>
    <row r="36" customFormat="false" ht="12.8" hidden="false" customHeight="false" outlineLevel="0" collapsed="false">
      <c r="A36" s="29" t="s">
        <v>54</v>
      </c>
      <c r="B36" s="29" t="n">
        <v>167.413224918422</v>
      </c>
      <c r="C36" s="30" t="n">
        <f aca="false">(B36/B35)^(1/3)-1</f>
        <v>0.00218471618336924</v>
      </c>
      <c r="D36" s="90" t="n">
        <v>251.427459132065</v>
      </c>
      <c r="E36" s="30" t="n">
        <f aca="false">(D36/D35)^(1/3)-1</f>
        <v>0.0115945890768114</v>
      </c>
      <c r="F36" s="31" t="n">
        <v>163670.853794676</v>
      </c>
      <c r="G36" s="30" t="n">
        <f aca="false">(F36/F35)^(1/3)-1</f>
        <v>0.0125888441087074</v>
      </c>
      <c r="I36" s="29" t="s">
        <v>54</v>
      </c>
      <c r="J36" s="13" t="n">
        <f aca="false">B36*100/$B$16</f>
        <v>123.724090461529</v>
      </c>
      <c r="K36" s="13" t="n">
        <f aca="false">D36*100/$D$16</f>
        <v>255.190253571363</v>
      </c>
      <c r="L36" s="13" t="n">
        <f aca="false">100*F36*100/D36/($F$16*100/$D$16)</f>
        <v>112.772237176216</v>
      </c>
    </row>
    <row r="37" customFormat="false" ht="12.8" hidden="false" customHeight="false" outlineLevel="0" collapsed="false">
      <c r="A37" s="27" t="s">
        <v>18</v>
      </c>
      <c r="B37" s="27" t="n">
        <v>168.617234039902</v>
      </c>
      <c r="C37" s="28" t="n">
        <f aca="false">(B37/B36)^(1/3)-1</f>
        <v>0.00239155588891649</v>
      </c>
      <c r="D37" s="88" t="n">
        <v>259.974102165594</v>
      </c>
      <c r="E37" s="28" t="n">
        <f aca="false">(D37/D36)^(1/3)-1</f>
        <v>0.0112048101911144</v>
      </c>
      <c r="F37" s="89" t="n">
        <v>169732.453678074</v>
      </c>
      <c r="G37" s="28" t="n">
        <f aca="false">(F37/F36)^(1/3)-1</f>
        <v>0.0121957602303371</v>
      </c>
      <c r="I37" s="27" t="s">
        <v>108</v>
      </c>
      <c r="J37" s="13" t="n">
        <f aca="false">B37*100/$B$16</f>
        <v>124.613894319826</v>
      </c>
      <c r="K37" s="13" t="n">
        <f aca="false">D37*100/$D$16</f>
        <v>263.864803321971</v>
      </c>
      <c r="L37" s="13" t="n">
        <f aca="false">100*F37*100/D37/($F$16*100/$D$16)</f>
        <v>113.104102296106</v>
      </c>
    </row>
    <row r="38" customFormat="false" ht="12.8" hidden="false" customHeight="false" outlineLevel="0" collapsed="false">
      <c r="A38" s="29" t="s">
        <v>20</v>
      </c>
      <c r="B38" s="29" t="n">
        <v>170.000629530194</v>
      </c>
      <c r="C38" s="30" t="n">
        <f aca="false">(B38/B37)^(1/3)-1</f>
        <v>0.0027273395465186</v>
      </c>
      <c r="D38" s="90" t="n">
        <v>268.520745199124</v>
      </c>
      <c r="E38" s="30" t="n">
        <f aca="false">(D38/D37)^(1/3)-1</f>
        <v>0.0108403875502925</v>
      </c>
      <c r="F38" s="31" t="n">
        <v>175826.798457463</v>
      </c>
      <c r="G38" s="30" t="n">
        <f aca="false">(F38/F37)^(1/3)-1</f>
        <v>0.011828076748174</v>
      </c>
      <c r="I38" s="29" t="s">
        <v>109</v>
      </c>
      <c r="J38" s="13" t="n">
        <f aca="false">B38*100/$B$16</f>
        <v>125.636270830812</v>
      </c>
      <c r="K38" s="13" t="n">
        <f aca="false">D38*100/$D$16</f>
        <v>272.539353072581</v>
      </c>
      <c r="L38" s="13" t="n">
        <f aca="false">100*F38*100/D38/($F$16*100/$D$16)</f>
        <v>113.435967415997</v>
      </c>
    </row>
    <row r="39" customFormat="false" ht="12.8" hidden="false" customHeight="false" outlineLevel="0" collapsed="false">
      <c r="A39" s="27" t="s">
        <v>24</v>
      </c>
      <c r="B39" s="27" t="n">
        <v>172.141977013361</v>
      </c>
      <c r="C39" s="28" t="n">
        <f aca="false">(B39/B38)^(1/3)-1</f>
        <v>0.0041811982225306</v>
      </c>
      <c r="D39" s="88" t="n">
        <v>277.067388232653</v>
      </c>
      <c r="E39" s="28" t="n">
        <f aca="false">(D39/D38)^(1/3)-1</f>
        <v>0.0104989246796106</v>
      </c>
      <c r="F39" s="89" t="n">
        <v>181953.888132841</v>
      </c>
      <c r="G39" s="28" t="n">
        <f aca="false">(F39/F38)^(1/3)-1</f>
        <v>0.0114833944656065</v>
      </c>
      <c r="I39" s="27" t="s">
        <v>110</v>
      </c>
      <c r="J39" s="13" t="n">
        <f aca="false">B39*100/$B$16</f>
        <v>127.218799748979</v>
      </c>
      <c r="K39" s="13" t="n">
        <f aca="false">D39*100/$D$16</f>
        <v>281.213902823189</v>
      </c>
      <c r="L39" s="13" t="n">
        <f aca="false">100*F39*100/D39/($F$16*100/$D$16)</f>
        <v>113.767832535889</v>
      </c>
    </row>
    <row r="41" customFormat="false" ht="13.8" hidden="false" customHeight="false" outlineLevel="0" collapsed="false">
      <c r="A41" s="33"/>
      <c r="B41" s="80" t="s">
        <v>57</v>
      </c>
      <c r="C41" s="80"/>
      <c r="D41" s="80"/>
    </row>
    <row r="42" customFormat="false" ht="51.75" hidden="false" customHeight="true" outlineLevel="0" collapsed="false">
      <c r="A42" s="33" t="s">
        <v>55</v>
      </c>
      <c r="B42" s="35" t="s">
        <v>115</v>
      </c>
      <c r="C42" s="35" t="s">
        <v>116</v>
      </c>
      <c r="D42" s="35" t="s">
        <v>8</v>
      </c>
    </row>
    <row r="43" customFormat="false" ht="12.8" hidden="false" customHeight="false" outlineLevel="0" collapsed="false">
      <c r="A43" s="36" t="n">
        <v>2020</v>
      </c>
      <c r="B43" s="38" t="n">
        <f aca="false">AVERAGE(B16:B19)/AVERAGE(B12:B15)-1</f>
        <v>-0.104624060456319</v>
      </c>
      <c r="C43" s="38" t="n">
        <f aca="false">D43*0.9</f>
        <v>0</v>
      </c>
      <c r="D43" s="38" t="n">
        <f aca="false">'[1]Central macro hypothesis'!C39</f>
        <v>0</v>
      </c>
    </row>
    <row r="44" customFormat="false" ht="12.8" hidden="false" customHeight="false" outlineLevel="0" collapsed="false">
      <c r="A44" s="7" t="n">
        <v>2021</v>
      </c>
      <c r="B44" s="40" t="n">
        <f aca="false">AVERAGE(B20:B23)/AVERAGE(B16:B19)-1</f>
        <v>0.107000000000001</v>
      </c>
      <c r="C44" s="40" t="n">
        <f aca="false">D44*1.2</f>
        <v>0</v>
      </c>
      <c r="D44" s="40" t="n">
        <f aca="false">'[1]Central macro hypothesis'!C40</f>
        <v>0</v>
      </c>
    </row>
    <row r="45" customFormat="false" ht="12.8" hidden="false" customHeight="false" outlineLevel="0" collapsed="false">
      <c r="A45" s="36" t="n">
        <v>2022</v>
      </c>
      <c r="B45" s="38" t="n">
        <f aca="false">AVERAGE(B24:B27)/AVERAGE(B20:B23)-1</f>
        <v>0.0660000000000014</v>
      </c>
      <c r="C45" s="38" t="n">
        <f aca="false">D45*1.2</f>
        <v>0</v>
      </c>
      <c r="D45" s="38" t="n">
        <f aca="false">'[1]Central macro hypothesis'!C41</f>
        <v>0</v>
      </c>
    </row>
    <row r="46" customFormat="false" ht="12.8" hidden="false" customHeight="false" outlineLevel="0" collapsed="false">
      <c r="A46" s="7" t="n">
        <v>2023</v>
      </c>
      <c r="B46" s="40" t="n">
        <f aca="false">AVERAGE(B28:B31)/AVERAGE(B24:B27)-1</f>
        <v>0.0449999999999975</v>
      </c>
      <c r="C46" s="40" t="n">
        <f aca="false">D46*1.2</f>
        <v>0</v>
      </c>
      <c r="D46" s="40" t="n">
        <f aca="false">'[1]Central macro hypothesis'!C42</f>
        <v>0</v>
      </c>
    </row>
    <row r="47" customFormat="false" ht="12.8" hidden="false" customHeight="false" outlineLevel="0" collapsed="false">
      <c r="A47" s="36" t="n">
        <v>2024</v>
      </c>
      <c r="B47" s="38" t="n">
        <f aca="false">AVERAGE(B32:B35)/AVERAGE(B28:B31)-1</f>
        <v>0.0400000000000018</v>
      </c>
      <c r="C47" s="38" t="n">
        <f aca="false">D47*1.2</f>
        <v>0</v>
      </c>
      <c r="D47" s="38" t="n">
        <f aca="false">'[1]Central macro hypothesis'!C43</f>
        <v>0</v>
      </c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false" showOutlineSymbols="true" defaultGridColor="true" view="normal" topLeftCell="BG1" colorId="64" zoomScale="65" zoomScaleNormal="65" zoomScalePageLayoutView="100" workbookViewId="0">
      <selection pane="topLeft" activeCell="BM13" activeCellId="0" sqref="BM13"/>
    </sheetView>
  </sheetViews>
  <sheetFormatPr defaultColWidth="9.25390625" defaultRowHeight="12.8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1"/>
    <col collapsed="false" customWidth="true" hidden="false" outlineLevel="0" max="30" min="30" style="0" width="13.66"/>
    <col collapsed="false" customWidth="true" hidden="false" outlineLevel="0" max="33" min="33" style="0" width="13.17"/>
    <col collapsed="false" customWidth="true" hidden="false" outlineLevel="0" max="39" min="39" style="0" width="11.5"/>
    <col collapsed="false" customWidth="true" hidden="false" outlineLevel="0" max="41" min="41" style="0" width="19.33"/>
    <col collapsed="false" customWidth="true" hidden="false" outlineLevel="0" max="42" min="42" style="0" width="14.35"/>
    <col collapsed="false" customWidth="true" hidden="false" outlineLevel="0" max="43" min="43" style="0" width="14.01"/>
    <col collapsed="false" customWidth="true" hidden="false" outlineLevel="0" max="44" min="44" style="0" width="15.49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113</v>
      </c>
      <c r="D1" s="41"/>
      <c r="E1" s="41" t="s">
        <v>114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 t="str">
        <f aca="false">'Central scenario'!AE1</f>
        <v>PIB en millones de pesos constantes de 2004</v>
      </c>
      <c r="AF1" s="3" t="s">
        <v>75</v>
      </c>
      <c r="AG1" s="3" t="str">
        <f aca="false">'Central scenario'!AG1</f>
        <v>PIB en pesos constantes noviembre 2014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/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tr">
        <f aca="false">'Central scenario'!BB1</f>
        <v>Remuneración del Trabajo Asalariado en porcentjae del Valor Agregado Bruto (VAB)</v>
      </c>
      <c r="BC1" s="3" t="str">
        <f aca="false">'Central scenario'!BC1</f>
        <v>Ingresos Brutos Mixtos en porcentaje VAB</v>
      </c>
      <c r="BD1" s="3" t="str">
        <f aca="false">'Central scenario'!BD1</f>
        <v>Remuneración del trabajo en % VAB</v>
      </c>
      <c r="BE1" s="3"/>
      <c r="BF1" s="3"/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117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9" t="s">
        <v>103</v>
      </c>
      <c r="AR3" s="52" t="s">
        <v>104</v>
      </c>
      <c r="AS3" s="52" t="s">
        <v>103</v>
      </c>
      <c r="AT3" s="52" t="s">
        <v>104</v>
      </c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-0.0331565128262777</v>
      </c>
      <c r="AM4" s="52"/>
      <c r="AN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0.0607395187891978</v>
      </c>
      <c r="BL4" s="51" t="n">
        <f aca="false">SUM(P14:P17)/AVERAGE(AG14:AG17)</f>
        <v>0.0140881848578508</v>
      </c>
      <c r="BM4" s="51" t="n">
        <f aca="false">SUM(D14:D17)/AVERAGE(AG14:AG17)</f>
        <v>0.0798078467576248</v>
      </c>
      <c r="BN4" s="51" t="n">
        <f aca="false">(SUM(H14:H17)+SUM(J14:J17))/AVERAGE(AG14:AG17)</f>
        <v>0</v>
      </c>
      <c r="BO4" s="52" t="n">
        <f aca="false">AL4-BN4</f>
        <v>-0.0331565128262777</v>
      </c>
      <c r="BP4" s="32" t="n">
        <f aca="false">BN4+BM4</f>
        <v>0.0798078467576248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-0.0329868285603578</v>
      </c>
      <c r="AM5" s="52"/>
      <c r="AN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0.0611320051364955</v>
      </c>
      <c r="BL5" s="51" t="n">
        <f aca="false">SUM(P18:P21)/AVERAGE(AG18:AG21)</f>
        <v>0.0152426006618067</v>
      </c>
      <c r="BM5" s="51" t="n">
        <f aca="false">SUM(D18:D21)/AVERAGE(AG18:AG21)</f>
        <v>0.0788762330350467</v>
      </c>
      <c r="BN5" s="51" t="n">
        <f aca="false">(SUM(H18:H21)+SUM(J18:J21))/AVERAGE(AG18:AG21)</f>
        <v>2.88521656710338E-005</v>
      </c>
      <c r="BO5" s="52" t="n">
        <f aca="false">AL5-BN5</f>
        <v>-0.0330156807260289</v>
      </c>
      <c r="BP5" s="32" t="n">
        <f aca="false">BN5+BM5</f>
        <v>0.0789050852007177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-0.0370007665353377</v>
      </c>
      <c r="AM6" s="4" t="n">
        <f aca="false">'Central scenario'!AM6</f>
        <v>22247411.6609202</v>
      </c>
      <c r="AN6" s="52"/>
      <c r="AO6" s="52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0.0628649338766236</v>
      </c>
      <c r="BL6" s="51" t="n">
        <f aca="false">SUM(P22:P25)/AVERAGE(AG22:AG25)</f>
        <v>0.0187841782319647</v>
      </c>
      <c r="BM6" s="51" t="n">
        <f aca="false">SUM(D22:D25)/AVERAGE(AG22:AG25)</f>
        <v>0.0810815221799967</v>
      </c>
      <c r="BN6" s="51" t="n">
        <f aca="false">(SUM(H22:H25)+SUM(J22:J25))/AVERAGE(AG22:AG25)</f>
        <v>0.000491092714512904</v>
      </c>
      <c r="BO6" s="52" t="n">
        <f aca="false">AL6-BN6</f>
        <v>-0.0374918592498506</v>
      </c>
      <c r="BP6" s="32" t="n">
        <f aca="false">BN6+BM6</f>
        <v>0.0815726148945096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-0.0367947322869077</v>
      </c>
      <c r="AM7" s="4" t="n">
        <f aca="false">'Central scenario'!AM7</f>
        <v>20644316.2443057</v>
      </c>
      <c r="AN7" s="52" t="n">
        <f aca="false">AM6/AVERAGE(AG26:AG29)</f>
        <v>0.00430801881145178</v>
      </c>
      <c r="AO7" s="52" t="n">
        <f aca="false">AVERAGE(AG26:AG29)/AVERAGE(AG22:AG25)-1</f>
        <v>-0.0256535187698732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23175400.3652583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0.0132187981915489</v>
      </c>
      <c r="BJ7" s="1" t="n">
        <f aca="false">BJ6+1</f>
        <v>2018</v>
      </c>
      <c r="BK7" s="51" t="n">
        <f aca="false">SUM(T26:T29)/AVERAGE(AG26:AG29)</f>
        <v>0.0587398562806465</v>
      </c>
      <c r="BL7" s="51" t="n">
        <f aca="false">SUM(P26:P29)/AVERAGE(AG26:AG29)</f>
        <v>0.0174435294023944</v>
      </c>
      <c r="BM7" s="51" t="n">
        <f aca="false">SUM(D26:D29)/AVERAGE(AG26:AG29)</f>
        <v>0.0780910591651598</v>
      </c>
      <c r="BN7" s="51" t="n">
        <f aca="false">(SUM(H26:H29)+SUM(J26:J29))/AVERAGE(AG26:AG29)</f>
        <v>0.000922411235235612</v>
      </c>
      <c r="BO7" s="52" t="n">
        <f aca="false">AL7-BN7</f>
        <v>-0.0377171435221433</v>
      </c>
      <c r="BP7" s="32" t="n">
        <f aca="false">BN7+BM7</f>
        <v>0.0790134704003954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-0.0378731307108714</v>
      </c>
      <c r="AM8" s="4" t="n">
        <f aca="false">'Central scenario'!AM8</f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f aca="false">((((AP7*((1+AO8)^(1/12))-AM8/12)*((1+AO8)^(1/12))-AM8/12)*((1+AO8)^(1/12))-AM8/12)*((1+AO8)^(1/12))-AM8/12)*((1+AO8)^(1/12))-AM8/12</f>
        <v>14776273.6191157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V8" s="1" t="n">
        <v>11082939</v>
      </c>
      <c r="AX8" s="1" t="n">
        <f aca="false">(AV8-AV7)/AV7</f>
        <v>0.00641144738254397</v>
      </c>
      <c r="BI8" s="51" t="n">
        <f aca="false">T15/AG15</f>
        <v>0.0159707005370973</v>
      </c>
      <c r="BJ8" s="1" t="n">
        <f aca="false">BJ7+1</f>
        <v>2019</v>
      </c>
      <c r="BK8" s="51" t="n">
        <f aca="false">SUM(T30:T33)/AVERAGE(AG30:AG33)</f>
        <v>0.0515593582610421</v>
      </c>
      <c r="BL8" s="51" t="n">
        <f aca="false">SUM(P30:P33)/AVERAGE(AG30:AG33)</f>
        <v>0.0165671281372107</v>
      </c>
      <c r="BM8" s="51" t="n">
        <f aca="false">SUM(D30:D33)/AVERAGE(AG30:AG33)</f>
        <v>0.0728653608347028</v>
      </c>
      <c r="BN8" s="51" t="n">
        <f aca="false">(SUM(H30:H33)+SUM(J30:J33))/AVERAGE(AG30:AG33)</f>
        <v>0.000845456563710703</v>
      </c>
      <c r="BO8" s="52" t="n">
        <f aca="false">AL8-BN8</f>
        <v>-0.0387185872745821</v>
      </c>
      <c r="BP8" s="32" t="n">
        <f aca="false">BN8+BM8</f>
        <v>0.0737108173984135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-0.0466653167389182</v>
      </c>
      <c r="AM9" s="4" t="n">
        <f aca="false">'Central scenario'!AM9</f>
        <v>18862810.403066</v>
      </c>
      <c r="AN9" s="52" t="n">
        <f aca="false">AM9/AVERAGE(AG34:AG37)</f>
        <v>0.00416856092350844</v>
      </c>
      <c r="AO9" s="52" t="n">
        <f aca="false">AVERAGE(AG34:AG37)/AVERAGE(AG30:AG33)-1</f>
        <v>-0.10508355230319</v>
      </c>
      <c r="AP9" s="52"/>
      <c r="AQ9" s="4" t="n">
        <f aca="false">AQ8*(1+AO9)</f>
        <v>373394352.127089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355458244.899555</v>
      </c>
      <c r="AS9" s="53" t="n">
        <f aca="false">AQ9/AG37</f>
        <v>0.0788862579454324</v>
      </c>
      <c r="AT9" s="53" t="n">
        <f aca="false">AR9/AG37</f>
        <v>0.0750969334063012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0.0144615407948684</v>
      </c>
      <c r="BJ9" s="1" t="n">
        <f aca="false">BJ8+1</f>
        <v>2020</v>
      </c>
      <c r="BK9" s="51" t="n">
        <f aca="false">SUM(T34:T37)/AVERAGE(AG34:AG37)</f>
        <v>0.058443004504913</v>
      </c>
      <c r="BL9" s="51" t="n">
        <f aca="false">SUM(P34:P37)/AVERAGE(AG34:AG37)</f>
        <v>0.0178964882780557</v>
      </c>
      <c r="BM9" s="51" t="n">
        <f aca="false">SUM(D34:D37)/AVERAGE(AG34:AG37)</f>
        <v>0.0872118329657755</v>
      </c>
      <c r="BN9" s="51" t="n">
        <f aca="false">(SUM(H34:H37)+SUM(J34:J37))/AVERAGE(AG34:AG37)</f>
        <v>0.0014040170882679</v>
      </c>
      <c r="BO9" s="52" t="n">
        <f aca="false">AL9-BN9</f>
        <v>-0.0480693338271861</v>
      </c>
      <c r="BP9" s="32" t="n">
        <f aca="false">BN9+BM9</f>
        <v>0.0886158500540434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-0.0361752718733807</v>
      </c>
      <c r="AM10" s="4" t="n">
        <f aca="false">'Central scenario'!AM10</f>
        <v>17835539.214349</v>
      </c>
      <c r="AN10" s="52" t="n">
        <f aca="false">AM10/AVERAGE(AG38:AG41)</f>
        <v>0.00356056055607915</v>
      </c>
      <c r="AO10" s="52" t="n">
        <f aca="false">AVERAGE(AG38:AG41)/AVERAGE(AG34:AG37)-1</f>
        <v>0.107000000000001</v>
      </c>
      <c r="AP10" s="52"/>
      <c r="AQ10" s="4" t="n">
        <f aca="false">AQ9*(1+AO10)</f>
        <v>413347547.804688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374798104.613038</v>
      </c>
      <c r="AS10" s="53" t="n">
        <f aca="false">AQ10/AG41</f>
        <v>0.0797440764222513</v>
      </c>
      <c r="AT10" s="53" t="n">
        <f aca="false">AR10/AG41</f>
        <v>0.0723070182850088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0.0170660074210736</v>
      </c>
      <c r="BJ10" s="1" t="n">
        <f aca="false">BJ9+1</f>
        <v>2021</v>
      </c>
      <c r="BK10" s="51" t="n">
        <f aca="false">SUM(T38:T41)/AVERAGE(AG38:AG41)</f>
        <v>0.0586118191059095</v>
      </c>
      <c r="BL10" s="51" t="n">
        <f aca="false">SUM(P38:P41)/AVERAGE(AG38:AG41)</f>
        <v>0.016443033476326</v>
      </c>
      <c r="BM10" s="51" t="n">
        <f aca="false">SUM(D38:D41)/AVERAGE(AG38:AG41)</f>
        <v>0.0783440575029642</v>
      </c>
      <c r="BN10" s="51" t="n">
        <f aca="false">(SUM(H38:H41)+SUM(J38:J41))/AVERAGE(AG38:AG41)</f>
        <v>0.00167754749438982</v>
      </c>
      <c r="BO10" s="52" t="n">
        <f aca="false">AL10-BN10</f>
        <v>-0.0378528193677705</v>
      </c>
      <c r="BP10" s="32" t="n">
        <f aca="false">BN10+BM10</f>
        <v>0.080021604997354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-0.043868681258144</v>
      </c>
      <c r="AM11" s="4" t="n">
        <f aca="false">'Central scenario'!AM11</f>
        <v>16827143.6015023</v>
      </c>
      <c r="AN11" s="52" t="n">
        <f aca="false">AM11/AVERAGE(AG42:AG45)</f>
        <v>0.00315126792461857</v>
      </c>
      <c r="AO11" s="52" t="n">
        <f aca="false">AVERAGE(AG42:AG45)/AVERAGE(AG38:AG41)-1</f>
        <v>0.066000000000001</v>
      </c>
      <c r="AP11" s="52"/>
      <c r="AQ11" s="4" t="n">
        <f aca="false">AQ10*(1+AO11)</f>
        <v>440628485.959797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382204488.474992</v>
      </c>
      <c r="AS11" s="53" t="n">
        <f aca="false">AQ11/AG45</f>
        <v>0.0812834134362547</v>
      </c>
      <c r="AT11" s="53" t="n">
        <f aca="false">AR11/AG45</f>
        <v>0.0705058489040574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0.0139980043565481</v>
      </c>
      <c r="BJ11" s="1" t="n">
        <f aca="false">BJ10+1</f>
        <v>2022</v>
      </c>
      <c r="BK11" s="51" t="n">
        <f aca="false">SUM(T42:T45)/AVERAGE(AG42:AG45)</f>
        <v>0.0615999593086554</v>
      </c>
      <c r="BL11" s="51" t="n">
        <f aca="false">SUM(P42:P45)/AVERAGE(AG42:AG45)</f>
        <v>0.0186605194349112</v>
      </c>
      <c r="BM11" s="51" t="n">
        <f aca="false">SUM(D42:D45)/AVERAGE(AG42:AG45)</f>
        <v>0.0868081211318882</v>
      </c>
      <c r="BN11" s="51" t="n">
        <f aca="false">(SUM(H42:H45)+SUM(J42:J45))/AVERAGE(AG42:AG45)</f>
        <v>0.00225616473720973</v>
      </c>
      <c r="BO11" s="52" t="n">
        <f aca="false">AL11-BN11</f>
        <v>-0.0461248459953538</v>
      </c>
      <c r="BP11" s="32" t="n">
        <f aca="false">BN11+BM11</f>
        <v>0.089064285869098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-0.0474987106192777</v>
      </c>
      <c r="AM12" s="4" t="n">
        <f aca="false">'Central scenario'!AM12</f>
        <v>15842663.6881786</v>
      </c>
      <c r="AN12" s="52" t="n">
        <f aca="false">AM12/AVERAGE(AG46:AG49)</f>
        <v>0.00283914021010101</v>
      </c>
      <c r="AO12" s="52" t="n">
        <f aca="false">AVERAGE(AG46:AG49)/AVERAGE(AG42:AG45)-1</f>
        <v>0.0449999999999977</v>
      </c>
      <c r="AP12" s="52"/>
      <c r="AQ12" s="4" t="n">
        <f aca="false">AQ11*(1+AO12)</f>
        <v>460456767.827987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383236868.627836</v>
      </c>
      <c r="AS12" s="53" t="n">
        <f aca="false">AQ12/AG49</f>
        <v>0.0812784585753968</v>
      </c>
      <c r="AT12" s="53" t="n">
        <f aca="false">AR12/AG49</f>
        <v>0.0676478317351361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0.0162704773718776</v>
      </c>
      <c r="BJ12" s="1" t="n">
        <f aca="false">BJ11+1</f>
        <v>2023</v>
      </c>
      <c r="BK12" s="51" t="n">
        <f aca="false">SUM(T46:T49)/AVERAGE(AG46:AG49)</f>
        <v>0.0626041327811555</v>
      </c>
      <c r="BL12" s="51" t="n">
        <f aca="false">SUM(P46:P49)/AVERAGE(AG46:AG49)</f>
        <v>0.0195676075628488</v>
      </c>
      <c r="BM12" s="51" t="n">
        <f aca="false">SUM(D46:D49)/AVERAGE(AG46:AG49)</f>
        <v>0.0905352358375844</v>
      </c>
      <c r="BN12" s="51" t="n">
        <f aca="false">(SUM(H46:H49)+SUM(J46:J49))/AVERAGE(AG46:AG49)</f>
        <v>0.00261541306096363</v>
      </c>
      <c r="BO12" s="52" t="n">
        <f aca="false">AL12-BN12</f>
        <v>-0.0501141236802414</v>
      </c>
      <c r="BP12" s="32" t="n">
        <f aca="false">BN12+BM12</f>
        <v>0.0931506488985481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-0.0479285867002838</v>
      </c>
      <c r="AM13" s="13" t="n">
        <f aca="false">'Central scenario'!AM13</f>
        <v>14900507.1403892</v>
      </c>
      <c r="AN13" s="59" t="n">
        <f aca="false">AM13/AVERAGE(AG50:AG53)</f>
        <v>0.00256759397658461</v>
      </c>
      <c r="AO13" s="59" t="n">
        <f aca="false">'GDP evolution by scenario'!M49</f>
        <v>0.0400000000000018</v>
      </c>
      <c r="AP13" s="59"/>
      <c r="AQ13" s="13" t="n">
        <f aca="false">AQ12*(1+AO13)</f>
        <v>478875038.541107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383394594.718794</v>
      </c>
      <c r="AS13" s="60" t="n">
        <f aca="false">AQ13/AG53</f>
        <v>0.0812720580789222</v>
      </c>
      <c r="AT13" s="60" t="n">
        <f aca="false">AR13/AG53</f>
        <v>0.0650676382382705</v>
      </c>
      <c r="BI13" s="32" t="n">
        <f aca="false">T20/AG20</f>
        <v>0.0142396418545472</v>
      </c>
      <c r="BJ13" s="0" t="n">
        <f aca="false">BJ12+1</f>
        <v>2024</v>
      </c>
      <c r="BK13" s="32" t="n">
        <f aca="false">SUM(T50:T53)/AVERAGE(AG50:AG53)</f>
        <v>0.0635725535924789</v>
      </c>
      <c r="BL13" s="32" t="n">
        <f aca="false">SUM(P50:P53)/AVERAGE(AG50:AG53)</f>
        <v>0.0197259600424676</v>
      </c>
      <c r="BM13" s="32" t="n">
        <f aca="false">SUM(D50:D53)/AVERAGE(AG50:AG53)</f>
        <v>0.0917751802502952</v>
      </c>
      <c r="BN13" s="32" t="n">
        <f aca="false">(SUM(H50:H53)+SUM(J50:J53))/AVERAGE(AG50:AG53)</f>
        <v>0.00311716645950517</v>
      </c>
      <c r="BO13" s="59" t="n">
        <f aca="false">AL13-BN13</f>
        <v>-0.051045753159789</v>
      </c>
      <c r="BP13" s="32" t="n">
        <f aca="false">BN13+BM13</f>
        <v>0.0948923467098003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1" t="n">
        <f aca="false">'High pensions'!Q14</f>
        <v>93848237.2817482</v>
      </c>
      <c r="E14" s="64"/>
      <c r="F14" s="81" t="n">
        <f aca="false">'High pensions'!I14</f>
        <v>17058028.0286595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81" t="n">
        <f aca="false">'High pensions'!N14</f>
        <v>2791830.5901303</v>
      </c>
      <c r="M14" s="8"/>
      <c r="N14" s="81" t="n">
        <f aca="false">'High pensions'!L14</f>
        <v>694000.572874077</v>
      </c>
      <c r="O14" s="6"/>
      <c r="P14" s="81" t="n">
        <f aca="false">'High pensions'!X14</f>
        <v>18305008.5926708</v>
      </c>
      <c r="Q14" s="8"/>
      <c r="R14" s="81" t="n">
        <f aca="false">'High SIPA income'!G9</f>
        <v>17950012.5262273</v>
      </c>
      <c r="S14" s="8"/>
      <c r="T14" s="81" t="n">
        <f aca="false">'High SIPA income'!J9</f>
        <v>68633428.6521307</v>
      </c>
      <c r="U14" s="6"/>
      <c r="V14" s="81" t="n">
        <f aca="false">'High SIPA income'!F9</f>
        <v>133045.091777586</v>
      </c>
      <c r="W14" s="8"/>
      <c r="X14" s="81" t="n">
        <f aca="false">'High SIPA income'!M9</f>
        <v>334170.912580975</v>
      </c>
      <c r="Y14" s="6"/>
      <c r="Z14" s="6" t="n">
        <f aca="false">R14+V14-N14-L14-F14</f>
        <v>-2460801.57365901</v>
      </c>
      <c r="AA14" s="6"/>
      <c r="AB14" s="6" t="n">
        <f aca="false">T14-P14-D14</f>
        <v>-43519817.2222882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'Central scenario'!AG14</f>
        <v>5192108061.38261</v>
      </c>
      <c r="AH14" s="6"/>
      <c r="AI14" s="6"/>
      <c r="AJ14" s="61" t="n">
        <f aca="false">AB14/AG14</f>
        <v>-0.00838191669121372</v>
      </c>
      <c r="AK14" s="62" t="n">
        <f aca="false">AK13+1</f>
        <v>2025</v>
      </c>
      <c r="AL14" s="63" t="n">
        <f aca="false">SUM(AB54:AB57)/AVERAGE(AG54:AG57)</f>
        <v>-0.0481980189223269</v>
      </c>
      <c r="AM14" s="6" t="n">
        <f aca="false">'Central scenario'!AM14</f>
        <v>13946867.9480024</v>
      </c>
      <c r="AN14" s="63" t="n">
        <f aca="false">AM14/AVERAGE(AG54:AG57)</f>
        <v>0.00232199690962948</v>
      </c>
      <c r="AO14" s="63" t="n">
        <f aca="false">'GDP evolution by scenario'!M53</f>
        <v>0.0349999999999995</v>
      </c>
      <c r="AP14" s="63"/>
      <c r="AQ14" s="6" t="n">
        <f aca="false">AQ13*(1+AO14)</f>
        <v>495635664.890046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382644196.227458</v>
      </c>
      <c r="AS14" s="64" t="n">
        <f aca="false">AQ14/AG57</f>
        <v>0.0812720580789222</v>
      </c>
      <c r="AT14" s="64" t="n">
        <f aca="false">AR14/AG57</f>
        <v>0.0627442364266895</v>
      </c>
      <c r="AU14" s="5"/>
      <c r="AV14" s="5"/>
      <c r="AW14" s="5" t="n">
        <f aca="false">workers_and_wage_high!C2</f>
        <v>10892025</v>
      </c>
      <c r="AX14" s="5"/>
      <c r="AY14" s="61" t="n">
        <f aca="false">(AW14-AV6)/AV6</f>
        <v>-0.0243246451069662</v>
      </c>
      <c r="AZ14" s="11" t="n">
        <f aca="false">workers_and_wage_high!B2</f>
        <v>6432.95581308484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0.0166363691066031</v>
      </c>
      <c r="BJ14" s="5" t="n">
        <f aca="false">BJ13+1</f>
        <v>2025</v>
      </c>
      <c r="BK14" s="61" t="n">
        <f aca="false">SUM(T54:T57)/AVERAGE(AG54:AG57)</f>
        <v>0.0643443456619728</v>
      </c>
      <c r="BL14" s="61" t="n">
        <f aca="false">SUM(P54:P57)/AVERAGE(AG54:AG57)</f>
        <v>0.0196997547382225</v>
      </c>
      <c r="BM14" s="61" t="n">
        <f aca="false">SUM(D54:D57)/AVERAGE(AG54:AG57)</f>
        <v>0.0928426098460772</v>
      </c>
      <c r="BN14" s="61" t="n">
        <f aca="false">(SUM(H54:H57)+SUM(J54:J57))/AVERAGE(AG54:AG57)</f>
        <v>0.00419075845077841</v>
      </c>
      <c r="BO14" s="63" t="n">
        <f aca="false">AL14-BN14</f>
        <v>-0.0523887773731053</v>
      </c>
      <c r="BP14" s="32" t="n">
        <f aca="false">BN14+BM14</f>
        <v>0.0970333682968556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2" t="n">
        <f aca="false">'High pensions'!Q15</f>
        <v>108177560.580541</v>
      </c>
      <c r="E15" s="9"/>
      <c r="F15" s="82" t="n">
        <f aca="false">'High pensions'!I15</f>
        <v>19662552.1576393</v>
      </c>
      <c r="G15" s="67" t="n">
        <f aca="false">'High pensions'!K15</f>
        <v>0</v>
      </c>
      <c r="H15" s="67" t="n">
        <f aca="false">'High pensions'!V15</f>
        <v>0</v>
      </c>
      <c r="I15" s="67" t="n">
        <f aca="false">'High pensions'!M15</f>
        <v>0</v>
      </c>
      <c r="J15" s="9" t="n">
        <f aca="false">'High pensions'!W15</f>
        <v>0</v>
      </c>
      <c r="K15" s="9"/>
      <c r="L15" s="82" t="n">
        <f aca="false">'High pensions'!N15</f>
        <v>2473830.00986629</v>
      </c>
      <c r="M15" s="67"/>
      <c r="N15" s="82" t="n">
        <f aca="false">'High pensions'!L15</f>
        <v>801749.377980366</v>
      </c>
      <c r="O15" s="9"/>
      <c r="P15" s="82" t="n">
        <f aca="false">'High pensions'!X15</f>
        <v>17247704.2046273</v>
      </c>
      <c r="Q15" s="67"/>
      <c r="R15" s="82" t="n">
        <f aca="false">'High SIPA income'!G10</f>
        <v>22179947.4597869</v>
      </c>
      <c r="S15" s="67"/>
      <c r="T15" s="82" t="n">
        <f aca="false">'High SIPA income'!J10</f>
        <v>84806951.4862474</v>
      </c>
      <c r="U15" s="9"/>
      <c r="V15" s="82" t="n">
        <f aca="false">'High SIPA income'!F10</f>
        <v>139417.771119178</v>
      </c>
      <c r="W15" s="67"/>
      <c r="X15" s="82" t="n">
        <f aca="false">'High SIPA income'!M10</f>
        <v>350177.245792619</v>
      </c>
      <c r="Y15" s="9"/>
      <c r="Z15" s="9" t="n">
        <f aca="false">R15+V15-N15-L15-F15</f>
        <v>-618766.314579871</v>
      </c>
      <c r="AA15" s="9"/>
      <c r="AB15" s="9" t="n">
        <f aca="false">T15-P15-D15</f>
        <v>-40618313.298921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'Central scenario'!AG15</f>
        <v>5310158517.42102</v>
      </c>
      <c r="AH15" s="9"/>
      <c r="AI15" s="9"/>
      <c r="AJ15" s="40" t="n">
        <f aca="false">AB15/AG15</f>
        <v>-0.00764917152014664</v>
      </c>
      <c r="AK15" s="68" t="n">
        <f aca="false">AK14+1</f>
        <v>2026</v>
      </c>
      <c r="AL15" s="69" t="n">
        <f aca="false">SUM(AB58:AB61)/AVERAGE(AG58:AG61)</f>
        <v>-0.0483389471064778</v>
      </c>
      <c r="AM15" s="9" t="n">
        <f aca="false">'Central scenario'!AM15</f>
        <v>13032040.9288315</v>
      </c>
      <c r="AN15" s="69" t="n">
        <f aca="false">AM15/AVERAGE(AG58:AG61)</f>
        <v>0.00209536901595169</v>
      </c>
      <c r="AO15" s="69" t="n">
        <f aca="false">'GDP evolution by scenario'!M57</f>
        <v>0.035468438561854</v>
      </c>
      <c r="AP15" s="69"/>
      <c r="AQ15" s="9" t="n">
        <f aca="false">AQ14*(1+AO15)</f>
        <v>513215088.019262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382973426.997189</v>
      </c>
      <c r="AS15" s="70" t="n">
        <f aca="false">AQ15/AG61</f>
        <v>0.0817171291921008</v>
      </c>
      <c r="AT15" s="70" t="n">
        <f aca="false">AR15/AG61</f>
        <v>0.0609792847904274</v>
      </c>
      <c r="AU15" s="7"/>
      <c r="AV15" s="7"/>
      <c r="AW15" s="7" t="n">
        <f aca="false">workers_and_wage_high!C3</f>
        <v>11018522</v>
      </c>
      <c r="AX15" s="7"/>
      <c r="AY15" s="40" t="n">
        <f aca="false">(AW15-AW14)/AW14</f>
        <v>0.0116137265568157</v>
      </c>
      <c r="AZ15" s="12" t="n">
        <f aca="false">workers_and_wage_high!B3</f>
        <v>6756.43357892291</v>
      </c>
      <c r="BA15" s="40" t="n">
        <f aca="false">(AZ15-AZ14)/AZ14</f>
        <v>0.0502844687942839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0.0142416950985211</v>
      </c>
      <c r="BJ15" s="7" t="n">
        <f aca="false">BJ14+1</f>
        <v>2026</v>
      </c>
      <c r="BK15" s="40" t="n">
        <f aca="false">SUM(T58:T61)/AVERAGE(AG58:AG61)</f>
        <v>0.0651212032107924</v>
      </c>
      <c r="BL15" s="40" t="n">
        <f aca="false">SUM(P58:P61)/AVERAGE(AG58:AG61)</f>
        <v>0.019747340956521</v>
      </c>
      <c r="BM15" s="40" t="n">
        <f aca="false">SUM(D58:D61)/AVERAGE(AG58:AG61)</f>
        <v>0.0937128093607491</v>
      </c>
      <c r="BN15" s="40" t="n">
        <f aca="false">(SUM(H58:H61)+SUM(J58:J61))/AVERAGE(AG58:AG61)</f>
        <v>0.00554988698952063</v>
      </c>
      <c r="BO15" s="69" t="n">
        <f aca="false">AL15-BN15</f>
        <v>-0.0538888340959984</v>
      </c>
      <c r="BP15" s="32" t="n">
        <f aca="false">BN15+BM15</f>
        <v>0.0992626963502698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2" t="n">
        <f aca="false">'High pensions'!Q16</f>
        <v>104862163.835878</v>
      </c>
      <c r="E16" s="9"/>
      <c r="F16" s="82" t="n">
        <f aca="false">'High pensions'!I16</f>
        <v>19059939.5541995</v>
      </c>
      <c r="G16" s="67" t="n">
        <f aca="false">'High pensions'!K16</f>
        <v>0</v>
      </c>
      <c r="H16" s="67" t="n">
        <f aca="false">'High pensions'!V16</f>
        <v>0</v>
      </c>
      <c r="I16" s="67" t="n">
        <f aca="false">'High pensions'!M16</f>
        <v>0</v>
      </c>
      <c r="J16" s="9" t="n">
        <f aca="false">'High pensions'!W16</f>
        <v>0</v>
      </c>
      <c r="K16" s="9"/>
      <c r="L16" s="82" t="n">
        <f aca="false">'High pensions'!N16</f>
        <v>2940705.35015561</v>
      </c>
      <c r="M16" s="67"/>
      <c r="N16" s="82" t="n">
        <f aca="false">'High pensions'!L16</f>
        <v>778721.224501777</v>
      </c>
      <c r="O16" s="9"/>
      <c r="P16" s="82" t="n">
        <f aca="false">'High pensions'!X16</f>
        <v>19543628.4587851</v>
      </c>
      <c r="Q16" s="67"/>
      <c r="R16" s="82" t="n">
        <f aca="false">'High SIPA income'!G11</f>
        <v>20070066.8181692</v>
      </c>
      <c r="S16" s="67"/>
      <c r="T16" s="82" t="n">
        <f aca="false">'High SIPA income'!J11</f>
        <v>76739639.9860803</v>
      </c>
      <c r="U16" s="9"/>
      <c r="V16" s="82" t="n">
        <f aca="false">'High SIPA income'!F11</f>
        <v>144779.140644521</v>
      </c>
      <c r="W16" s="67"/>
      <c r="X16" s="82" t="n">
        <f aca="false">'High SIPA income'!M11</f>
        <v>363643.460314557</v>
      </c>
      <c r="Y16" s="9"/>
      <c r="Z16" s="9" t="n">
        <f aca="false">R16+V16-N16-L16-F16</f>
        <v>-2564520.17004317</v>
      </c>
      <c r="AA16" s="9"/>
      <c r="AB16" s="9" t="n">
        <f aca="false">T16-P16-D16</f>
        <v>-47666152.308583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'Central scenario'!AG16</f>
        <v>5306463610.93908</v>
      </c>
      <c r="AH16" s="9"/>
      <c r="AI16" s="9"/>
      <c r="AJ16" s="40" t="n">
        <f aca="false">AB16/AG16</f>
        <v>-0.00898265884841291</v>
      </c>
      <c r="AK16" s="68" t="n">
        <f aca="false">AK15+1</f>
        <v>2027</v>
      </c>
      <c r="AL16" s="69" t="n">
        <f aca="false">SUM(AB62:AB65)/AVERAGE(AG62:AG65)</f>
        <v>-0.0478619358251339</v>
      </c>
      <c r="AM16" s="9" t="n">
        <f aca="false">'Central scenario'!AM16</f>
        <v>12139889.4651339</v>
      </c>
      <c r="AN16" s="69" t="n">
        <f aca="false">AM16/AVERAGE(AG62:AG65)</f>
        <v>0.00188252141814294</v>
      </c>
      <c r="AO16" s="69" t="n">
        <f aca="false">'GDP evolution by scenario'!M61</f>
        <v>0.0368666093096552</v>
      </c>
      <c r="AP16" s="69"/>
      <c r="AQ16" s="9" t="n">
        <f aca="false">AQ15*(1+AO16)</f>
        <v>532135588.161089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384748679.995648</v>
      </c>
      <c r="AS16" s="70" t="n">
        <f aca="false">AQ16/AG65</f>
        <v>0.0810472718612879</v>
      </c>
      <c r="AT16" s="70" t="n">
        <f aca="false">AR16/AG65</f>
        <v>0.0585994087966153</v>
      </c>
      <c r="AU16" s="7"/>
      <c r="AV16" s="7"/>
      <c r="AW16" s="7" t="n">
        <f aca="false">workers_and_wage_high!C4</f>
        <v>10968377</v>
      </c>
      <c r="AX16" s="7"/>
      <c r="AY16" s="40" t="n">
        <f aca="false">(AW16-AW15)/AW15</f>
        <v>-0.00455097335196136</v>
      </c>
      <c r="AZ16" s="12" t="n">
        <f aca="false">workers_and_wage_high!B4</f>
        <v>7078.05085021381</v>
      </c>
      <c r="BA16" s="40" t="n">
        <f aca="false">(AZ16-AZ15)/AZ15</f>
        <v>0.0476016329523619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0.0167891361394577</v>
      </c>
      <c r="BJ16" s="7" t="n">
        <f aca="false">BJ15+1</f>
        <v>2027</v>
      </c>
      <c r="BK16" s="40" t="n">
        <f aca="false">SUM(T62:T65)/AVERAGE(AG62:AG65)</f>
        <v>0.0660872784166592</v>
      </c>
      <c r="BL16" s="40" t="n">
        <f aca="false">SUM(P62:P65)/AVERAGE(AG62:AG65)</f>
        <v>0.0195709702634505</v>
      </c>
      <c r="BM16" s="40" t="n">
        <f aca="false">SUM(D62:D65)/AVERAGE(AG62:AG65)</f>
        <v>0.0943782439783426</v>
      </c>
      <c r="BN16" s="40" t="n">
        <f aca="false">(SUM(H62:H65)+SUM(J62:J65))/AVERAGE(AG62:AG65)</f>
        <v>0.00677492085217923</v>
      </c>
      <c r="BO16" s="69" t="n">
        <f aca="false">AL16-BN16</f>
        <v>-0.0546368566773132</v>
      </c>
      <c r="BP16" s="32" t="n">
        <f aca="false">BN16+BM16</f>
        <v>0.101153164830522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2" t="n">
        <f aca="false">'High pensions'!Q17</f>
        <v>113250891.25059</v>
      </c>
      <c r="E17" s="9"/>
      <c r="F17" s="82" t="n">
        <f aca="false">'High pensions'!I17</f>
        <v>20584690.0610774</v>
      </c>
      <c r="G17" s="67" t="n">
        <f aca="false">'High pensions'!K17</f>
        <v>0</v>
      </c>
      <c r="H17" s="67" t="n">
        <f aca="false">'High pensions'!V17</f>
        <v>0</v>
      </c>
      <c r="I17" s="67" t="n">
        <f aca="false">'High pensions'!M17</f>
        <v>0</v>
      </c>
      <c r="J17" s="9" t="n">
        <f aca="false">'High pensions'!W17</f>
        <v>0</v>
      </c>
      <c r="K17" s="9"/>
      <c r="L17" s="82" t="n">
        <f aca="false">'High pensions'!N17</f>
        <v>2780472.86787377</v>
      </c>
      <c r="M17" s="67"/>
      <c r="N17" s="82" t="n">
        <f aca="false">'High pensions'!L17</f>
        <v>843617.405788835</v>
      </c>
      <c r="O17" s="9"/>
      <c r="P17" s="82" t="n">
        <f aca="false">'High pensions'!X17</f>
        <v>19069220.9884838</v>
      </c>
      <c r="Q17" s="67"/>
      <c r="R17" s="82" t="n">
        <f aca="false">'High SIPA income'!G12</f>
        <v>23427193.1552167</v>
      </c>
      <c r="S17" s="67"/>
      <c r="T17" s="82" t="n">
        <f aca="false">'High SIPA income'!J12</f>
        <v>89575903.5036279</v>
      </c>
      <c r="U17" s="9"/>
      <c r="V17" s="82" t="n">
        <f aca="false">'High SIPA income'!F12</f>
        <v>144644.835798782</v>
      </c>
      <c r="W17" s="67"/>
      <c r="X17" s="82" t="n">
        <f aca="false">'High SIPA income'!M12</f>
        <v>363306.12526322</v>
      </c>
      <c r="Y17" s="9"/>
      <c r="Z17" s="9" t="n">
        <f aca="false">R17+V17-N17-L17-F17</f>
        <v>-636942.343724567</v>
      </c>
      <c r="AA17" s="9"/>
      <c r="AB17" s="9" t="n">
        <f aca="false">T17-P17-D17</f>
        <v>-42744208.7354461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'Central scenario'!AG17</f>
        <v>5248790844.48405</v>
      </c>
      <c r="AH17" s="9"/>
      <c r="AI17" s="9"/>
      <c r="AJ17" s="40" t="n">
        <f aca="false">AB17/AG17</f>
        <v>-0.00814362964764845</v>
      </c>
      <c r="AK17" s="68" t="n">
        <f aca="false">AK16+1</f>
        <v>2028</v>
      </c>
      <c r="AL17" s="69" t="n">
        <f aca="false">SUM(AB66:AB69)/AVERAGE(AG66:AG69)</f>
        <v>-0.0460575960748082</v>
      </c>
      <c r="AM17" s="9" t="n">
        <f aca="false">'Central scenario'!AM17</f>
        <v>11273018.6820578</v>
      </c>
      <c r="AN17" s="69" t="n">
        <f aca="false">AM17/AVERAGE(AG66:AG69)</f>
        <v>0.00167800261953249</v>
      </c>
      <c r="AO17" s="69" t="n">
        <f aca="false">'GDP evolution by scenario'!M65</f>
        <v>0.0417722524162076</v>
      </c>
      <c r="AP17" s="69"/>
      <c r="AQ17" s="9" t="n">
        <f aca="false">AQ16*(1+AO17)</f>
        <v>554364090.269401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389333246.109335</v>
      </c>
      <c r="AS17" s="70" t="n">
        <f aca="false">AQ17/AG69</f>
        <v>0.0812072848788543</v>
      </c>
      <c r="AT17" s="70" t="n">
        <f aca="false">AR17/AG69</f>
        <v>0.0570323662455216</v>
      </c>
      <c r="AU17" s="7"/>
      <c r="AV17" s="7"/>
      <c r="AW17" s="7" t="n">
        <f aca="false">workers_and_wage_high!C5</f>
        <v>11042140</v>
      </c>
      <c r="AX17" s="7"/>
      <c r="AY17" s="40" t="n">
        <f aca="false">(AW17-AW16)/AW16</f>
        <v>0.00672506059921172</v>
      </c>
      <c r="AZ17" s="12" t="n">
        <f aca="false">workers_and_wage_high!B5</f>
        <v>7058.01967748783</v>
      </c>
      <c r="BA17" s="40" t="n">
        <f aca="false">(AZ17-AZ16)/AZ16</f>
        <v>-0.00283004080500148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0.0146695958132533</v>
      </c>
      <c r="BJ17" s="7" t="n">
        <f aca="false">BJ16+1</f>
        <v>2028</v>
      </c>
      <c r="BK17" s="40" t="n">
        <f aca="false">SUM(T66:T69)/AVERAGE(AG66:AG69)</f>
        <v>0.0664598710140761</v>
      </c>
      <c r="BL17" s="40" t="n">
        <f aca="false">SUM(P66:P69)/AVERAGE(AG66:AG69)</f>
        <v>0.019105116619333</v>
      </c>
      <c r="BM17" s="40" t="n">
        <f aca="false">SUM(D66:D69)/AVERAGE(AG66:AG69)</f>
        <v>0.0934123504695512</v>
      </c>
      <c r="BN17" s="40" t="n">
        <f aca="false">(SUM(H66:H69)+SUM(J66:J69))/AVERAGE(AG66:AG69)</f>
        <v>0.00788511354574252</v>
      </c>
      <c r="BO17" s="69" t="n">
        <f aca="false">AL17-BN17</f>
        <v>-0.0539427096205507</v>
      </c>
      <c r="BP17" s="32" t="n">
        <f aca="false">BN17+BM17</f>
        <v>0.101297464015294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1" t="n">
        <f aca="false">'High pensions'!Q18</f>
        <v>99241409.5622087</v>
      </c>
      <c r="E18" s="6"/>
      <c r="F18" s="81" t="n">
        <f aca="false">'High pensions'!I18</f>
        <v>18038300.930827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81" t="n">
        <f aca="false">'High pensions'!N18</f>
        <v>2805850.32186679</v>
      </c>
      <c r="M18" s="8"/>
      <c r="N18" s="81" t="n">
        <f aca="false">'High pensions'!L18</f>
        <v>737109.912471727</v>
      </c>
      <c r="O18" s="6"/>
      <c r="P18" s="81" t="n">
        <f aca="false">'High pensions'!X18</f>
        <v>18614931.9144532</v>
      </c>
      <c r="Q18" s="8"/>
      <c r="R18" s="81" t="n">
        <f aca="false">'High SIPA income'!G13</f>
        <v>19055760.1198978</v>
      </c>
      <c r="S18" s="8"/>
      <c r="T18" s="81" t="n">
        <f aca="false">'High SIPA income'!J13</f>
        <v>72861350.4135536</v>
      </c>
      <c r="U18" s="6"/>
      <c r="V18" s="81" t="n">
        <f aca="false">'High SIPA income'!F13</f>
        <v>139315.632882832</v>
      </c>
      <c r="W18" s="8"/>
      <c r="X18" s="81" t="n">
        <f aca="false">'High SIPA income'!M13</f>
        <v>349920.70399019</v>
      </c>
      <c r="Y18" s="6"/>
      <c r="Z18" s="6" t="n">
        <f aca="false">R18+V18-N18-L18-F18</f>
        <v>-2386185.41238493</v>
      </c>
      <c r="AA18" s="6"/>
      <c r="AB18" s="6" t="n">
        <f aca="false">T18-P18-D18</f>
        <v>-44994991.0631084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'Central scenario'!AG18</f>
        <v>5205124141.81883</v>
      </c>
      <c r="AH18" s="6"/>
      <c r="AI18" s="6"/>
      <c r="AJ18" s="61" t="n">
        <f aca="false">AB18/AG18</f>
        <v>-0.00864436463707199</v>
      </c>
      <c r="AK18" s="62" t="n">
        <f aca="false">AK17+1</f>
        <v>2029</v>
      </c>
      <c r="AL18" s="63" t="n">
        <f aca="false">SUM(AB70:AB73)/AVERAGE(AG70:AG73)</f>
        <v>-0.0447316627864849</v>
      </c>
      <c r="AM18" s="6" t="n">
        <f aca="false">'Central scenario'!AM18</f>
        <v>10452476.7322336</v>
      </c>
      <c r="AN18" s="63" t="n">
        <f aca="false">AM18/AVERAGE(AG70:AG73)</f>
        <v>0.00150942464769955</v>
      </c>
      <c r="AO18" s="63" t="n">
        <f aca="false">'GDP evolution by scenario'!M69</f>
        <v>0.0307662254078724</v>
      </c>
      <c r="AP18" s="63"/>
      <c r="AQ18" s="6" t="n">
        <f aca="false">AQ17*(1+AO18)</f>
        <v>571419780.828659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390712497.871564</v>
      </c>
      <c r="AS18" s="64" t="n">
        <f aca="false">AQ18/AG73</f>
        <v>0.0815634703677937</v>
      </c>
      <c r="AT18" s="64" t="n">
        <f aca="false">AR18/AG73</f>
        <v>0.0557696256091449</v>
      </c>
      <c r="AU18" s="5"/>
      <c r="AV18" s="5"/>
      <c r="AW18" s="5" t="n">
        <f aca="false">workers_and_wage_high!C6</f>
        <v>11050536</v>
      </c>
      <c r="AX18" s="5"/>
      <c r="AY18" s="61" t="n">
        <f aca="false">(AW18-AW17)/AW17</f>
        <v>0.000760359857781191</v>
      </c>
      <c r="AZ18" s="11" t="n">
        <f aca="false">workers_and_wage_high!B6</f>
        <v>6667.33976723902</v>
      </c>
      <c r="BA18" s="61" t="n">
        <f aca="false">(AZ18-AZ17)/AZ17</f>
        <v>-0.0553526241213121</v>
      </c>
      <c r="BB18" s="11" t="n">
        <v>54.2365152508808</v>
      </c>
      <c r="BC18" s="66" t="n">
        <f aca="false">'Central scenario'!BC18</f>
        <v>12.4538228816634</v>
      </c>
      <c r="BD18" s="11" t="n">
        <f aca="false">BB18+BC18/2</f>
        <v>60.4634266917125</v>
      </c>
      <c r="BE18" s="66"/>
      <c r="BF18" s="5"/>
      <c r="BG18" s="5"/>
      <c r="BH18" s="5"/>
      <c r="BI18" s="61" t="n">
        <f aca="false">T25/AG25</f>
        <v>0.0171323856008362</v>
      </c>
      <c r="BJ18" s="5" t="n">
        <f aca="false">BJ17+1</f>
        <v>2029</v>
      </c>
      <c r="BK18" s="61" t="n">
        <f aca="false">SUM(T70:T73)/AVERAGE(AG70:AG73)</f>
        <v>0.0670599331553371</v>
      </c>
      <c r="BL18" s="61" t="n">
        <f aca="false">SUM(P70:P73)/AVERAGE(AG70:AG73)</f>
        <v>0.0188318906475038</v>
      </c>
      <c r="BM18" s="61" t="n">
        <f aca="false">SUM(D70:D73)/AVERAGE(AG70:AG73)</f>
        <v>0.0929597052943182</v>
      </c>
      <c r="BN18" s="61" t="n">
        <f aca="false">(SUM(H70:H73)+SUM(J70:J73))/AVERAGE(AG70:AG73)</f>
        <v>0.00889463179106564</v>
      </c>
      <c r="BO18" s="63" t="n">
        <f aca="false">AL18-BN18</f>
        <v>-0.0536262945775505</v>
      </c>
      <c r="BP18" s="32" t="n">
        <f aca="false">BN18+BM18</f>
        <v>0.101854337085384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2" t="n">
        <f aca="false">'High pensions'!Q19</f>
        <v>102480083.371224</v>
      </c>
      <c r="E19" s="9"/>
      <c r="F19" s="82" t="n">
        <f aca="false">'High pensions'!I19</f>
        <v>18626968.2325262</v>
      </c>
      <c r="G19" s="67" t="n">
        <f aca="false">'High pensions'!K19</f>
        <v>0</v>
      </c>
      <c r="H19" s="67" t="n">
        <f aca="false">'High pensions'!V19</f>
        <v>0</v>
      </c>
      <c r="I19" s="67" t="n">
        <f aca="false">'High pensions'!M19</f>
        <v>0</v>
      </c>
      <c r="J19" s="9" t="n">
        <f aca="false">'High pensions'!W19</f>
        <v>0</v>
      </c>
      <c r="K19" s="9"/>
      <c r="L19" s="82" t="n">
        <f aca="false">'High pensions'!N19</f>
        <v>2806275.73960396</v>
      </c>
      <c r="M19" s="67"/>
      <c r="N19" s="82" t="n">
        <f aca="false">'High pensions'!L19</f>
        <v>762861.373951677</v>
      </c>
      <c r="O19" s="9"/>
      <c r="P19" s="82" t="n">
        <f aca="false">'High pensions'!X19</f>
        <v>18758816.3522669</v>
      </c>
      <c r="Q19" s="67"/>
      <c r="R19" s="82" t="n">
        <f aca="false">'High SIPA income'!G14</f>
        <v>21762421.3442765</v>
      </c>
      <c r="S19" s="67"/>
      <c r="T19" s="82" t="n">
        <f aca="false">'High SIPA income'!J14</f>
        <v>83210504.1958952</v>
      </c>
      <c r="U19" s="9"/>
      <c r="V19" s="82" t="n">
        <f aca="false">'High SIPA income'!F14</f>
        <v>135417.02832844</v>
      </c>
      <c r="W19" s="67"/>
      <c r="X19" s="82" t="n">
        <f aca="false">'High SIPA income'!M14</f>
        <v>340128.533348437</v>
      </c>
      <c r="Y19" s="9"/>
      <c r="Z19" s="9" t="n">
        <f aca="false">R19+V19-N19-L19-F19</f>
        <v>-298266.973476898</v>
      </c>
      <c r="AA19" s="9"/>
      <c r="AB19" s="9" t="n">
        <f aca="false">T19-P19-D19</f>
        <v>-38028395.5275958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'Central scenario'!AG19</f>
        <v>5114201771.34562</v>
      </c>
      <c r="AH19" s="9"/>
      <c r="AI19" s="9"/>
      <c r="AJ19" s="40" t="n">
        <f aca="false">AB19/AG19</f>
        <v>-0.0074358418435239</v>
      </c>
      <c r="AK19" s="68" t="n">
        <f aca="false">AK18+1</f>
        <v>2030</v>
      </c>
      <c r="AL19" s="69" t="n">
        <f aca="false">SUM(AB74:AB77)/AVERAGE(AG74:AG77)</f>
        <v>-0.0428638686773777</v>
      </c>
      <c r="AM19" s="9" t="n">
        <f aca="false">'Central scenario'!AM19</f>
        <v>9649081.86791266</v>
      </c>
      <c r="AN19" s="69" t="n">
        <f aca="false">AM19/AVERAGE(AG74:AG77)</f>
        <v>0.00134992206323369</v>
      </c>
      <c r="AO19" s="69" t="n">
        <f aca="false">'GDP evolution by scenario'!M73</f>
        <v>0.0322134734257218</v>
      </c>
      <c r="AP19" s="69"/>
      <c r="AQ19" s="9" t="n">
        <f aca="false">AQ18*(1+AO19)</f>
        <v>589827196.753315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393507974.254171</v>
      </c>
      <c r="AS19" s="70" t="n">
        <f aca="false">AQ19/AG77</f>
        <v>0.0818291669159392</v>
      </c>
      <c r="AT19" s="70" t="n">
        <f aca="false">AR19/AG77</f>
        <v>0.0545929890741625</v>
      </c>
      <c r="AU19" s="7"/>
      <c r="AV19" s="7"/>
      <c r="AW19" s="7" t="n">
        <f aca="false">workers_and_wage_high!C7</f>
        <v>11069250</v>
      </c>
      <c r="AX19" s="7"/>
      <c r="AY19" s="40" t="n">
        <f aca="false">(AW19-AW18)/AW18</f>
        <v>0.00169349251475223</v>
      </c>
      <c r="AZ19" s="12" t="n">
        <f aca="false">workers_and_wage_high!B7</f>
        <v>6491.33335148956</v>
      </c>
      <c r="BA19" s="40" t="n">
        <f aca="false">(AZ19-AZ18)/AZ18</f>
        <v>-0.026398297056091</v>
      </c>
      <c r="BB19" s="12" t="n"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0.0136890012766455</v>
      </c>
      <c r="BJ19" s="7" t="n">
        <f aca="false">BJ18+1</f>
        <v>2030</v>
      </c>
      <c r="BK19" s="40" t="n">
        <f aca="false">SUM(T74:T77)/AVERAGE(AG74:AG77)</f>
        <v>0.0675253870299539</v>
      </c>
      <c r="BL19" s="40" t="n">
        <f aca="false">SUM(P74:P77)/AVERAGE(AG74:AG77)</f>
        <v>0.0183591516680708</v>
      </c>
      <c r="BM19" s="40" t="n">
        <f aca="false">SUM(D74:D77)/AVERAGE(AG74:AG77)</f>
        <v>0.0920301040392608</v>
      </c>
      <c r="BN19" s="40" t="n">
        <f aca="false">(SUM(H74:H77)+SUM(J74:J77))/AVERAGE(AG74:AG77)</f>
        <v>0.0094825238697771</v>
      </c>
      <c r="BO19" s="69" t="n">
        <f aca="false">AL19-BN19</f>
        <v>-0.0523463925471548</v>
      </c>
      <c r="BP19" s="32" t="n">
        <f aca="false">BN19+BM19</f>
        <v>0.101512627909038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2" t="n">
        <f aca="false">'High pensions'!Q20</f>
        <v>98021013.4156225</v>
      </c>
      <c r="E20" s="9"/>
      <c r="F20" s="82" t="n">
        <f aca="false">'High pensions'!I20</f>
        <v>17816479.4850812</v>
      </c>
      <c r="G20" s="67" t="n">
        <f aca="false">'High pensions'!K20</f>
        <v>0</v>
      </c>
      <c r="H20" s="67" t="n">
        <f aca="false">'High pensions'!V20</f>
        <v>0</v>
      </c>
      <c r="I20" s="67" t="n">
        <f aca="false">'High pensions'!M20</f>
        <v>0</v>
      </c>
      <c r="J20" s="9" t="n">
        <f aca="false">'High pensions'!W20</f>
        <v>0</v>
      </c>
      <c r="K20" s="9"/>
      <c r="L20" s="82" t="n">
        <f aca="false">'High pensions'!N20</f>
        <v>2465377.23771734</v>
      </c>
      <c r="M20" s="67"/>
      <c r="N20" s="82" t="n">
        <f aca="false">'High pensions'!L20</f>
        <v>732017.552874163</v>
      </c>
      <c r="O20" s="9"/>
      <c r="P20" s="82" t="n">
        <f aca="false">'High pensions'!X20</f>
        <v>16820198.8022439</v>
      </c>
      <c r="Q20" s="67"/>
      <c r="R20" s="82" t="n">
        <f aca="false">'High SIPA income'!G15</f>
        <v>19114622.6675472</v>
      </c>
      <c r="S20" s="67"/>
      <c r="T20" s="82" t="n">
        <f aca="false">'High SIPA income'!J15</f>
        <v>73086416.466208</v>
      </c>
      <c r="U20" s="9"/>
      <c r="V20" s="82" t="n">
        <f aca="false">'High SIPA income'!F15</f>
        <v>143638.968946757</v>
      </c>
      <c r="W20" s="67"/>
      <c r="X20" s="82" t="n">
        <f aca="false">'High SIPA income'!M15</f>
        <v>360779.677730395</v>
      </c>
      <c r="Y20" s="9"/>
      <c r="Z20" s="9" t="n">
        <f aca="false">R20+V20-N20-L20-F20</f>
        <v>-1755612.63917877</v>
      </c>
      <c r="AA20" s="9"/>
      <c r="AB20" s="9" t="n">
        <f aca="false">T20-P20-D20</f>
        <v>-41754795.7516584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'Central scenario'!AG20</f>
        <v>5132602154.79852</v>
      </c>
      <c r="AH20" s="9"/>
      <c r="AI20" s="9"/>
      <c r="AJ20" s="40" t="n">
        <f aca="false">AB20/AG20</f>
        <v>-0.00813520987840864</v>
      </c>
      <c r="AK20" s="68" t="n">
        <f aca="false">AK19+1</f>
        <v>2031</v>
      </c>
      <c r="AL20" s="69" t="n">
        <f aca="false">SUM(AB78:AB81)/AVERAGE(AG78:AG81)</f>
        <v>-0.0423456000843005</v>
      </c>
      <c r="AM20" s="9" t="n">
        <f aca="false">'Central scenario'!AM20</f>
        <v>8873587.4679367</v>
      </c>
      <c r="AN20" s="69" t="n">
        <f aca="false">AM20/AVERAGE(AG78:AG81)</f>
        <v>0.00121318879119849</v>
      </c>
      <c r="AO20" s="69" t="n">
        <f aca="false">'GDP evolution by scenario'!M77</f>
        <v>0.023277794153288</v>
      </c>
      <c r="AP20" s="69"/>
      <c r="AQ20" s="9" t="n">
        <f aca="false">AQ19*(1+AO20)</f>
        <v>603557072.82535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393700105.538779</v>
      </c>
      <c r="AS20" s="70" t="n">
        <f aca="false">AQ20/AG81</f>
        <v>0.08154196101313</v>
      </c>
      <c r="AT20" s="70" t="n">
        <f aca="false">AR20/AG81</f>
        <v>0.053189797787355</v>
      </c>
      <c r="AU20" s="7"/>
      <c r="AV20" s="7"/>
      <c r="AW20" s="7" t="n">
        <f aca="false">workers_and_wage_high!C8</f>
        <v>11180372</v>
      </c>
      <c r="AX20" s="7"/>
      <c r="AY20" s="40" t="n">
        <f aca="false">(AW20-AW19)/AW19</f>
        <v>0.0100388011834587</v>
      </c>
      <c r="AZ20" s="12" t="n">
        <f aca="false">workers_and_wage_high!B8</f>
        <v>6555.04048268191</v>
      </c>
      <c r="BA20" s="40" t="n">
        <f aca="false">(AZ20-AZ19)/AZ19</f>
        <v>0.00981418265597698</v>
      </c>
      <c r="BB20" s="12" t="n"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0.0163860397012612</v>
      </c>
      <c r="BJ20" s="7" t="n">
        <f aca="false">BJ19+1</f>
        <v>2031</v>
      </c>
      <c r="BK20" s="40" t="n">
        <f aca="false">SUM(T78:T81)/AVERAGE(AG78:AG81)</f>
        <v>0.0676853064673169</v>
      </c>
      <c r="BL20" s="40" t="n">
        <f aca="false">SUM(P78:P81)/AVERAGE(AG78:AG81)</f>
        <v>0.0179296527300859</v>
      </c>
      <c r="BM20" s="40" t="n">
        <f aca="false">SUM(D78:D81)/AVERAGE(AG78:AG81)</f>
        <v>0.0921012538215315</v>
      </c>
      <c r="BN20" s="40" t="n">
        <f aca="false">(SUM(H78:H81)+SUM(J78:J81))/AVERAGE(AG78:AG81)</f>
        <v>0.010570758838967</v>
      </c>
      <c r="BO20" s="69" t="n">
        <f aca="false">AL20-BN20</f>
        <v>-0.0529163589232675</v>
      </c>
      <c r="BP20" s="32" t="n">
        <f aca="false">BN20+BM20</f>
        <v>0.102672012660499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2" t="n">
        <f aca="false">'High pensions'!Q21</f>
        <v>106853739.098329</v>
      </c>
      <c r="E21" s="9"/>
      <c r="F21" s="82" t="n">
        <f aca="false">'High pensions'!I21</f>
        <v>19421931.9328745</v>
      </c>
      <c r="G21" s="82" t="n">
        <f aca="false">'High pensions'!K21</f>
        <v>26222.2563016816</v>
      </c>
      <c r="H21" s="82" t="n">
        <f aca="false">'High pensions'!V21</f>
        <v>144267.117355442</v>
      </c>
      <c r="I21" s="83" t="n">
        <f aca="false">'High pensions'!M21</f>
        <v>810.997617577777</v>
      </c>
      <c r="J21" s="82" t="n">
        <f aca="false">'High pensions'!W21</f>
        <v>4461.86960893116</v>
      </c>
      <c r="K21" s="9"/>
      <c r="L21" s="82" t="n">
        <f aca="false">'High pensions'!N21</f>
        <v>3850141.96622837</v>
      </c>
      <c r="M21" s="67"/>
      <c r="N21" s="82" t="n">
        <f aca="false">'High pensions'!L21</f>
        <v>799966.509301379</v>
      </c>
      <c r="O21" s="9"/>
      <c r="P21" s="82" t="n">
        <f aca="false">'High pensions'!X21</f>
        <v>24379584.6714615</v>
      </c>
      <c r="Q21" s="67"/>
      <c r="R21" s="82" t="n">
        <f aca="false">'High SIPA income'!G16</f>
        <v>22483835.7552593</v>
      </c>
      <c r="S21" s="67"/>
      <c r="T21" s="82" t="n">
        <f aca="false">'High SIPA income'!J16</f>
        <v>85968894.7225016</v>
      </c>
      <c r="U21" s="9"/>
      <c r="V21" s="82" t="n">
        <f aca="false">'High SIPA income'!F16</f>
        <v>144531.021624542</v>
      </c>
      <c r="W21" s="67"/>
      <c r="X21" s="82" t="n">
        <f aca="false">'High SIPA income'!M16</f>
        <v>363020.256871067</v>
      </c>
      <c r="Y21" s="9"/>
      <c r="Z21" s="9" t="n">
        <f aca="false">R21+V21-N21-L21-F21</f>
        <v>-1443673.63152039</v>
      </c>
      <c r="AA21" s="9"/>
      <c r="AB21" s="9" t="n">
        <f aca="false">T21-P21-D21</f>
        <v>-45264429.0472892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'Central scenario'!AG21</f>
        <v>5167527491.82392</v>
      </c>
      <c r="AH21" s="9"/>
      <c r="AI21" s="9"/>
      <c r="AJ21" s="40" t="n">
        <f aca="false">AB21/AG21</f>
        <v>-0.00875939782011935</v>
      </c>
      <c r="AK21" s="68" t="n">
        <f aca="false">AK20+1</f>
        <v>2032</v>
      </c>
      <c r="AL21" s="69" t="n">
        <f aca="false">SUM(AB82:AB85)/AVERAGE(AG82:AG85)</f>
        <v>-0.0400235641831616</v>
      </c>
      <c r="AM21" s="9" t="n">
        <f aca="false">'Central scenario'!AM21</f>
        <v>8126011.66426731</v>
      </c>
      <c r="AN21" s="69" t="n">
        <f aca="false">AM21/AVERAGE(AG82:AG85)</f>
        <v>0.00108024469244839</v>
      </c>
      <c r="AO21" s="69" t="n">
        <f aca="false">'GDP evolution by scenario'!M81</f>
        <v>0.0284530129427298</v>
      </c>
      <c r="AP21" s="69"/>
      <c r="AQ21" s="9" t="n">
        <f aca="false">AQ20*(1+AO21)</f>
        <v>620730090.030126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396670613.847141</v>
      </c>
      <c r="AS21" s="70" t="n">
        <f aca="false">AQ21/AG85</f>
        <v>0.0817407162721264</v>
      </c>
      <c r="AT21" s="70" t="n">
        <f aca="false">AR21/AG85</f>
        <v>0.0522354894997852</v>
      </c>
      <c r="AW21" s="7" t="n">
        <f aca="false">workers_and_wage_high!C9</f>
        <v>11199265</v>
      </c>
      <c r="AY21" s="40" t="n">
        <f aca="false">(AW21-AW20)/AW20</f>
        <v>0.00168983643835822</v>
      </c>
      <c r="AZ21" s="12" t="n">
        <f aca="false">workers_and_wage_high!B9</f>
        <v>6632.17373407298</v>
      </c>
      <c r="BA21" s="40" t="n">
        <f aca="false">(AZ21-AZ20)/AZ20</f>
        <v>0.0117670137346752</v>
      </c>
      <c r="BB21" s="12" t="n"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0.0135922822544307</v>
      </c>
      <c r="BJ21" s="7" t="n">
        <f aca="false">BJ20+1</f>
        <v>2032</v>
      </c>
      <c r="BK21" s="40" t="n">
        <f aca="false">SUM(T82:T85)/AVERAGE(AG82:AG85)</f>
        <v>0.0681445472465188</v>
      </c>
      <c r="BL21" s="40" t="n">
        <f aca="false">SUM(P82:P85)/AVERAGE(AG82:AG85)</f>
        <v>0.0173586719882329</v>
      </c>
      <c r="BM21" s="40" t="n">
        <f aca="false">SUM(D82:D85)/AVERAGE(AG82:AG85)</f>
        <v>0.0908094394414476</v>
      </c>
      <c r="BN21" s="40" t="n">
        <f aca="false">(SUM(H82:H85)+SUM(J82:J85))/AVERAGE(AG82:AG85)</f>
        <v>0.0115393265567701</v>
      </c>
      <c r="BO21" s="69" t="n">
        <f aca="false">AL21-BN21</f>
        <v>-0.0515628907399318</v>
      </c>
      <c r="BP21" s="32" t="n">
        <f aca="false">BN21+BM21</f>
        <v>0.102348765998218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1" t="n">
        <f aca="false">'High pensions'!Q22</f>
        <v>101933805.465942</v>
      </c>
      <c r="E22" s="6"/>
      <c r="F22" s="81" t="n">
        <f aca="false">'High pensions'!I22</f>
        <v>18527675.7568267</v>
      </c>
      <c r="G22" s="81" t="n">
        <f aca="false">'High pensions'!K22</f>
        <v>58062.5172962223</v>
      </c>
      <c r="H22" s="81" t="n">
        <f aca="false">'High pensions'!V22</f>
        <v>319442.838951631</v>
      </c>
      <c r="I22" s="81" t="n">
        <f aca="false">'High pensions'!M22</f>
        <v>1795.74795761512</v>
      </c>
      <c r="J22" s="81" t="n">
        <f aca="false">'High pensions'!W22</f>
        <v>9879.67543149374</v>
      </c>
      <c r="K22" s="6"/>
      <c r="L22" s="81" t="n">
        <f aca="false">'High pensions'!N22</f>
        <v>4283437.70764497</v>
      </c>
      <c r="M22" s="8"/>
      <c r="N22" s="81" t="n">
        <f aca="false">'High pensions'!L22</f>
        <v>762753.790596038</v>
      </c>
      <c r="O22" s="6"/>
      <c r="P22" s="81" t="n">
        <f aca="false">'High pensions'!X22</f>
        <v>26423224.9346837</v>
      </c>
      <c r="Q22" s="8"/>
      <c r="R22" s="81" t="n">
        <f aca="false">'High SIPA income'!G17</f>
        <v>19448141.128856</v>
      </c>
      <c r="S22" s="8"/>
      <c r="T22" s="81" t="n">
        <f aca="false">'High SIPA income'!J17</f>
        <v>74361653.2096345</v>
      </c>
      <c r="U22" s="6"/>
      <c r="V22" s="81" t="n">
        <f aca="false">'High SIPA income'!F17</f>
        <v>122346.756582245</v>
      </c>
      <c r="W22" s="8"/>
      <c r="X22" s="81" t="n">
        <f aca="false">'High SIPA income'!M17</f>
        <v>307299.778985902</v>
      </c>
      <c r="Y22" s="6"/>
      <c r="Z22" s="6" t="n">
        <f aca="false">R22+V22-N22-L22-F22</f>
        <v>-4003379.36962948</v>
      </c>
      <c r="AA22" s="6"/>
      <c r="AB22" s="6" t="n">
        <f aca="false">T22-P22-D22</f>
        <v>-53995377.1909916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'Central scenario'!AG22</f>
        <v>5221404663.9263</v>
      </c>
      <c r="AH22" s="6"/>
      <c r="AI22" s="6"/>
      <c r="AJ22" s="61" t="n">
        <f aca="false">AB22/AG22</f>
        <v>-0.010341159260081</v>
      </c>
      <c r="AK22" s="62" t="n">
        <f aca="false">AK21+1</f>
        <v>2033</v>
      </c>
      <c r="AL22" s="63" t="n">
        <f aca="false">SUM(AB86:AB89)/AVERAGE(AG86:AG89)</f>
        <v>-0.0377797769940248</v>
      </c>
      <c r="AM22" s="6" t="n">
        <f aca="false">'Central scenario'!AM22</f>
        <v>7406781.38079157</v>
      </c>
      <c r="AN22" s="63" t="n">
        <f aca="false">AM22/AVERAGE(AG86:AG89)</f>
        <v>0.000954603905598592</v>
      </c>
      <c r="AO22" s="63" t="n">
        <f aca="false">'GDP evolution by scenario'!M85</f>
        <v>0.0314567423639618</v>
      </c>
      <c r="AP22" s="63"/>
      <c r="AQ22" s="6" t="n">
        <f aca="false">AQ21*(1+AO22)</f>
        <v>640256236.549762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401635606.385269</v>
      </c>
      <c r="AS22" s="64" t="n">
        <f aca="false">AQ22/AG89</f>
        <v>0.0814175995765139</v>
      </c>
      <c r="AT22" s="64" t="n">
        <f aca="false">AR22/AG89</f>
        <v>0.0510736250732399</v>
      </c>
      <c r="AU22" s="5"/>
      <c r="AV22" s="5"/>
      <c r="AW22" s="5" t="n">
        <f aca="false">workers_and_wage_high!C10</f>
        <v>11094069</v>
      </c>
      <c r="AX22" s="5"/>
      <c r="AY22" s="61" t="n">
        <f aca="false">(AW22-AW21)/AW21</f>
        <v>-0.00939311642326528</v>
      </c>
      <c r="AZ22" s="11" t="n">
        <f aca="false">workers_and_wage_high!B10</f>
        <v>6734.70062742595</v>
      </c>
      <c r="BA22" s="61" t="n">
        <f aca="false">(AZ22-AZ21)/AZ21</f>
        <v>0.0154590180329919</v>
      </c>
      <c r="BB22" s="11" t="n"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0.0151300498410518</v>
      </c>
      <c r="BJ22" s="5" t="n">
        <f aca="false">BJ21+1</f>
        <v>2033</v>
      </c>
      <c r="BK22" s="61" t="n">
        <f aca="false">SUM(T86:T89)/AVERAGE(AG86:AG89)</f>
        <v>0.068736262629894</v>
      </c>
      <c r="BL22" s="61" t="n">
        <f aca="false">SUM(P86:P89)/AVERAGE(AG86:AG89)</f>
        <v>0.0169590290780528</v>
      </c>
      <c r="BM22" s="61" t="n">
        <f aca="false">SUM(D86:D89)/AVERAGE(AG86:AG89)</f>
        <v>0.0895570105458661</v>
      </c>
      <c r="BN22" s="61" t="n">
        <f aca="false">(SUM(H86:H89)+SUM(J86:J89))/AVERAGE(AG86:AG89)</f>
        <v>0.0121030397776103</v>
      </c>
      <c r="BO22" s="63" t="n">
        <f aca="false">AL22-BN22</f>
        <v>-0.0498828167716351</v>
      </c>
      <c r="BP22" s="32" t="n">
        <f aca="false">BN22+BM22</f>
        <v>0.101660050323476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2" t="n">
        <f aca="false">'High pensions'!Q23</f>
        <v>109074500.619169</v>
      </c>
      <c r="E23" s="9"/>
      <c r="F23" s="82" t="n">
        <f aca="false">'High pensions'!I23</f>
        <v>19825581.626941</v>
      </c>
      <c r="G23" s="82" t="n">
        <f aca="false">'High pensions'!K23</f>
        <v>104343.699773103</v>
      </c>
      <c r="H23" s="82" t="n">
        <f aca="false">'High pensions'!V23</f>
        <v>574068.249782984</v>
      </c>
      <c r="I23" s="82" t="n">
        <f aca="false">'High pensions'!M23</f>
        <v>3227.1247352506</v>
      </c>
      <c r="J23" s="82" t="n">
        <f aca="false">'High pensions'!W23</f>
        <v>17754.6881376181</v>
      </c>
      <c r="K23" s="9"/>
      <c r="L23" s="82" t="n">
        <f aca="false">'High pensions'!N23</f>
        <v>3935455.5931213</v>
      </c>
      <c r="M23" s="67"/>
      <c r="N23" s="82" t="n">
        <f aca="false">'High pensions'!L23</f>
        <v>819071.376297761</v>
      </c>
      <c r="O23" s="9"/>
      <c r="P23" s="82" t="n">
        <f aca="false">'High pensions'!X23</f>
        <v>24927386.8283398</v>
      </c>
      <c r="Q23" s="67"/>
      <c r="R23" s="82" t="n">
        <f aca="false">'High SIPA income'!G18</f>
        <v>23093446.9389812</v>
      </c>
      <c r="S23" s="67"/>
      <c r="T23" s="82" t="n">
        <f aca="false">'High SIPA income'!J18</f>
        <v>88299795.9194998</v>
      </c>
      <c r="U23" s="9"/>
      <c r="V23" s="82" t="n">
        <f aca="false">'High SIPA income'!F18</f>
        <v>129644.505564317</v>
      </c>
      <c r="W23" s="67"/>
      <c r="X23" s="82" t="n">
        <f aca="false">'High SIPA income'!M18</f>
        <v>325629.620429455</v>
      </c>
      <c r="Y23" s="9"/>
      <c r="Z23" s="9" t="n">
        <f aca="false">R23+V23-N23-L23-F23</f>
        <v>-1357017.1518145</v>
      </c>
      <c r="AA23" s="9"/>
      <c r="AB23" s="9" t="n">
        <f aca="false">T23-P23-D23</f>
        <v>-45702091.5280091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'Central scenario'!AG23</f>
        <v>5259341230.30775</v>
      </c>
      <c r="AH23" s="9"/>
      <c r="AI23" s="9"/>
      <c r="AJ23" s="40" t="n">
        <f aca="false">AB23/AG23</f>
        <v>-0.00868969886658882</v>
      </c>
      <c r="AK23" s="68" t="n">
        <f aca="false">AK22+1</f>
        <v>2034</v>
      </c>
      <c r="AL23" s="69" t="n">
        <f aca="false">SUM(AB90:AB93)/AVERAGE(AG90:AG93)</f>
        <v>-0.0357859623987368</v>
      </c>
      <c r="AM23" s="9" t="n">
        <f aca="false">'Central scenario'!AM23</f>
        <v>6738583.40306814</v>
      </c>
      <c r="AN23" s="69" t="n">
        <f aca="false">AM23/AVERAGE(AG90:AG93)</f>
        <v>0.000843642476927024</v>
      </c>
      <c r="AO23" s="69" t="n">
        <f aca="false">'GDP evolution by scenario'!M89</f>
        <v>0.0294466639942355</v>
      </c>
      <c r="AP23" s="69"/>
      <c r="AQ23" s="9" t="n">
        <f aca="false">AQ22*(1+AO23)</f>
        <v>659109646.817657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406633381.749095</v>
      </c>
      <c r="AS23" s="70" t="n">
        <f aca="false">AQ23/AG93</f>
        <v>0.0815995517217961</v>
      </c>
      <c r="AT23" s="70" t="n">
        <f aca="false">AR23/AG93</f>
        <v>0.0503423092440699</v>
      </c>
      <c r="AU23" s="7"/>
      <c r="AV23" s="7"/>
      <c r="AW23" s="7" t="n">
        <f aca="false">workers_and_wage_high!C11</f>
        <v>11267029</v>
      </c>
      <c r="AX23" s="7"/>
      <c r="AY23" s="40" t="n">
        <f aca="false">(AW23-AW22)/AW22</f>
        <v>0.015590312265049</v>
      </c>
      <c r="AZ23" s="12" t="n">
        <f aca="false">workers_and_wage_high!B11</f>
        <v>6701.96580105074</v>
      </c>
      <c r="BA23" s="40" t="n">
        <f aca="false">(AZ23-AZ22)/AZ22</f>
        <v>-0.00486062086292303</v>
      </c>
      <c r="BB23" s="12" t="n"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0.0119829365316619</v>
      </c>
      <c r="BJ23" s="7" t="n">
        <f aca="false">BJ22+1</f>
        <v>2034</v>
      </c>
      <c r="BK23" s="40" t="n">
        <f aca="false">SUM(T90:T93)/AVERAGE(AG90:AG93)</f>
        <v>0.0690026259679746</v>
      </c>
      <c r="BL23" s="40" t="n">
        <f aca="false">SUM(P90:P93)/AVERAGE(AG90:AG93)</f>
        <v>0.0165390850101928</v>
      </c>
      <c r="BM23" s="40" t="n">
        <f aca="false">SUM(D90:D93)/AVERAGE(AG90:AG93)</f>
        <v>0.0882495033565185</v>
      </c>
      <c r="BN23" s="40" t="n">
        <f aca="false">(SUM(H90:H93)+SUM(J90:J93))/AVERAGE(AG90:AG93)</f>
        <v>0.0128139553602799</v>
      </c>
      <c r="BO23" s="69" t="n">
        <f aca="false">AL23-BN23</f>
        <v>-0.0485999177590167</v>
      </c>
      <c r="BP23" s="32" t="n">
        <f aca="false">BN23+BM23</f>
        <v>0.101063458716798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2" t="n">
        <f aca="false">'High pensions'!Q24</f>
        <v>104729156.737732</v>
      </c>
      <c r="E24" s="9"/>
      <c r="F24" s="82" t="n">
        <f aca="false">'High pensions'!I24</f>
        <v>19035763.9396765</v>
      </c>
      <c r="G24" s="82" t="n">
        <f aca="false">'High pensions'!K24</f>
        <v>126373.771711172</v>
      </c>
      <c r="H24" s="82" t="n">
        <f aca="false">'High pensions'!V24</f>
        <v>695271.205664184</v>
      </c>
      <c r="I24" s="82" t="n">
        <f aca="false">'High pensions'!M24</f>
        <v>3908.46716632492</v>
      </c>
      <c r="J24" s="82" t="n">
        <f aca="false">'High pensions'!W24</f>
        <v>21503.2331648717</v>
      </c>
      <c r="K24" s="9"/>
      <c r="L24" s="82" t="n">
        <f aca="false">'High pensions'!N24</f>
        <v>3541186.58305837</v>
      </c>
      <c r="M24" s="67"/>
      <c r="N24" s="82" t="n">
        <f aca="false">'High pensions'!L24</f>
        <v>787472.373751808</v>
      </c>
      <c r="O24" s="9"/>
      <c r="P24" s="82" t="n">
        <f aca="false">'High pensions'!X24</f>
        <v>22707674.6720524</v>
      </c>
      <c r="Q24" s="67"/>
      <c r="R24" s="82" t="n">
        <f aca="false">'High SIPA income'!G19</f>
        <v>20445833.258289</v>
      </c>
      <c r="S24" s="67"/>
      <c r="T24" s="82" t="n">
        <f aca="false">'High SIPA income'!J19</f>
        <v>78176415.5381942</v>
      </c>
      <c r="U24" s="9"/>
      <c r="V24" s="82" t="n">
        <f aca="false">'High SIPA income'!F19</f>
        <v>138597.576903819</v>
      </c>
      <c r="W24" s="67"/>
      <c r="X24" s="82" t="n">
        <f aca="false">'High SIPA income'!M19</f>
        <v>348117.15439219</v>
      </c>
      <c r="Y24" s="9"/>
      <c r="Z24" s="9" t="n">
        <f aca="false">R24+V24-N24-L24-F24</f>
        <v>-2779992.06129392</v>
      </c>
      <c r="AA24" s="9"/>
      <c r="AB24" s="9" t="n">
        <f aca="false">T24-P24-D24</f>
        <v>-49260415.8715902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'Central scenario'!AG24</f>
        <v>5329145842.42092</v>
      </c>
      <c r="AH24" s="9"/>
      <c r="AI24" s="9"/>
      <c r="AJ24" s="40" t="n">
        <f aca="false">AB24/AG24</f>
        <v>-0.00924358561919413</v>
      </c>
      <c r="AK24" s="68" t="n">
        <f aca="false">AK23+1</f>
        <v>2035</v>
      </c>
      <c r="AL24" s="69" t="n">
        <f aca="false">SUM(AB94:AB97)/AVERAGE(AG94:AG97)</f>
        <v>-0.0344695350683756</v>
      </c>
      <c r="AM24" s="9" t="n">
        <f aca="false">'Central scenario'!AM24</f>
        <v>6098422.29766839</v>
      </c>
      <c r="AN24" s="69" t="n">
        <f aca="false">AM24/AVERAGE(AG94:AG97)</f>
        <v>0.000744320699431989</v>
      </c>
      <c r="AO24" s="69" t="n">
        <f aca="false">'GDP evolution by scenario'!M93</f>
        <v>0.0257634683323973</v>
      </c>
      <c r="AP24" s="69"/>
      <c r="AQ24" s="9" t="n">
        <f aca="false">AQ23*(1+AO24)</f>
        <v>676090597.331021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410939564.705054</v>
      </c>
      <c r="AS24" s="70" t="n">
        <f aca="false">AQ24/AG97</f>
        <v>0.081668885334381</v>
      </c>
      <c r="AT24" s="70" t="n">
        <f aca="false">AR24/AG97</f>
        <v>0.0496397617741542</v>
      </c>
      <c r="AU24" s="7"/>
      <c r="AV24" s="7"/>
      <c r="AW24" s="7" t="n">
        <f aca="false">workers_and_wage_high!C12</f>
        <v>11480136</v>
      </c>
      <c r="AX24" s="7"/>
      <c r="AY24" s="40" t="n">
        <f aca="false">(AW24-AW23)/AW23</f>
        <v>0.0189142142085549</v>
      </c>
      <c r="AZ24" s="12" t="n">
        <f aca="false">workers_and_wage_high!B12</f>
        <v>6834.5291797154</v>
      </c>
      <c r="BA24" s="40" t="n">
        <f aca="false">(AZ24-AZ23)/AZ23</f>
        <v>0.0197797754569079</v>
      </c>
      <c r="BB24" s="12" t="n"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0.0142311722421286</v>
      </c>
      <c r="BJ24" s="7" t="n">
        <f aca="false">BJ23+1</f>
        <v>2035</v>
      </c>
      <c r="BK24" s="40" t="n">
        <f aca="false">SUM(T94:T97)/AVERAGE(AG94:AG97)</f>
        <v>0.0693364069124594</v>
      </c>
      <c r="BL24" s="40" t="n">
        <f aca="false">SUM(P94:P97)/AVERAGE(AG94:AG97)</f>
        <v>0.0162539129136855</v>
      </c>
      <c r="BM24" s="40" t="n">
        <f aca="false">SUM(D94:D97)/AVERAGE(AG94:AG97)</f>
        <v>0.0875520290671495</v>
      </c>
      <c r="BN24" s="40" t="n">
        <f aca="false">(SUM(H94:H97)+SUM(J94:J97))/AVERAGE(AG94:AG97)</f>
        <v>0.0136685531662009</v>
      </c>
      <c r="BO24" s="69" t="n">
        <f aca="false">AL24-BN24</f>
        <v>-0.0481380882345765</v>
      </c>
      <c r="BP24" s="32" t="n">
        <f aca="false">BN24+BM24</f>
        <v>0.10122058223335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2" t="n">
        <f aca="false">'High pensions'!Q25</f>
        <v>114007081.712307</v>
      </c>
      <c r="E25" s="9"/>
      <c r="F25" s="82" t="n">
        <f aca="false">'High pensions'!I25</f>
        <v>20722136.6286911</v>
      </c>
      <c r="G25" s="82" t="n">
        <f aca="false">'High pensions'!K25</f>
        <v>170128.835009028</v>
      </c>
      <c r="H25" s="82" t="n">
        <f aca="false">'High pensions'!V25</f>
        <v>935998.654098198</v>
      </c>
      <c r="I25" s="82" t="n">
        <f aca="false">'High pensions'!M25</f>
        <v>5261.71654667103</v>
      </c>
      <c r="J25" s="82" t="n">
        <f aca="false">'High pensions'!W25</f>
        <v>28948.4119824189</v>
      </c>
      <c r="K25" s="9"/>
      <c r="L25" s="82" t="n">
        <f aca="false">'High pensions'!N25</f>
        <v>4002808.92783046</v>
      </c>
      <c r="M25" s="67"/>
      <c r="N25" s="82" t="n">
        <f aca="false">'High pensions'!L25</f>
        <v>859761.515001815</v>
      </c>
      <c r="O25" s="9"/>
      <c r="P25" s="82" t="n">
        <f aca="false">'High pensions'!X25</f>
        <v>25500748.7399477</v>
      </c>
      <c r="Q25" s="67"/>
      <c r="R25" s="82" t="n">
        <f aca="false">'High SIPA income'!G20</f>
        <v>24154273.6142832</v>
      </c>
      <c r="S25" s="67"/>
      <c r="T25" s="82" t="n">
        <f aca="false">'High SIPA income'!J20</f>
        <v>92355958.6561681</v>
      </c>
      <c r="U25" s="9"/>
      <c r="V25" s="82" t="n">
        <f aca="false">'High SIPA income'!F20</f>
        <v>140143.065168911</v>
      </c>
      <c r="W25" s="67"/>
      <c r="X25" s="82" t="n">
        <f aca="false">'High SIPA income'!M20</f>
        <v>351998.975337471</v>
      </c>
      <c r="Y25" s="9"/>
      <c r="Z25" s="9" t="n">
        <f aca="false">R25+V25-N25-L25-F25</f>
        <v>-1290290.39207135</v>
      </c>
      <c r="AA25" s="9"/>
      <c r="AB25" s="9" t="n">
        <f aca="false">T25-P25-D25</f>
        <v>-47151871.796087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'Central scenario'!AG25</f>
        <v>5390723791.0674</v>
      </c>
      <c r="AH25" s="9"/>
      <c r="AI25" s="9"/>
      <c r="AJ25" s="40" t="n">
        <f aca="false">AB25/AG25</f>
        <v>-0.00874685359955172</v>
      </c>
      <c r="AK25" s="68" t="n">
        <f aca="false">AK24+1</f>
        <v>2036</v>
      </c>
      <c r="AL25" s="69" t="n">
        <f aca="false">SUM(AB98:AB101)/AVERAGE(AG98:AG101)</f>
        <v>-0.0320426957575444</v>
      </c>
      <c r="AM25" s="9" t="n">
        <f aca="false">'Central scenario'!AM25</f>
        <v>5493111.4769607</v>
      </c>
      <c r="AN25" s="69" t="n">
        <f aca="false">AM25/AVERAGE(AG98:AG101)</f>
        <v>0.000654482508821701</v>
      </c>
      <c r="AO25" s="69" t="n">
        <f aca="false">'GDP evolution by scenario'!M97</f>
        <v>0.0243844336001682</v>
      </c>
      <c r="AP25" s="69"/>
      <c r="AQ25" s="9" t="n">
        <f aca="false">AQ24*(1+AO25)</f>
        <v>692576683.609337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415405856.700107</v>
      </c>
      <c r="AS25" s="70" t="n">
        <f aca="false">AQ25/AG101</f>
        <v>0.0817713371366353</v>
      </c>
      <c r="AT25" s="70" t="n">
        <f aca="false">AR25/AG101</f>
        <v>0.0490462546035088</v>
      </c>
      <c r="AU25" s="7"/>
      <c r="AV25" s="7"/>
      <c r="AW25" s="7" t="n">
        <f aca="false">workers_and_wage_high!C13</f>
        <v>11579909</v>
      </c>
      <c r="AX25" s="7"/>
      <c r="AY25" s="40" t="n">
        <f aca="false">(AW25-AW24)/AW24</f>
        <v>0.00869092491587208</v>
      </c>
      <c r="AZ25" s="12" t="n">
        <f aca="false">workers_and_wage_high!B13</f>
        <v>6831.76913075884</v>
      </c>
      <c r="BA25" s="40" t="n">
        <f aca="false">(AZ25-AZ24)/AZ24</f>
        <v>-0.00040383893081554</v>
      </c>
      <c r="BB25" s="12" t="n"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0.0118155366890227</v>
      </c>
      <c r="BJ25" s="7" t="n">
        <f aca="false">BJ24+1</f>
        <v>2036</v>
      </c>
      <c r="BK25" s="40" t="n">
        <f aca="false">SUM(T98:T101)/AVERAGE(AG98:AG101)</f>
        <v>0.0698323993642185</v>
      </c>
      <c r="BL25" s="40" t="n">
        <f aca="false">SUM(P98:P101)/AVERAGE(AG98:AG101)</f>
        <v>0.0157628847317728</v>
      </c>
      <c r="BM25" s="40" t="n">
        <f aca="false">SUM(D98:D101)/AVERAGE(AG98:AG101)</f>
        <v>0.0861122103899901</v>
      </c>
      <c r="BN25" s="40" t="n">
        <f aca="false">(SUM(H98:H101)+SUM(J98:J101))/AVERAGE(AG98:AG101)</f>
        <v>0.0144096125441076</v>
      </c>
      <c r="BO25" s="69" t="n">
        <f aca="false">AL25-BN25</f>
        <v>-0.046452308301652</v>
      </c>
      <c r="BP25" s="32" t="n">
        <f aca="false">BN25+BM25</f>
        <v>0.100521822934098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8595121.6250364</v>
      </c>
      <c r="D26" s="81" t="n">
        <f aca="false">'High pensions'!Q26</f>
        <v>106112612.65477</v>
      </c>
      <c r="E26" s="6"/>
      <c r="F26" s="81" t="n">
        <f aca="false">'High pensions'!I26</f>
        <v>19287223.4288772</v>
      </c>
      <c r="G26" s="81" t="n">
        <f aca="false">'High pensions'!K26</f>
        <v>183049.23783698</v>
      </c>
      <c r="H26" s="81" t="n">
        <f aca="false">'High pensions'!V26</f>
        <v>1007082.89832246</v>
      </c>
      <c r="I26" s="81" t="n">
        <f aca="false">'High pensions'!M26</f>
        <v>5661.31663413343</v>
      </c>
      <c r="J26" s="81" t="n">
        <f aca="false">'High pensions'!W26</f>
        <v>31146.8937625503</v>
      </c>
      <c r="K26" s="6"/>
      <c r="L26" s="81" t="n">
        <f aca="false">'High pensions'!N26</f>
        <v>4245386.95990992</v>
      </c>
      <c r="M26" s="8"/>
      <c r="N26" s="81" t="n">
        <f aca="false">'High pensions'!L26</f>
        <v>799994.692332089</v>
      </c>
      <c r="O26" s="6"/>
      <c r="P26" s="81" t="n">
        <f aca="false">'High pensions'!X26</f>
        <v>26430667.8773103</v>
      </c>
      <c r="Q26" s="8"/>
      <c r="R26" s="81" t="n">
        <f aca="false">'High SIPA income'!G21</f>
        <v>19277046.1045286</v>
      </c>
      <c r="S26" s="8"/>
      <c r="T26" s="81" t="n">
        <f aca="false">'High SIPA income'!J21</f>
        <v>73707456.5550218</v>
      </c>
      <c r="U26" s="6"/>
      <c r="V26" s="81" t="n">
        <f aca="false">'High SIPA income'!F21</f>
        <v>123938.240955641</v>
      </c>
      <c r="W26" s="8"/>
      <c r="X26" s="81" t="n">
        <f aca="false">'High SIPA income'!M21</f>
        <v>311297.128894197</v>
      </c>
      <c r="Y26" s="6"/>
      <c r="Z26" s="6" t="n">
        <f aca="false">R26+V26-N26-L26-F26</f>
        <v>-4931620.73563504</v>
      </c>
      <c r="AA26" s="6"/>
      <c r="AB26" s="6" t="n">
        <f aca="false">T26-P26-D26</f>
        <v>-58835823.9770589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'Central scenario'!AG26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-0.0109270310926171</v>
      </c>
      <c r="AK26" s="62" t="n">
        <f aca="false">AK25+1</f>
        <v>2037</v>
      </c>
      <c r="AL26" s="63" t="n">
        <f aca="false">SUM(AB102:AB105)/AVERAGE(AG102:AG105)</f>
        <v>-0.030204842032128</v>
      </c>
      <c r="AM26" s="6" t="n">
        <f aca="false">'Central scenario'!AM26</f>
        <v>4920541.96276278</v>
      </c>
      <c r="AN26" s="63" t="n">
        <f aca="false">AM26/AVERAGE(AG102:AG105)</f>
        <v>0.000570405035388066</v>
      </c>
      <c r="AO26" s="63" t="n">
        <f aca="false">'GDP evolution by scenario'!M101</f>
        <v>0.0278014378888767</v>
      </c>
      <c r="AP26" s="63"/>
      <c r="AQ26" s="6" t="n">
        <f aca="false">AQ25*(1+AO26)</f>
        <v>711831311.261987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421971806.144459</v>
      </c>
      <c r="AS26" s="64" t="n">
        <f aca="false">AQ26/AG105</f>
        <v>0.0815331174880609</v>
      </c>
      <c r="AT26" s="64" t="n">
        <f aca="false">AR26/AG105</f>
        <v>0.0483326264280653</v>
      </c>
      <c r="AU26" s="61" t="n">
        <f aca="false">AVERAGE(AH26:AH29)</f>
        <v>-0.0157471676160662</v>
      </c>
      <c r="AV26" s="5"/>
      <c r="AW26" s="5" t="n">
        <f aca="false">workers_and_wage_high!C14</f>
        <v>11497914</v>
      </c>
      <c r="AX26" s="5"/>
      <c r="AY26" s="61" t="n">
        <f aca="false">(AW26-AW25)/AW25</f>
        <v>-0.00708079830333727</v>
      </c>
      <c r="AZ26" s="11" t="n">
        <f aca="false">workers_and_wage_high!B14</f>
        <v>6789.76485539962</v>
      </c>
      <c r="BA26" s="61" t="n">
        <f aca="false">(AZ26-AZ25)/AZ25</f>
        <v>-0.00614837453597543</v>
      </c>
      <c r="BB26" s="11" t="n"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0.0135425265188584</v>
      </c>
      <c r="BJ26" s="5" t="n">
        <f aca="false">BJ25+1</f>
        <v>2037</v>
      </c>
      <c r="BK26" s="61" t="n">
        <f aca="false">SUM(T102:T105)/AVERAGE(AG102:AG105)</f>
        <v>0.0702661692289531</v>
      </c>
      <c r="BL26" s="61" t="n">
        <f aca="false">SUM(P102:P105)/AVERAGE(AG102:AG105)</f>
        <v>0.0153343210691362</v>
      </c>
      <c r="BM26" s="61" t="n">
        <f aca="false">SUM(D102:D105)/AVERAGE(AG102:AG105)</f>
        <v>0.0851366901919449</v>
      </c>
      <c r="BN26" s="61" t="n">
        <f aca="false">(SUM(H102:H105)+SUM(J102:J105))/AVERAGE(AG102:AG105)</f>
        <v>0.0152395454819509</v>
      </c>
      <c r="BO26" s="63" t="n">
        <f aca="false">AL26-BN26</f>
        <v>-0.0454443875140789</v>
      </c>
      <c r="BP26" s="32" t="n">
        <f aca="false">BN26+BM26</f>
        <v>0.100376235673896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8629369.4200833</v>
      </c>
      <c r="D27" s="82" t="n">
        <f aca="false">'High pensions'!Q27</f>
        <v>106535424.9393</v>
      </c>
      <c r="E27" s="9"/>
      <c r="F27" s="82" t="n">
        <f aca="false">'High pensions'!I27</f>
        <v>19364074.5665146</v>
      </c>
      <c r="G27" s="82" t="n">
        <f aca="false">'High pensions'!K27</f>
        <v>207795.382800816</v>
      </c>
      <c r="H27" s="82" t="n">
        <f aca="false">'High pensions'!V27</f>
        <v>1143228.88662032</v>
      </c>
      <c r="I27" s="82" t="n">
        <f aca="false">'High pensions'!M27</f>
        <v>6426.6613237366</v>
      </c>
      <c r="J27" s="82" t="n">
        <f aca="false">'High pensions'!W27</f>
        <v>35357.5944315565</v>
      </c>
      <c r="K27" s="9"/>
      <c r="L27" s="82" t="n">
        <f aca="false">'High pensions'!N27</f>
        <v>3638783.13527951</v>
      </c>
      <c r="M27" s="67"/>
      <c r="N27" s="82" t="n">
        <f aca="false">'High pensions'!L27</f>
        <v>791925.673946198</v>
      </c>
      <c r="O27" s="9"/>
      <c r="P27" s="82" t="n">
        <f aca="false">'High pensions'!X27</f>
        <v>23238604.389216</v>
      </c>
      <c r="Q27" s="67"/>
      <c r="R27" s="82" t="n">
        <f aca="false">'High SIPA income'!G22</f>
        <v>21901408.3867087</v>
      </c>
      <c r="S27" s="67"/>
      <c r="T27" s="82" t="n">
        <f aca="false">'High SIPA income'!J22</f>
        <v>83741933.1988778</v>
      </c>
      <c r="U27" s="9"/>
      <c r="V27" s="82" t="n">
        <f aca="false">'High SIPA income'!F22</f>
        <v>128194.98488325</v>
      </c>
      <c r="W27" s="67"/>
      <c r="X27" s="82" t="n">
        <f aca="false">'High SIPA income'!M22</f>
        <v>321988.842387022</v>
      </c>
      <c r="Y27" s="9"/>
      <c r="Z27" s="9" t="n">
        <f aca="false">R27+V27-N27-L27-F27</f>
        <v>-1765180.00414843</v>
      </c>
      <c r="AA27" s="9"/>
      <c r="AB27" s="9" t="n">
        <f aca="false">T27-P27-D27</f>
        <v>-46032096.1296381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'Central scenario'!AG27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-0.00900724076814874</v>
      </c>
      <c r="AK27" s="68" t="n">
        <f aca="false">AK26+1</f>
        <v>2038</v>
      </c>
      <c r="AL27" s="69" t="n">
        <f aca="false">SUM(AB106:AB109)/AVERAGE(AG106:AG109)</f>
        <v>-0.0281205157592526</v>
      </c>
      <c r="AM27" s="9" t="n">
        <f aca="false">'Central scenario'!AM27</f>
        <v>4379286.21321994</v>
      </c>
      <c r="AN27" s="69" t="n">
        <f aca="false">AM27/AVERAGE(AG106:AG109)</f>
        <v>0.000494978259283088</v>
      </c>
      <c r="AO27" s="69" t="n">
        <f aca="false">'GDP evolution by scenario'!M105</f>
        <v>0.0256226817550709</v>
      </c>
      <c r="AP27" s="69"/>
      <c r="AQ27" s="9" t="n">
        <f aca="false">AQ26*(1+AO27)</f>
        <v>730070338.413747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428353375.006563</v>
      </c>
      <c r="AS27" s="70" t="n">
        <f aca="false">AQ27/AG109</f>
        <v>0.0819242277168661</v>
      </c>
      <c r="AT27" s="70" t="n">
        <f aca="false">AR27/AG109</f>
        <v>0.0480673129572319</v>
      </c>
      <c r="AU27" s="7"/>
      <c r="AV27" s="7"/>
      <c r="AW27" s="7" t="n">
        <f aca="false">workers_and_wage_high!C15</f>
        <v>11454626</v>
      </c>
      <c r="AX27" s="7"/>
      <c r="AY27" s="40" t="n">
        <f aca="false">(AW27-AW26)/AW26</f>
        <v>-0.00376485682533371</v>
      </c>
      <c r="AZ27" s="12" t="n">
        <f aca="false">workers_and_wage_high!B15</f>
        <v>6709.64745113228</v>
      </c>
      <c r="BA27" s="40" t="n">
        <f aca="false">(AZ27-AZ26)/AZ26</f>
        <v>-0.0117997317983137</v>
      </c>
      <c r="BB27" s="12" t="n"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0.0130451069708468</v>
      </c>
      <c r="BJ27" s="7" t="n">
        <f aca="false">BJ26+1</f>
        <v>2038</v>
      </c>
      <c r="BK27" s="40" t="n">
        <f aca="false">SUM(T106:T109)/AVERAGE(AG106:AG109)</f>
        <v>0.0706177004791954</v>
      </c>
      <c r="BL27" s="40" t="n">
        <f aca="false">SUM(P106:P109)/AVERAGE(AG106:AG109)</f>
        <v>0.0148598526923005</v>
      </c>
      <c r="BM27" s="40" t="n">
        <f aca="false">SUM(D106:D109)/AVERAGE(AG106:AG109)</f>
        <v>0.0838783635461474</v>
      </c>
      <c r="BN27" s="40" t="n">
        <f aca="false">(SUM(H106:H109)+SUM(J106:J109))/AVERAGE(AG106:AG109)</f>
        <v>0.0157680400631112</v>
      </c>
      <c r="BO27" s="69" t="n">
        <f aca="false">AL27-BN27</f>
        <v>-0.0438885558223638</v>
      </c>
      <c r="BP27" s="32" t="n">
        <f aca="false">BN27+BM27</f>
        <v>0.0996464036092586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8060581.89034681</v>
      </c>
      <c r="D28" s="82" t="n">
        <f aca="false">'High pensions'!Q28</f>
        <v>99513356.6709483</v>
      </c>
      <c r="E28" s="9"/>
      <c r="F28" s="82" t="n">
        <f aca="false">'High pensions'!I28</f>
        <v>18087730.5369396</v>
      </c>
      <c r="G28" s="82" t="n">
        <f aca="false">'High pensions'!K28</f>
        <v>224136.505682143</v>
      </c>
      <c r="H28" s="82" t="n">
        <f aca="false">'High pensions'!V28</f>
        <v>1233132.92330266</v>
      </c>
      <c r="I28" s="82" t="n">
        <f aca="false">'High pensions'!M28</f>
        <v>6932.05687676731</v>
      </c>
      <c r="J28" s="82" t="n">
        <f aca="false">'High pensions'!W28</f>
        <v>38138.131648536</v>
      </c>
      <c r="K28" s="9"/>
      <c r="L28" s="82" t="n">
        <f aca="false">'High pensions'!N28</f>
        <v>3267878.84085963</v>
      </c>
      <c r="M28" s="67"/>
      <c r="N28" s="82" t="n">
        <f aca="false">'High pensions'!L28</f>
        <v>750574.607033629</v>
      </c>
      <c r="O28" s="9"/>
      <c r="P28" s="82" t="n">
        <f aca="false">'High pensions'!X28</f>
        <v>21086478.8726506</v>
      </c>
      <c r="Q28" s="67"/>
      <c r="R28" s="82" t="n">
        <f aca="false">'High SIPA income'!G23</f>
        <v>18155178.8866792</v>
      </c>
      <c r="S28" s="67"/>
      <c r="T28" s="82" t="n">
        <f aca="false">'High SIPA income'!J23</f>
        <v>69417900.0134358</v>
      </c>
      <c r="U28" s="9"/>
      <c r="V28" s="82" t="n">
        <f aca="false">'High SIPA income'!F23</f>
        <v>114951.911089814</v>
      </c>
      <c r="W28" s="67"/>
      <c r="X28" s="82" t="n">
        <f aca="false">'High SIPA income'!M23</f>
        <v>288726.05910203</v>
      </c>
      <c r="Y28" s="9"/>
      <c r="Z28" s="9" t="n">
        <f aca="false">R28+V28-N28-L28-F28</f>
        <v>-3836053.18706382</v>
      </c>
      <c r="AA28" s="9"/>
      <c r="AB28" s="9" t="n">
        <f aca="false">T28-P28-D28</f>
        <v>-51181935.5301631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'Central scenario'!AG28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-0.0100216127817091</v>
      </c>
      <c r="AK28" s="68" t="n">
        <f aca="false">AK27+1</f>
        <v>2039</v>
      </c>
      <c r="AL28" s="69" t="n">
        <f aca="false">SUM(AB110:AB113)/AVERAGE(AG110:AG113)</f>
        <v>-0.0266849860004967</v>
      </c>
      <c r="AM28" s="9" t="n">
        <f aca="false">'Central scenario'!AM28</f>
        <v>3887732.69163583</v>
      </c>
      <c r="AN28" s="69" t="n">
        <f aca="false">AM28/AVERAGE(AG110:AG113)</f>
        <v>0.000429689927561162</v>
      </c>
      <c r="AO28" s="69" t="n">
        <f aca="false">'GDP evolution by scenario'!M109</f>
        <v>0.0226429229178344</v>
      </c>
      <c r="AP28" s="69"/>
      <c r="AQ28" s="9" t="n">
        <f aca="false">AQ27*(1+AO28)</f>
        <v>746601264.811047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434124630.961663</v>
      </c>
      <c r="AS28" s="70" t="n">
        <f aca="false">AQ28/AG113</f>
        <v>0.081908496593434</v>
      </c>
      <c r="AT28" s="70" t="n">
        <f aca="false">AR28/AG113</f>
        <v>0.0476271572688112</v>
      </c>
      <c r="AU28" s="9"/>
      <c r="AV28" s="7"/>
      <c r="AW28" s="7" t="n">
        <f aca="false">workers_and_wage_high!C16</f>
        <v>11584007</v>
      </c>
      <c r="AX28" s="7"/>
      <c r="AY28" s="40" t="n">
        <f aca="false">(AW28-AW27)/AW27</f>
        <v>0.0112950872424818</v>
      </c>
      <c r="AZ28" s="12" t="n">
        <f aca="false">workers_and_wage_high!B16</f>
        <v>6341.72956125173</v>
      </c>
      <c r="BA28" s="40" t="n">
        <f aca="false">(AZ28-AZ27)/AZ27</f>
        <v>-0.0548341611925482</v>
      </c>
      <c r="BB28" s="12" t="n"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0.0174209855685898</v>
      </c>
      <c r="BJ28" s="7" t="n">
        <f aca="false">BJ27+1</f>
        <v>2039</v>
      </c>
      <c r="BK28" s="40" t="n">
        <f aca="false">SUM(T110:T113)/AVERAGE(AG110:AG113)</f>
        <v>0.0708328706600343</v>
      </c>
      <c r="BL28" s="40" t="n">
        <f aca="false">SUM(P110:P113)/AVERAGE(AG110:AG113)</f>
        <v>0.0144922349777282</v>
      </c>
      <c r="BM28" s="40" t="n">
        <f aca="false">SUM(D110:D113)/AVERAGE(AG110:AG113)</f>
        <v>0.0830256216828028</v>
      </c>
      <c r="BN28" s="40" t="n">
        <f aca="false">(SUM(H110:H113)+SUM(J110:J113))/AVERAGE(AG110:AG113)</f>
        <v>0.0168298574764328</v>
      </c>
      <c r="BO28" s="69" t="n">
        <f aca="false">AL28-BN28</f>
        <v>-0.0435148434769295</v>
      </c>
      <c r="BP28" s="32" t="n">
        <f aca="false">BN28+BM28</f>
        <v>0.0998554791592356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7380345.9779733</v>
      </c>
      <c r="D29" s="82" t="n">
        <f aca="false">'High pensions'!Q29</f>
        <v>91115382.4441148</v>
      </c>
      <c r="E29" s="9"/>
      <c r="F29" s="82" t="n">
        <f aca="false">'High pensions'!I29</f>
        <v>16561299.312502</v>
      </c>
      <c r="G29" s="82" t="n">
        <f aca="false">'High pensions'!K29</f>
        <v>224867.318215857</v>
      </c>
      <c r="H29" s="82" t="n">
        <f aca="false">'High pensions'!V29</f>
        <v>1237153.6382386</v>
      </c>
      <c r="I29" s="82" t="n">
        <f aca="false">'High pensions'!M29</f>
        <v>6954.65932626362</v>
      </c>
      <c r="J29" s="82" t="n">
        <f aca="false">'High pensions'!W29</f>
        <v>38262.4836568639</v>
      </c>
      <c r="K29" s="9"/>
      <c r="L29" s="82" t="n">
        <f aca="false">'High pensions'!N29</f>
        <v>2997014.76629459</v>
      </c>
      <c r="M29" s="67"/>
      <c r="N29" s="82" t="n">
        <f aca="false">'High pensions'!L29</f>
        <v>686034.660716327</v>
      </c>
      <c r="O29" s="9"/>
      <c r="P29" s="82" t="n">
        <f aca="false">'High pensions'!X29</f>
        <v>19325884.1598239</v>
      </c>
      <c r="Q29" s="67"/>
      <c r="R29" s="82" t="n">
        <f aca="false">'High SIPA income'!G24</f>
        <v>20001186.5760818</v>
      </c>
      <c r="S29" s="67"/>
      <c r="T29" s="82" t="n">
        <f aca="false">'High SIPA income'!J24</f>
        <v>76476270.4104914</v>
      </c>
      <c r="U29" s="9"/>
      <c r="V29" s="82" t="n">
        <f aca="false">'High SIPA income'!F24</f>
        <v>113858.881260517</v>
      </c>
      <c r="W29" s="67"/>
      <c r="X29" s="82" t="n">
        <f aca="false">'High SIPA income'!M24</f>
        <v>285980.68330008</v>
      </c>
      <c r="Y29" s="9"/>
      <c r="Z29" s="9" t="n">
        <f aca="false">R29+V29-N29-L29-F29</f>
        <v>-129303.282170599</v>
      </c>
      <c r="AA29" s="9"/>
      <c r="AB29" s="9" t="n">
        <f aca="false">T29-P29-D29</f>
        <v>-33964996.1934474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'Central scenario'!AG29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-0.00671962796432992</v>
      </c>
      <c r="AK29" s="68" t="n">
        <f aca="false">AK28+1</f>
        <v>2040</v>
      </c>
      <c r="AL29" s="69" t="n">
        <f aca="false">SUM(AB114:AB117)/AVERAGE(AG114:AG117)</f>
        <v>-0.0256096416061599</v>
      </c>
      <c r="AM29" s="9" t="n">
        <f aca="false">'Central scenario'!AM29</f>
        <v>3427469.19706586</v>
      </c>
      <c r="AN29" s="69" t="n">
        <f aca="false">AM29/AVERAGE(AG114:AG117)</f>
        <v>0.000370389098608433</v>
      </c>
      <c r="AO29" s="69" t="n">
        <f aca="false">'GDP evolution by scenario'!M113</f>
        <v>0.0227609582577029</v>
      </c>
      <c r="AP29" s="69"/>
      <c r="AQ29" s="9" t="n">
        <f aca="false">AQ28*(1+AO29)</f>
        <v>763594625.034559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440542643.94081</v>
      </c>
      <c r="AS29" s="70" t="n">
        <f aca="false">AQ29/AG117</f>
        <v>0.0818676471202945</v>
      </c>
      <c r="AT29" s="70" t="n">
        <f aca="false">AR29/AG117</f>
        <v>0.0472321157498397</v>
      </c>
      <c r="AV29" s="7"/>
      <c r="AW29" s="7" t="n">
        <f aca="false">workers_and_wage_high!C17</f>
        <v>11550412</v>
      </c>
      <c r="AX29" s="7"/>
      <c r="AY29" s="40" t="n">
        <f aca="false">(AW29-AW28)/AW28</f>
        <v>-0.00290011910386449</v>
      </c>
      <c r="AZ29" s="12" t="n">
        <f aca="false">workers_and_wage_high!B17</f>
        <v>6044.1777289778</v>
      </c>
      <c r="BA29" s="40" t="n">
        <f aca="false">(AZ29-AZ28)/AZ28</f>
        <v>-0.0469196659050208</v>
      </c>
      <c r="BB29" s="12" t="n"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0.0130972903260351</v>
      </c>
      <c r="BJ29" s="7" t="n">
        <f aca="false">BJ28+1</f>
        <v>2040</v>
      </c>
      <c r="BK29" s="40" t="n">
        <f aca="false">SUM(T114:T117)/AVERAGE(AG114:AG117)</f>
        <v>0.0710821204845745</v>
      </c>
      <c r="BL29" s="40" t="n">
        <f aca="false">SUM(P114:P117)/AVERAGE(AG114:AG117)</f>
        <v>0.0142748467221355</v>
      </c>
      <c r="BM29" s="40" t="n">
        <f aca="false">SUM(D114:D117)/AVERAGE(AG114:AG117)</f>
        <v>0.0824169153685989</v>
      </c>
      <c r="BN29" s="40" t="n">
        <f aca="false">(SUM(H114:H117)+SUM(J114:J117))/AVERAGE(AG114:AG117)</f>
        <v>0.0177012963643736</v>
      </c>
      <c r="BO29" s="69" t="n">
        <f aca="false">AL29-BN29</f>
        <v>-0.0433109379705335</v>
      </c>
      <c r="BP29" s="32" t="n">
        <f aca="false">BN29+BM29</f>
        <v>0.100118211732972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1" t="n">
        <f aca="false">'High pensions'!Q30</f>
        <v>90494049.7984785</v>
      </c>
      <c r="E30" s="6"/>
      <c r="F30" s="81" t="n">
        <f aca="false">'High pensions'!I30</f>
        <v>16448364.7493033</v>
      </c>
      <c r="G30" s="81" t="n">
        <f aca="false">'High pensions'!K30</f>
        <v>175346.654802382</v>
      </c>
      <c r="H30" s="81" t="n">
        <f aca="false">'High pensions'!V30</f>
        <v>964705.559095501</v>
      </c>
      <c r="I30" s="81" t="n">
        <f aca="false">'High pensions'!M30</f>
        <v>5423.09241656851</v>
      </c>
      <c r="J30" s="81" t="n">
        <f aca="false">'High pensions'!W30</f>
        <v>29836.2544050156</v>
      </c>
      <c r="K30" s="6"/>
      <c r="L30" s="81" t="n">
        <f aca="false">'High pensions'!N30</f>
        <v>3514113.18561026</v>
      </c>
      <c r="M30" s="8"/>
      <c r="N30" s="81" t="n">
        <f aca="false">'High pensions'!L30</f>
        <v>681523.578224169</v>
      </c>
      <c r="O30" s="6"/>
      <c r="P30" s="81" t="n">
        <f aca="false">'High pensions'!X30</f>
        <v>21984291.670948</v>
      </c>
      <c r="Q30" s="8"/>
      <c r="R30" s="81" t="n">
        <f aca="false">'High SIPA income'!G25</f>
        <v>15862738.8132122</v>
      </c>
      <c r="S30" s="8"/>
      <c r="T30" s="81" t="n">
        <f aca="false">'High SIPA income'!J25</f>
        <v>60652556.7028565</v>
      </c>
      <c r="U30" s="6"/>
      <c r="V30" s="81" t="n">
        <f aca="false">'High SIPA income'!F25</f>
        <v>109595.017329619</v>
      </c>
      <c r="W30" s="8"/>
      <c r="X30" s="81" t="n">
        <f aca="false">'High SIPA income'!M25</f>
        <v>275271.086411746</v>
      </c>
      <c r="Y30" s="6"/>
      <c r="Z30" s="6" t="n">
        <f aca="false">R30+V30-N30-L30-F30</f>
        <v>-4671667.68259586</v>
      </c>
      <c r="AA30" s="6"/>
      <c r="AB30" s="6" t="n">
        <f aca="false">T30-P30-D30</f>
        <v>-51825784.7665701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'Central scenario'!AG30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-0.0102390587193851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-0.241327335547381</v>
      </c>
      <c r="AS30" s="5"/>
      <c r="AT30" s="5"/>
      <c r="AU30" s="61" t="n">
        <f aca="false">AVERAGE(AH30:AH33)</f>
        <v>-0.000814920483286916</v>
      </c>
      <c r="AV30" s="5"/>
      <c r="AW30" s="5" t="n">
        <f aca="false">workers_and_wage_high!C18</f>
        <v>11444480</v>
      </c>
      <c r="AX30" s="5"/>
      <c r="AY30" s="61" t="n">
        <f aca="false">(AW30-AW29)/AW29</f>
        <v>-0.00917127458310578</v>
      </c>
      <c r="AZ30" s="11" t="n">
        <f aca="false">workers_and_wage_high!B18</f>
        <v>6009.71845284106</v>
      </c>
      <c r="BA30" s="61" t="n">
        <f aca="false">(AZ30-AZ29)/AZ29</f>
        <v>-0.00570123475547884</v>
      </c>
      <c r="BB30" s="11" t="n"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0.0152655036163281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2" t="n">
        <f aca="false">'High pensions'!Q31</f>
        <v>91674495.8027361</v>
      </c>
      <c r="E31" s="9"/>
      <c r="F31" s="82" t="n">
        <f aca="false">'High pensions'!I31</f>
        <v>16662924.783782</v>
      </c>
      <c r="G31" s="82" t="n">
        <f aca="false">'High pensions'!K31</f>
        <v>180975.053057989</v>
      </c>
      <c r="H31" s="82" t="n">
        <f aca="false">'High pensions'!V31</f>
        <v>995671.345651895</v>
      </c>
      <c r="I31" s="82" t="n">
        <f aca="false">'High pensions'!M31</f>
        <v>5597.16658942236</v>
      </c>
      <c r="J31" s="82" t="n">
        <f aca="false">'High pensions'!W31</f>
        <v>30793.9591438731</v>
      </c>
      <c r="K31" s="9"/>
      <c r="L31" s="82" t="n">
        <f aca="false">'High pensions'!N31</f>
        <v>3220351.57066625</v>
      </c>
      <c r="M31" s="67"/>
      <c r="N31" s="82" t="n">
        <f aca="false">'High pensions'!L31</f>
        <v>692237.280121459</v>
      </c>
      <c r="O31" s="9"/>
      <c r="P31" s="82" t="n">
        <f aca="false">'High pensions'!X31</f>
        <v>20518904.8813054</v>
      </c>
      <c r="Q31" s="67"/>
      <c r="R31" s="82" t="n">
        <f aca="false">'High SIPA income'!G26</f>
        <v>18767862.8028863</v>
      </c>
      <c r="S31" s="67"/>
      <c r="T31" s="82" t="n">
        <f aca="false">'High SIPA income'!J26</f>
        <v>71760550.0694104</v>
      </c>
      <c r="U31" s="9"/>
      <c r="V31" s="82" t="n">
        <f aca="false">'High SIPA income'!F26</f>
        <v>107810.670661791</v>
      </c>
      <c r="W31" s="67"/>
      <c r="X31" s="82" t="n">
        <f aca="false">'High SIPA income'!M26</f>
        <v>270789.322023582</v>
      </c>
      <c r="Y31" s="9"/>
      <c r="Z31" s="9" t="n">
        <f aca="false">R31+V31-N31-L31-F31</f>
        <v>-1699840.16102164</v>
      </c>
      <c r="AA31" s="9"/>
      <c r="AB31" s="9" t="n">
        <f aca="false">T31-P31-D31</f>
        <v>-40432850.6146311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'Central scenario'!AG31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-0.0080184287993962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11554378</v>
      </c>
      <c r="AX31" s="7"/>
      <c r="AY31" s="40" t="n">
        <f aca="false">(AW31-AW30)/AW30</f>
        <v>0.00960270803042165</v>
      </c>
      <c r="AZ31" s="12" t="n">
        <f aca="false">workers_and_wage_high!B19</f>
        <v>5955.74185556688</v>
      </c>
      <c r="BA31" s="40" t="n">
        <f aca="false">(AZ31-AZ30)/AZ30</f>
        <v>-0.00898155174784707</v>
      </c>
      <c r="BB31" s="12" t="n"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0.013330508362081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32665418.9134398</v>
      </c>
      <c r="D32" s="82" t="n">
        <f aca="false">'High pensions'!Q32</f>
        <v>94028095.0676853</v>
      </c>
      <c r="E32" s="9"/>
      <c r="F32" s="82" t="n">
        <f aca="false">'High pensions'!I32</f>
        <v>17090719.3102707</v>
      </c>
      <c r="G32" s="82" t="n">
        <f aca="false">'High pensions'!K32</f>
        <v>193766.820082053</v>
      </c>
      <c r="H32" s="82" t="n">
        <f aca="false">'High pensions'!V32</f>
        <v>1066047.87363685</v>
      </c>
      <c r="I32" s="82" t="n">
        <f aca="false">'High pensions'!M32</f>
        <v>5992.7882499604</v>
      </c>
      <c r="J32" s="82" t="n">
        <f aca="false">'High pensions'!W32</f>
        <v>32970.5527928924</v>
      </c>
      <c r="K32" s="9"/>
      <c r="L32" s="82" t="n">
        <f aca="false">'High pensions'!N32</f>
        <v>3151590.38644392</v>
      </c>
      <c r="M32" s="67"/>
      <c r="N32" s="82" t="n">
        <f aca="false">'High pensions'!L32</f>
        <v>711952.073699757</v>
      </c>
      <c r="O32" s="9"/>
      <c r="P32" s="82" t="n">
        <f aca="false">'High pensions'!X32</f>
        <v>20270567.7469621</v>
      </c>
      <c r="Q32" s="67"/>
      <c r="R32" s="82" t="n">
        <f aca="false">'High SIPA income'!G27</f>
        <v>15709287.9702997</v>
      </c>
      <c r="S32" s="67"/>
      <c r="T32" s="82" t="n">
        <f aca="false">'High SIPA income'!J27</f>
        <v>60065824.1051349</v>
      </c>
      <c r="U32" s="9"/>
      <c r="V32" s="82" t="n">
        <f aca="false">'High SIPA income'!F27</f>
        <v>110759.347632462</v>
      </c>
      <c r="W32" s="67"/>
      <c r="X32" s="82" t="n">
        <f aca="false">'High SIPA income'!M27</f>
        <v>278195.548446746</v>
      </c>
      <c r="Y32" s="9"/>
      <c r="Z32" s="9" t="n">
        <f aca="false">R32+V32-N32-L32-F32</f>
        <v>-5134214.45248221</v>
      </c>
      <c r="AA32" s="9"/>
      <c r="AB32" s="9" t="n">
        <f aca="false">T32-P32-D32</f>
        <v>-54232838.7095125</v>
      </c>
      <c r="AC32" s="50"/>
      <c r="AD32" s="9" t="n">
        <v>22287255273.2248</v>
      </c>
      <c r="AE32" s="9" t="n">
        <f aca="false">'Central scenario'!AE32</f>
        <v>696715.277109837</v>
      </c>
      <c r="AF32" s="9"/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-0.010668131255479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11614513</v>
      </c>
      <c r="AX32" s="7"/>
      <c r="AY32" s="40" t="n">
        <f aca="false">(AW32-AW31)/AW31</f>
        <v>0.00520452074529672</v>
      </c>
      <c r="AZ32" s="12" t="n">
        <f aca="false">workers_and_wage_high!B20</f>
        <v>5853.55338883486</v>
      </c>
      <c r="BA32" s="40" t="n">
        <f aca="false">(AZ32-AZ31)/AZ31</f>
        <v>-0.0171579744740792</v>
      </c>
      <c r="BB32" s="12" t="n">
        <f aca="false">(4*45-(BB30+BB31))/2</f>
        <v>44.6578693163224</v>
      </c>
      <c r="BC32" s="39" t="n">
        <f aca="false">'Central scenario'!BC32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0.0156877966325582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2" t="n">
        <f aca="false">'High pensions'!Q33</f>
        <v>92236659.5410418</v>
      </c>
      <c r="E33" s="9"/>
      <c r="F33" s="82" t="n">
        <f aca="false">'High pensions'!I33</f>
        <v>16765104.6976778</v>
      </c>
      <c r="G33" s="82" t="n">
        <f aca="false">'High pensions'!K33</f>
        <v>203620.113530333</v>
      </c>
      <c r="H33" s="82" t="n">
        <f aca="false">'High pensions'!V33</f>
        <v>1120257.78699772</v>
      </c>
      <c r="I33" s="82" t="n">
        <f aca="false">'High pensions'!M33</f>
        <v>6297.5292844433</v>
      </c>
      <c r="J33" s="82" t="n">
        <f aca="false">'High pensions'!W33</f>
        <v>34647.148051476</v>
      </c>
      <c r="K33" s="9"/>
      <c r="L33" s="82" t="n">
        <f aca="false">'High pensions'!N33</f>
        <v>3305970.27675218</v>
      </c>
      <c r="M33" s="67"/>
      <c r="N33" s="82" t="n">
        <f aca="false">'High pensions'!L33</f>
        <v>698121.724870201</v>
      </c>
      <c r="O33" s="9"/>
      <c r="P33" s="82" t="n">
        <f aca="false">'High pensions'!X33</f>
        <v>20995555.2330152</v>
      </c>
      <c r="Q33" s="67"/>
      <c r="R33" s="82" t="n">
        <f aca="false">'High SIPA income'!G28</f>
        <v>17842830.106962</v>
      </c>
      <c r="S33" s="67"/>
      <c r="T33" s="82" t="n">
        <f aca="false">'High SIPA income'!J28</f>
        <v>68223607.3823874</v>
      </c>
      <c r="U33" s="9"/>
      <c r="V33" s="82" t="n">
        <f aca="false">'High SIPA income'!F28</f>
        <v>108218.534622524</v>
      </c>
      <c r="W33" s="67"/>
      <c r="X33" s="82" t="n">
        <f aca="false">'High SIPA income'!M28</f>
        <v>271813.758702499</v>
      </c>
      <c r="Y33" s="9"/>
      <c r="Z33" s="9" t="n">
        <f aca="false">R33+V33-N33-L33-F33</f>
        <v>-2818148.05771562</v>
      </c>
      <c r="AA33" s="9"/>
      <c r="AB33" s="9" t="n">
        <f aca="false">T33-P33-D33</f>
        <v>-45008607.3916695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-0.00893430122746522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11654037</v>
      </c>
      <c r="AX33" s="7"/>
      <c r="AY33" s="40" t="n">
        <f aca="false">(AW33-AW32)/AW32</f>
        <v>0.00340298383582678</v>
      </c>
      <c r="AZ33" s="12" t="n">
        <f aca="false">workers_and_wage_high!B21</f>
        <v>5679.1478127964</v>
      </c>
      <c r="BA33" s="40" t="n">
        <f aca="false">(AZ33-AZ32)/AZ32</f>
        <v>-0.0297948211032152</v>
      </c>
      <c r="BB33" s="12" t="n">
        <f aca="false">BB32</f>
        <v>44.6578693163224</v>
      </c>
      <c r="BC33" s="39" t="n">
        <f aca="false">'Central scenario'!BC33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0.0135372496448031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1" t="n">
        <f aca="false">'High pensions'!Q34</f>
        <v>105609699.730171</v>
      </c>
      <c r="E34" s="6"/>
      <c r="F34" s="81" t="n">
        <f aca="false">'High pensions'!I34</f>
        <v>19195813.0517379</v>
      </c>
      <c r="G34" s="81" t="n">
        <f aca="false">'High pensions'!K34</f>
        <v>227496.203324326</v>
      </c>
      <c r="H34" s="81" t="n">
        <f aca="false">'High pensions'!V34</f>
        <v>1251616.98845889</v>
      </c>
      <c r="I34" s="81" t="n">
        <f aca="false">'High pensions'!M34</f>
        <v>7035.96505126779</v>
      </c>
      <c r="J34" s="81" t="n">
        <f aca="false">'High pensions'!W34</f>
        <v>38709.8037667697</v>
      </c>
      <c r="K34" s="6"/>
      <c r="L34" s="81" t="n">
        <f aca="false">'High pensions'!N34</f>
        <v>3800149.86655555</v>
      </c>
      <c r="M34" s="8"/>
      <c r="N34" s="81" t="n">
        <f aca="false">'High pensions'!L34</f>
        <v>713117.939359069</v>
      </c>
      <c r="O34" s="6"/>
      <c r="P34" s="81" t="n">
        <f aca="false">'High pensions'!X34</f>
        <v>23642360.2212549</v>
      </c>
      <c r="Q34" s="8"/>
      <c r="R34" s="81" t="n">
        <f aca="false">'High SIPA income'!G29</f>
        <v>16354855.2154784</v>
      </c>
      <c r="S34" s="8"/>
      <c r="T34" s="81" t="n">
        <f aca="false">'High SIPA income'!J29</f>
        <v>62534206.4194864</v>
      </c>
      <c r="U34" s="6"/>
      <c r="V34" s="81" t="n">
        <f aca="false">'High SIPA income'!F29</f>
        <v>114223.960654247</v>
      </c>
      <c r="W34" s="8"/>
      <c r="X34" s="81" t="n">
        <f aca="false">'High SIPA income'!M29</f>
        <v>286897.65748182</v>
      </c>
      <c r="Y34" s="6"/>
      <c r="Z34" s="6" t="n">
        <f aca="false">R34+V34-N34-L34-F34</f>
        <v>-7240001.68151985</v>
      </c>
      <c r="AA34" s="6"/>
      <c r="AB34" s="6" t="n">
        <f aca="false">T34-P34-D34</f>
        <v>-66717853.5319397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-0.0139178473034598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61" t="n">
        <f aca="false">AVERAGE(AH34:AH37)</f>
        <v>-0.00941036468527763</v>
      </c>
      <c r="AV34" s="5"/>
      <c r="AW34" s="5" t="n">
        <f aca="false">workers_and_wage_high!C22</f>
        <v>11459125</v>
      </c>
      <c r="AX34" s="5"/>
      <c r="AY34" s="61" t="n">
        <f aca="false">(AW34-AW33)/AW33</f>
        <v>-0.0167248482221225</v>
      </c>
      <c r="AZ34" s="11" t="n">
        <f aca="false">workers_and_wage_high!B22</f>
        <v>5987.4537603861</v>
      </c>
      <c r="BA34" s="61" t="n">
        <f aca="false">(AZ34-AZ33)/AZ33</f>
        <v>0.0542873610183224</v>
      </c>
      <c r="BB34" s="11" t="n">
        <f aca="false">BB33*3/4+BB37*1/4</f>
        <v>45.4934019872418</v>
      </c>
      <c r="BC34" s="66" t="n">
        <f aca="false">'Central scenario'!BC34</f>
        <v>11.3722743431335</v>
      </c>
      <c r="BD34" s="11" t="n">
        <f aca="false">BB34+BC34/2</f>
        <v>51.1795391588085</v>
      </c>
      <c r="BE34" s="61" t="n">
        <f aca="false">BD34/BD33-1</f>
        <v>0.0165964675679997</v>
      </c>
      <c r="BF34" s="5"/>
      <c r="BG34" s="5"/>
      <c r="BH34" s="5"/>
      <c r="BI34" s="61" t="n">
        <f aca="false">T41/AG41</f>
        <v>0.016002750524546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2" t="n">
        <f aca="false">'High pensions'!Q35</f>
        <v>97603882.0905384</v>
      </c>
      <c r="E35" s="9"/>
      <c r="F35" s="82" t="n">
        <f aca="false">'High pensions'!I35</f>
        <v>17740660.9290698</v>
      </c>
      <c r="G35" s="82" t="n">
        <f aca="false">'High pensions'!K35</f>
        <v>279307.043137103</v>
      </c>
      <c r="H35" s="82" t="n">
        <f aca="false">'High pensions'!V35</f>
        <v>1536664.94243967</v>
      </c>
      <c r="I35" s="82" t="n">
        <f aca="false">'High pensions'!M35</f>
        <v>8638.3621588794</v>
      </c>
      <c r="J35" s="82" t="n">
        <f aca="false">'High pensions'!W35</f>
        <v>47525.7198692677</v>
      </c>
      <c r="K35" s="9"/>
      <c r="L35" s="82" t="n">
        <f aca="false">'High pensions'!N35</f>
        <v>2945031.41658614</v>
      </c>
      <c r="M35" s="67"/>
      <c r="N35" s="82" t="n">
        <f aca="false">'High pensions'!L35</f>
        <v>730150.448693771</v>
      </c>
      <c r="O35" s="9"/>
      <c r="P35" s="82" t="n">
        <f aca="false">'High pensions'!X35</f>
        <v>19298854.3602584</v>
      </c>
      <c r="Q35" s="67"/>
      <c r="R35" s="82" t="n">
        <f aca="false">'High SIPA income'!G30</f>
        <v>18315651.8432535</v>
      </c>
      <c r="S35" s="67"/>
      <c r="T35" s="82" t="n">
        <f aca="false">'High SIPA income'!J30</f>
        <v>70031482.2713615</v>
      </c>
      <c r="U35" s="9"/>
      <c r="V35" s="82" t="n">
        <f aca="false">'High SIPA income'!F30</f>
        <v>83215.8664771378</v>
      </c>
      <c r="W35" s="67"/>
      <c r="X35" s="82" t="n">
        <f aca="false">'High SIPA income'!M30</f>
        <v>209014.264790538</v>
      </c>
      <c r="Y35" s="9"/>
      <c r="Z35" s="9" t="n">
        <f aca="false">R35+V35-N35-L35-F35</f>
        <v>-3016975.08461909</v>
      </c>
      <c r="AA35" s="9"/>
      <c r="AB35" s="9" t="n">
        <f aca="false">T35-P35-D35</f>
        <v>-46871254.1794353</v>
      </c>
      <c r="AC35" s="50"/>
      <c r="AD35" s="9"/>
      <c r="AE35" s="9"/>
      <c r="AF35" s="9"/>
      <c r="AG35" s="9" t="n">
        <f aca="false">AG34*'Optimist macro hypothesis'!B17/'Optimist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-0.0116596624283585</v>
      </c>
      <c r="AK35" s="7"/>
      <c r="AL35" s="7"/>
      <c r="AM35" s="91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9344932</v>
      </c>
      <c r="AX35" s="7"/>
      <c r="AY35" s="40" t="n">
        <f aca="false">(AW35-AW34)/AW34</f>
        <v>-0.184498641912013</v>
      </c>
      <c r="AZ35" s="12" t="n">
        <f aca="false">workers_and_wage_high!B23</f>
        <v>6406.02398035156</v>
      </c>
      <c r="BA35" s="40" t="n">
        <f aca="false">(AZ35-AZ34)/AZ34</f>
        <v>0.0699078835038002</v>
      </c>
      <c r="BB35" s="12" t="n">
        <f aca="false">BB33*2/4+BB37*2/4</f>
        <v>46.3289346581612</v>
      </c>
      <c r="BC35" s="39" t="n">
        <f aca="false">'Central scenario'!BC35</f>
        <v>11.3722743431335</v>
      </c>
      <c r="BD35" s="12" t="n">
        <f aca="false">BB35+BC35/2</f>
        <v>52.0150718297279</v>
      </c>
      <c r="BE35" s="40" t="n">
        <f aca="false">BD35/BD34-1</f>
        <v>0.0163255215785898</v>
      </c>
      <c r="BF35" s="7"/>
      <c r="BG35" s="7" t="e">
        <f aca="false">AVERAGE(BF34:BF37)</f>
        <v>#DIV/0!</v>
      </c>
      <c r="BH35" s="7"/>
      <c r="BI35" s="40" t="n">
        <f aca="false">T42/AG42</f>
        <v>0.0139786114394606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2" t="n">
        <f aca="false">'High pensions'!Q36</f>
        <v>96927125.3368821</v>
      </c>
      <c r="E36" s="9"/>
      <c r="F36" s="82" t="n">
        <f aca="false">'High pensions'!I36</f>
        <v>17617652.3781708</v>
      </c>
      <c r="G36" s="82" t="n">
        <f aca="false">'High pensions'!K36</f>
        <v>300207.929015087</v>
      </c>
      <c r="H36" s="82" t="n">
        <f aca="false">'High pensions'!V36</f>
        <v>1651655.44978203</v>
      </c>
      <c r="I36" s="82" t="n">
        <f aca="false">'High pensions'!M36</f>
        <v>9284.78130974498</v>
      </c>
      <c r="J36" s="82" t="n">
        <f aca="false">'High pensions'!W36</f>
        <v>51082.1273128465</v>
      </c>
      <c r="K36" s="9"/>
      <c r="L36" s="82" t="n">
        <f aca="false">'High pensions'!N36</f>
        <v>2909983.196962</v>
      </c>
      <c r="M36" s="67"/>
      <c r="N36" s="82" t="n">
        <f aca="false">'High pensions'!L36</f>
        <v>726858.269524418</v>
      </c>
      <c r="O36" s="9"/>
      <c r="P36" s="82" t="n">
        <f aca="false">'High pensions'!X36</f>
        <v>19098876.3835767</v>
      </c>
      <c r="Q36" s="67"/>
      <c r="R36" s="82" t="n">
        <f aca="false">'High SIPA income'!G31</f>
        <v>15596172.8605948</v>
      </c>
      <c r="S36" s="67"/>
      <c r="T36" s="82" t="n">
        <f aca="false">'High SIPA income'!J31</f>
        <v>59633318.6792997</v>
      </c>
      <c r="U36" s="9"/>
      <c r="V36" s="82" t="n">
        <f aca="false">'High SIPA income'!F31</f>
        <v>84583.9362415247</v>
      </c>
      <c r="W36" s="67"/>
      <c r="X36" s="82" t="n">
        <f aca="false">'High SIPA income'!M31</f>
        <v>212450.46161322</v>
      </c>
      <c r="Y36" s="9"/>
      <c r="Z36" s="9" t="n">
        <f aca="false">R36+V36-N36-L36-F36</f>
        <v>-5573737.04782085</v>
      </c>
      <c r="AA36" s="9"/>
      <c r="AB36" s="9" t="n">
        <f aca="false">T36-P36-D36</f>
        <v>-56392683.0411591</v>
      </c>
      <c r="AC36" s="50"/>
      <c r="AD36" s="9"/>
      <c r="AE36" s="9"/>
      <c r="AF36" s="9"/>
      <c r="AG36" s="9" t="n">
        <f aca="false">AG35*'Optimist macro hypothesis'!B18/'Optimist macro hypothesis'!B17</f>
        <v>4553103519.4936</v>
      </c>
      <c r="AH36" s="40" t="n">
        <f aca="false">(AG36-AG35)/AG35</f>
        <v>0.132627043335197</v>
      </c>
      <c r="AI36" s="40"/>
      <c r="AJ36" s="40" t="n">
        <f aca="false">AB36/AG36</f>
        <v>-0.0123855481870158</v>
      </c>
      <c r="AK36" s="7"/>
      <c r="AL36" s="7"/>
      <c r="AU36" s="9"/>
      <c r="AW36" s="7" t="n">
        <f aca="false">workers_and_wage_high!C24</f>
        <v>9833529</v>
      </c>
      <c r="AY36" s="40" t="n">
        <f aca="false">(AW36-AW35)/AW35</f>
        <v>0.0522847036233115</v>
      </c>
      <c r="AZ36" s="12" t="n">
        <f aca="false">workers_and_wage_high!B24</f>
        <v>6098.86892356943</v>
      </c>
      <c r="BA36" s="40" t="n">
        <f aca="false">(AZ36-AZ35)/AZ35</f>
        <v>-0.0479478468585556</v>
      </c>
      <c r="BB36" s="12" t="n">
        <f aca="false">BB33*1/4+BB37*3/4</f>
        <v>47.1644673290806</v>
      </c>
      <c r="BC36" s="39" t="n">
        <f aca="false">'Central scenario'!BC36</f>
        <v>11.3722743431335</v>
      </c>
      <c r="BD36" s="12" t="n">
        <f aca="false">BB36+BC36/2</f>
        <v>52.8506045006473</v>
      </c>
      <c r="BE36" s="40" t="n">
        <f aca="false">BD36/BD35-1</f>
        <v>0.0160632801518479</v>
      </c>
      <c r="BF36" s="7"/>
      <c r="BG36" s="7"/>
      <c r="BI36" s="40" t="n">
        <f aca="false">T43/AG43</f>
        <v>0.0165213675001643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2" t="n">
        <f aca="false">'High pensions'!Q37</f>
        <v>94494348.0385624</v>
      </c>
      <c r="E37" s="9"/>
      <c r="F37" s="82" t="n">
        <f aca="false">'High pensions'!I37</f>
        <v>17175466.3068689</v>
      </c>
      <c r="G37" s="82" t="n">
        <f aca="false">'High pensions'!K37</f>
        <v>313115.34061862</v>
      </c>
      <c r="H37" s="82" t="n">
        <f aca="false">'High pensions'!V37</f>
        <v>1722668.22012256</v>
      </c>
      <c r="I37" s="82" t="n">
        <f aca="false">'High pensions'!M37</f>
        <v>9683.97960676154</v>
      </c>
      <c r="J37" s="82" t="n">
        <f aca="false">'High pensions'!W37</f>
        <v>53278.3985604922</v>
      </c>
      <c r="K37" s="9"/>
      <c r="L37" s="82" t="n">
        <f aca="false">'High pensions'!N37</f>
        <v>2897256.63421547</v>
      </c>
      <c r="M37" s="67"/>
      <c r="N37" s="82" t="n">
        <f aca="false">'High pensions'!L37</f>
        <v>710316.193317413</v>
      </c>
      <c r="O37" s="9"/>
      <c r="P37" s="82" t="n">
        <f aca="false">'High pensions'!X37</f>
        <v>18941828.566396</v>
      </c>
      <c r="Q37" s="67"/>
      <c r="R37" s="82" t="n">
        <f aca="false">'High SIPA income'!G32</f>
        <v>18897597.1510541</v>
      </c>
      <c r="S37" s="67"/>
      <c r="T37" s="82" t="n">
        <f aca="false">'High SIPA income'!J32</f>
        <v>72256600.5939262</v>
      </c>
      <c r="U37" s="9"/>
      <c r="V37" s="82" t="n">
        <f aca="false">'High SIPA income'!F32</f>
        <v>91777.0998370787</v>
      </c>
      <c r="W37" s="67"/>
      <c r="X37" s="82" t="n">
        <f aca="false">'High SIPA income'!M32</f>
        <v>230517.614718642</v>
      </c>
      <c r="Y37" s="9"/>
      <c r="Z37" s="9" t="n">
        <f aca="false">R37+V37-N37-L37-F37</f>
        <v>-1793664.88351063</v>
      </c>
      <c r="AA37" s="9"/>
      <c r="AB37" s="9" t="n">
        <f aca="false">T37-P37-D37</f>
        <v>-41179576.0110321</v>
      </c>
      <c r="AC37" s="50"/>
      <c r="AD37" s="9"/>
      <c r="AE37" s="9"/>
      <c r="AF37" s="9"/>
      <c r="AG37" s="9" t="n">
        <f aca="false">AG36*'Optimist macro hypothesis'!B19/'Optimist macro hypothesis'!B18</f>
        <v>4733325700.21733</v>
      </c>
      <c r="AH37" s="40" t="n">
        <f aca="false">(AG37-AG36)/AG36</f>
        <v>0.0395822717300694</v>
      </c>
      <c r="AI37" s="40" t="n">
        <f aca="false">(AG37-AG33)/AG33</f>
        <v>-0.0604251039042055</v>
      </c>
      <c r="AJ37" s="40" t="n">
        <f aca="false">AB37/AG37</f>
        <v>-0.00869992445462635</v>
      </c>
      <c r="AK37" s="7"/>
      <c r="AL37" s="7"/>
      <c r="AW37" s="7" t="n">
        <f aca="false">workers_and_wage_high!C25</f>
        <v>10346870</v>
      </c>
      <c r="AY37" s="40" t="n">
        <f aca="false">(AW37-AW36)/AW36</f>
        <v>0.0522031307377036</v>
      </c>
      <c r="AZ37" s="12" t="n">
        <f aca="false">workers_and_wage_high!B25</f>
        <v>6112.34861323704</v>
      </c>
      <c r="BA37" s="40" t="n">
        <f aca="false">(AZ37-AZ36)/AZ36</f>
        <v>0.00221019501099912</v>
      </c>
      <c r="BB37" s="76" t="n">
        <v>48</v>
      </c>
      <c r="BC37" s="39" t="n">
        <f aca="false">'Central scenario'!BC37</f>
        <v>11.3722743431335</v>
      </c>
      <c r="BD37" s="12" t="n">
        <f aca="false">BB37+BC37/2</f>
        <v>53.6861371715667</v>
      </c>
      <c r="BE37" s="40" t="n">
        <f aca="false">BD37/BD36-1</f>
        <v>0.015809330447851</v>
      </c>
      <c r="BG37" s="73" t="n">
        <f aca="false">(BB37-BB33)/BB33</f>
        <v>0.0748385611504334</v>
      </c>
      <c r="BI37" s="40" t="n">
        <f aca="false">T44/AG44</f>
        <v>0.0144072076525953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1" t="n">
        <f aca="false">'High pensions'!Q38</f>
        <v>92637683.5000078</v>
      </c>
      <c r="E38" s="6"/>
      <c r="F38" s="81" t="n">
        <f aca="false">'High pensions'!I38</f>
        <v>16837995.5492307</v>
      </c>
      <c r="G38" s="81" t="n">
        <f aca="false">'High pensions'!K38</f>
        <v>309816.281898021</v>
      </c>
      <c r="H38" s="81" t="n">
        <f aca="false">'High pensions'!V38</f>
        <v>1704517.77242151</v>
      </c>
      <c r="I38" s="81" t="n">
        <f aca="false">'High pensions'!M38</f>
        <v>9581.94686282543</v>
      </c>
      <c r="J38" s="81" t="n">
        <f aca="false">'High pensions'!W38</f>
        <v>52717.0445078821</v>
      </c>
      <c r="K38" s="6"/>
      <c r="L38" s="81" t="n">
        <f aca="false">'High pensions'!N38</f>
        <v>3403898.70087484</v>
      </c>
      <c r="M38" s="8"/>
      <c r="N38" s="81" t="n">
        <f aca="false">'High pensions'!L38</f>
        <v>697388.25131302</v>
      </c>
      <c r="O38" s="6"/>
      <c r="P38" s="81" t="n">
        <f aca="false">'High pensions'!X38</f>
        <v>21499670.9362179</v>
      </c>
      <c r="Q38" s="8"/>
      <c r="R38" s="81" t="n">
        <f aca="false">'High SIPA income'!G33</f>
        <v>16861545.2258708</v>
      </c>
      <c r="S38" s="8"/>
      <c r="T38" s="81" t="n">
        <f aca="false">'High SIPA income'!J33</f>
        <v>64471579.5899063</v>
      </c>
      <c r="U38" s="6"/>
      <c r="V38" s="81" t="n">
        <f aca="false">'High SIPA income'!F33</f>
        <v>101838.667596857</v>
      </c>
      <c r="W38" s="8"/>
      <c r="X38" s="81" t="n">
        <f aca="false">'High SIPA income'!M33</f>
        <v>255789.372100726</v>
      </c>
      <c r="Y38" s="6"/>
      <c r="Z38" s="6" t="n">
        <f aca="false">R38+V38-N38-L38-F38</f>
        <v>-3975898.60795089</v>
      </c>
      <c r="AA38" s="6"/>
      <c r="AB38" s="6" t="n">
        <f aca="false">T38-P38-D38</f>
        <v>-49665774.8463193</v>
      </c>
      <c r="AC38" s="50"/>
      <c r="AD38" s="6"/>
      <c r="AE38" s="6"/>
      <c r="AF38" s="6"/>
      <c r="AG38" s="6" t="n">
        <f aca="false">AG37*'Optimist macro hypothesis'!B20/'Optimist macro hypothesis'!B19</f>
        <v>4836393169.61816</v>
      </c>
      <c r="AH38" s="61" t="n">
        <f aca="false">(AG38-AG37)/AG37</f>
        <v>0.0217748525938319</v>
      </c>
      <c r="AI38" s="61"/>
      <c r="AJ38" s="61" t="n">
        <f aca="false">AB38/AG38</f>
        <v>-0.0102691764512273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0.0230033446147109</v>
      </c>
      <c r="AV38" s="5"/>
      <c r="AW38" s="5" t="n">
        <f aca="false">workers_and_wage_high!C26</f>
        <v>10800384</v>
      </c>
      <c r="AX38" s="5"/>
      <c r="AY38" s="61" t="n">
        <f aca="false">(AW38-AW37)/AW37</f>
        <v>0.043831032959726</v>
      </c>
      <c r="AZ38" s="11" t="n">
        <f aca="false">workers_and_wage_high!B26</f>
        <v>6116.3195375564</v>
      </c>
      <c r="BA38" s="61" t="n">
        <f aca="false">(AZ38-AZ37)/AZ37</f>
        <v>0.000649656060317084</v>
      </c>
      <c r="BB38" s="11" t="n">
        <f aca="false">BB37*3/4+BB41*1/4</f>
        <v>49.25</v>
      </c>
      <c r="BC38" s="66" t="n">
        <f aca="false">'Central scenario'!BC38</f>
        <v>11.3722743431335</v>
      </c>
      <c r="BD38" s="11" t="n">
        <f aca="false">BB38+BC38/2</f>
        <v>54.9361371715667</v>
      </c>
      <c r="BE38" s="61" t="n">
        <f aca="false">BD38/BD37-1</f>
        <v>0.0232834781166193</v>
      </c>
      <c r="BF38" s="5"/>
      <c r="BG38" s="5"/>
      <c r="BH38" s="5"/>
      <c r="BI38" s="61" t="n">
        <f aca="false">T45/AG45</f>
        <v>0.0166625642361677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2" t="n">
        <f aca="false">'High pensions'!Q39</f>
        <v>95608380.2552893</v>
      </c>
      <c r="E39" s="9"/>
      <c r="F39" s="82" t="n">
        <f aca="false">'High pensions'!I39</f>
        <v>17377954.849309</v>
      </c>
      <c r="G39" s="82" t="n">
        <f aca="false">'High pensions'!K39</f>
        <v>353865.864901413</v>
      </c>
      <c r="H39" s="82" t="n">
        <f aca="false">'High pensions'!V39</f>
        <v>1946865.58137803</v>
      </c>
      <c r="I39" s="82" t="n">
        <f aca="false">'High pensions'!M39</f>
        <v>10944.3051000437</v>
      </c>
      <c r="J39" s="82" t="n">
        <f aca="false">'High pensions'!W39</f>
        <v>60212.3375683926</v>
      </c>
      <c r="K39" s="9"/>
      <c r="L39" s="82" t="n">
        <f aca="false">'High pensions'!N39</f>
        <v>2957356.9903028</v>
      </c>
      <c r="M39" s="67"/>
      <c r="N39" s="82" t="n">
        <f aca="false">'High pensions'!L39</f>
        <v>721389.757270753</v>
      </c>
      <c r="O39" s="9"/>
      <c r="P39" s="82" t="n">
        <f aca="false">'High pensions'!X39</f>
        <v>19314613.0814799</v>
      </c>
      <c r="Q39" s="67"/>
      <c r="R39" s="82" t="n">
        <f aca="false">'High SIPA income'!G34</f>
        <v>20175937.5106162</v>
      </c>
      <c r="S39" s="67"/>
      <c r="T39" s="82" t="n">
        <f aca="false">'High SIPA income'!J34</f>
        <v>77144445.7546444</v>
      </c>
      <c r="U39" s="9"/>
      <c r="V39" s="82" t="n">
        <f aca="false">'High SIPA income'!F34</f>
        <v>101509.519734659</v>
      </c>
      <c r="W39" s="67"/>
      <c r="X39" s="82" t="n">
        <f aca="false">'High SIPA income'!M34</f>
        <v>254962.647566847</v>
      </c>
      <c r="Y39" s="9"/>
      <c r="Z39" s="9" t="n">
        <f aca="false">R39+V39-N39-L39-F39</f>
        <v>-779254.566531677</v>
      </c>
      <c r="AA39" s="9"/>
      <c r="AB39" s="9" t="n">
        <f aca="false">T39-P39-D39</f>
        <v>-37778547.5821248</v>
      </c>
      <c r="AC39" s="50"/>
      <c r="AD39" s="9"/>
      <c r="AE39" s="9"/>
      <c r="AF39" s="9"/>
      <c r="AG39" s="9" t="n">
        <f aca="false">AG38*'Optimist macro hypothesis'!B21/'Optimist macro hypothesis'!B20</f>
        <v>4917481247.46468</v>
      </c>
      <c r="AH39" s="40" t="n">
        <f aca="false">(AG39-AG38)/AG38</f>
        <v>0.0167662295025795</v>
      </c>
      <c r="AI39" s="40"/>
      <c r="AJ39" s="40" t="n">
        <f aca="false">AB39/AG39</f>
        <v>-0.00768249957264248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11107855</v>
      </c>
      <c r="AX39" s="7"/>
      <c r="AY39" s="40" t="n">
        <f aca="false">(AW39-AW38)/AW38</f>
        <v>0.0284685248228211</v>
      </c>
      <c r="AZ39" s="12" t="n">
        <f aca="false">workers_and_wage_high!B27</f>
        <v>6155.96924872954</v>
      </c>
      <c r="BA39" s="40" t="n">
        <f aca="false">(AZ39-AZ38)/AZ38</f>
        <v>0.00648260950554879</v>
      </c>
      <c r="BB39" s="12" t="n">
        <f aca="false">BB37*2/4+BB41*2/4</f>
        <v>50.5</v>
      </c>
      <c r="BC39" s="39" t="n">
        <f aca="false">'Central scenario'!BC39</f>
        <v>11.3722743431335</v>
      </c>
      <c r="BD39" s="12" t="n">
        <f aca="false">BB39+BC39/2</f>
        <v>56.1861371715667</v>
      </c>
      <c r="BE39" s="40" t="n">
        <f aca="false">BD39/BD38-1</f>
        <v>0.0227536930035002</v>
      </c>
      <c r="BF39" s="7"/>
      <c r="BG39" s="7"/>
      <c r="BH39" s="7"/>
      <c r="BI39" s="40" t="n">
        <f aca="false">T46/AG46</f>
        <v>0.0145149614201048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2" t="n">
        <f aca="false">'High pensions'!Q40</f>
        <v>99237295.4047029</v>
      </c>
      <c r="E40" s="9"/>
      <c r="F40" s="82" t="n">
        <f aca="false">'High pensions'!I40</f>
        <v>18037553.1340001</v>
      </c>
      <c r="G40" s="82" t="n">
        <f aca="false">'High pensions'!K40</f>
        <v>390851.917356188</v>
      </c>
      <c r="H40" s="82" t="n">
        <f aca="false">'High pensions'!V40</f>
        <v>2150351.92933449</v>
      </c>
      <c r="I40" s="82" t="n">
        <f aca="false">'High pensions'!M40</f>
        <v>12088.2036295729</v>
      </c>
      <c r="J40" s="82" t="n">
        <f aca="false">'High pensions'!W40</f>
        <v>66505.7297732319</v>
      </c>
      <c r="K40" s="9"/>
      <c r="L40" s="82" t="n">
        <f aca="false">'High pensions'!N40</f>
        <v>3065757.97178236</v>
      </c>
      <c r="M40" s="67"/>
      <c r="N40" s="82" t="n">
        <f aca="false">'High pensions'!L40</f>
        <v>750096.034852997</v>
      </c>
      <c r="O40" s="9"/>
      <c r="P40" s="82" t="n">
        <f aca="false">'High pensions'!X40</f>
        <v>20035039.7592302</v>
      </c>
      <c r="Q40" s="67"/>
      <c r="R40" s="82" t="n">
        <f aca="false">'High SIPA income'!G35</f>
        <v>18054482.5603667</v>
      </c>
      <c r="S40" s="67"/>
      <c r="T40" s="82" t="n">
        <f aca="false">'High SIPA income'!J35</f>
        <v>69032878.8822584</v>
      </c>
      <c r="U40" s="9"/>
      <c r="V40" s="82" t="n">
        <f aca="false">'High SIPA income'!F35</f>
        <v>103134.024301757</v>
      </c>
      <c r="W40" s="67"/>
      <c r="X40" s="82" t="n">
        <f aca="false">'High SIPA income'!M35</f>
        <v>259042.934681736</v>
      </c>
      <c r="Y40" s="9"/>
      <c r="Z40" s="9" t="n">
        <f aca="false">R40+V40-N40-L40-F40</f>
        <v>-3695790.55596697</v>
      </c>
      <c r="AA40" s="9"/>
      <c r="AB40" s="9" t="n">
        <f aca="false">T40-P40-D40</f>
        <v>-50239456.2816747</v>
      </c>
      <c r="AC40" s="50"/>
      <c r="AD40" s="9"/>
      <c r="AE40" s="9"/>
      <c r="AF40" s="9"/>
      <c r="AG40" s="9" t="n">
        <f aca="false">AG39*'Optimist macro hypothesis'!B22/'Optimist macro hypothesis'!B21</f>
        <v>5099475941.83284</v>
      </c>
      <c r="AH40" s="40" t="n">
        <f aca="false">(AG40-AG39)/AG39</f>
        <v>0.0370097383618878</v>
      </c>
      <c r="AI40" s="40"/>
      <c r="AJ40" s="40" t="n">
        <f aca="false">AB40/AG40</f>
        <v>-0.00985188612609039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11522352</v>
      </c>
      <c r="AX40" s="7"/>
      <c r="AY40" s="40" t="n">
        <f aca="false">(AW40-AW39)/AW39</f>
        <v>0.0373156653557325</v>
      </c>
      <c r="AZ40" s="12" t="n">
        <f aca="false">workers_and_wage_high!B28</f>
        <v>6185.17829804518</v>
      </c>
      <c r="BA40" s="40" t="n">
        <f aca="false">(AZ40-AZ39)/AZ39</f>
        <v>0.00474483353237586</v>
      </c>
      <c r="BB40" s="12" t="n">
        <f aca="false">BB37*1/4+BB41*3/4</f>
        <v>51.75</v>
      </c>
      <c r="BC40" s="39" t="n">
        <f aca="false">'Central scenario'!BC40</f>
        <v>11.3722743431335</v>
      </c>
      <c r="BD40" s="12" t="n">
        <f aca="false">BB40+BC40/2</f>
        <v>57.4361371715667</v>
      </c>
      <c r="BE40" s="40" t="n">
        <f aca="false">BD40/BD39-1</f>
        <v>0.0222474806584954</v>
      </c>
      <c r="BF40" s="7"/>
      <c r="BG40" s="7"/>
      <c r="BH40" s="7"/>
      <c r="BI40" s="40" t="n">
        <f aca="false">T47/AG47</f>
        <v>0.0165776462190873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2" t="n">
        <f aca="false">'High pensions'!Q41</f>
        <v>104957237.706026</v>
      </c>
      <c r="E41" s="9"/>
      <c r="F41" s="82" t="n">
        <f aca="false">'High pensions'!I41</f>
        <v>19077220.3555096</v>
      </c>
      <c r="G41" s="82" t="n">
        <f aca="false">'High pensions'!K41</f>
        <v>427018.723853549</v>
      </c>
      <c r="H41" s="82" t="n">
        <f aca="false">'High pensions'!V41</f>
        <v>2349331.0277499</v>
      </c>
      <c r="I41" s="82" t="n">
        <f aca="false">'High pensions'!M41</f>
        <v>13206.7646552643</v>
      </c>
      <c r="J41" s="82" t="n">
        <f aca="false">'High pensions'!W41</f>
        <v>72659.7225077284</v>
      </c>
      <c r="K41" s="9"/>
      <c r="L41" s="82" t="n">
        <f aca="false">'High pensions'!N41</f>
        <v>3303161.18096273</v>
      </c>
      <c r="M41" s="67"/>
      <c r="N41" s="82" t="n">
        <f aca="false">'High pensions'!L41</f>
        <v>795554.246976178</v>
      </c>
      <c r="O41" s="9"/>
      <c r="P41" s="82" t="n">
        <f aca="false">'High pensions'!X41</f>
        <v>21517023.8109954</v>
      </c>
      <c r="Q41" s="67"/>
      <c r="R41" s="82" t="n">
        <f aca="false">'High SIPA income'!G36</f>
        <v>21694049.600115</v>
      </c>
      <c r="S41" s="67"/>
      <c r="T41" s="82" t="n">
        <f aca="false">'High SIPA income'!J36</f>
        <v>82949078.9061984</v>
      </c>
      <c r="U41" s="9"/>
      <c r="V41" s="82" t="n">
        <f aca="false">'High SIPA income'!F36</f>
        <v>105445.783386719</v>
      </c>
      <c r="W41" s="67"/>
      <c r="X41" s="82" t="n">
        <f aca="false">'High SIPA income'!M36</f>
        <v>264849.407004522</v>
      </c>
      <c r="Y41" s="9"/>
      <c r="Z41" s="9" t="n">
        <f aca="false">R41+V41-N41-L41-F41</f>
        <v>-1376440.39994683</v>
      </c>
      <c r="AA41" s="9"/>
      <c r="AB41" s="9" t="n">
        <f aca="false">T41-P41-D41</f>
        <v>-43525182.6108227</v>
      </c>
      <c r="AC41" s="50"/>
      <c r="AD41" s="9"/>
      <c r="AE41" s="9"/>
      <c r="AF41" s="9"/>
      <c r="AG41" s="9" t="n">
        <f aca="false">AG40*'Optimist macro hypothesis'!B23/'Optimist macro hypothesis'!B22</f>
        <v>5183426360.29764</v>
      </c>
      <c r="AH41" s="40" t="n">
        <f aca="false">(AG41-AG40)/AG40</f>
        <v>0.0164625580005444</v>
      </c>
      <c r="AI41" s="40" t="n">
        <f aca="false">(AG41-AG37)/AG37</f>
        <v>0.0950918420973333</v>
      </c>
      <c r="AJ41" s="40" t="n">
        <f aca="false">AB41/AG41</f>
        <v>-0.00839699063619443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11635092</v>
      </c>
      <c r="AX41" s="7"/>
      <c r="AY41" s="40" t="n">
        <f aca="false">(AW41-AW40)/AW40</f>
        <v>0.00978446067261268</v>
      </c>
      <c r="AZ41" s="12" t="n">
        <f aca="false">workers_and_wage_high!B29</f>
        <v>6340.81219760896</v>
      </c>
      <c r="BA41" s="40" t="n">
        <f aca="false">(AZ41-AZ40)/AZ40</f>
        <v>0.0251623950134096</v>
      </c>
      <c r="BB41" s="76" t="n">
        <v>53</v>
      </c>
      <c r="BC41" s="39" t="n">
        <f aca="false">'Central scenario'!BC41</f>
        <v>11.3722743431335</v>
      </c>
      <c r="BD41" s="12" t="n">
        <f aca="false">BB41+BC41/2</f>
        <v>58.6861371715667</v>
      </c>
      <c r="BE41" s="40" t="n">
        <f aca="false">BD41/BD40-1</f>
        <v>0.0217633020177896</v>
      </c>
      <c r="BF41" s="7"/>
      <c r="BG41" s="73" t="n">
        <f aca="false">(BB41-BB37)/BB37</f>
        <v>0.104166666666667</v>
      </c>
      <c r="BH41" s="7"/>
      <c r="BI41" s="40" t="n">
        <f aca="false">T48/AG48</f>
        <v>0.0145921996404108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1" t="n">
        <f aca="false">'High pensions'!Q42</f>
        <v>110211025.192953</v>
      </c>
      <c r="E42" s="6"/>
      <c r="F42" s="81" t="n">
        <f aca="false">'High pensions'!I42</f>
        <v>20032158.4215233</v>
      </c>
      <c r="G42" s="81" t="n">
        <f aca="false">'High pensions'!K42</f>
        <v>479934.107778084</v>
      </c>
      <c r="H42" s="81" t="n">
        <f aca="false">'High pensions'!V42</f>
        <v>2640455.85754036</v>
      </c>
      <c r="I42" s="81" t="n">
        <f aca="false">'High pensions'!M42</f>
        <v>14843.3229209718</v>
      </c>
      <c r="J42" s="81" t="n">
        <f aca="false">'High pensions'!W42</f>
        <v>81663.5832228986</v>
      </c>
      <c r="K42" s="6"/>
      <c r="L42" s="81" t="n">
        <f aca="false">'High pensions'!N42</f>
        <v>4230973.08540258</v>
      </c>
      <c r="M42" s="8"/>
      <c r="N42" s="81" t="n">
        <f aca="false">'High pensions'!L42</f>
        <v>836946.404613018</v>
      </c>
      <c r="O42" s="6"/>
      <c r="P42" s="81" t="n">
        <f aca="false">'High pensions'!X42</f>
        <v>26559171.632423</v>
      </c>
      <c r="Q42" s="8"/>
      <c r="R42" s="81" t="n">
        <f aca="false">'High SIPA income'!G37</f>
        <v>19184232.5962754</v>
      </c>
      <c r="S42" s="8"/>
      <c r="T42" s="81" t="n">
        <f aca="false">'High SIPA income'!J37</f>
        <v>73352576.0619112</v>
      </c>
      <c r="U42" s="6"/>
      <c r="V42" s="81" t="n">
        <f aca="false">'High SIPA income'!F37</f>
        <v>108965.961940891</v>
      </c>
      <c r="W42" s="8"/>
      <c r="X42" s="81" t="n">
        <f aca="false">'High SIPA income'!M37</f>
        <v>273691.080636963</v>
      </c>
      <c r="Y42" s="6"/>
      <c r="Z42" s="6" t="n">
        <f aca="false">R42+V42-N42-L42-F42</f>
        <v>-5806879.35332269</v>
      </c>
      <c r="AA42" s="6"/>
      <c r="AB42" s="6" t="n">
        <f aca="false">T42-P42-D42</f>
        <v>-63417620.763465</v>
      </c>
      <c r="AC42" s="50"/>
      <c r="AD42" s="6"/>
      <c r="AE42" s="6"/>
      <c r="AF42" s="6"/>
      <c r="AG42" s="6" t="n">
        <f aca="false">AG41*'Optimist macro hypothesis'!B24/'Optimist macro hypothesis'!B23</f>
        <v>5247486589.03573</v>
      </c>
      <c r="AH42" s="61" t="n">
        <f aca="false">(AG42-AG41)/AG41</f>
        <v>0.0123586647682988</v>
      </c>
      <c r="AI42" s="61"/>
      <c r="AJ42" s="61" t="n">
        <f aca="false">AB42/AG42</f>
        <v>-0.0120853326039883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0.0112636482033383</v>
      </c>
      <c r="AV42" s="5"/>
      <c r="AW42" s="5" t="n">
        <f aca="false">workers_and_wage_high!C30</f>
        <v>11594281</v>
      </c>
      <c r="AX42" s="5"/>
      <c r="AY42" s="61" t="n">
        <f aca="false">(AW42-AW41)/AW41</f>
        <v>-0.00350757862507662</v>
      </c>
      <c r="AZ42" s="11" t="n">
        <f aca="false">workers_and_wage_high!B30</f>
        <v>6480.01779178681</v>
      </c>
      <c r="BA42" s="61" t="n">
        <f aca="false">(AZ42-AZ41)/AZ41</f>
        <v>0.0219539058782311</v>
      </c>
      <c r="BB42" s="11" t="n">
        <f aca="false">BB41*3/4+BB45*1/4</f>
        <v>53</v>
      </c>
      <c r="BC42" s="66" t="n">
        <f aca="false">'Central scenario'!BC42</f>
        <v>11.3722743431335</v>
      </c>
      <c r="BD42" s="11" t="n">
        <f aca="false">BB42+BC42/2</f>
        <v>58.6861371715667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0.0168843453393337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2" t="n">
        <f aca="false">'High pensions'!Q43</f>
        <v>114279198.817607</v>
      </c>
      <c r="E43" s="9"/>
      <c r="F43" s="82" t="n">
        <f aca="false">'High pensions'!I43</f>
        <v>20771597.1336907</v>
      </c>
      <c r="G43" s="82" t="n">
        <f aca="false">'High pensions'!K43</f>
        <v>515139.145810034</v>
      </c>
      <c r="H43" s="82" t="n">
        <f aca="false">'High pensions'!V43</f>
        <v>2834143.58962665</v>
      </c>
      <c r="I43" s="82" t="n">
        <f aca="false">'High pensions'!M43</f>
        <v>15932.1385302073</v>
      </c>
      <c r="J43" s="82" t="n">
        <f aca="false">'High pensions'!W43</f>
        <v>87653.9254523713</v>
      </c>
      <c r="K43" s="9"/>
      <c r="L43" s="82" t="n">
        <f aca="false">'High pensions'!N43</f>
        <v>3613500.92699834</v>
      </c>
      <c r="M43" s="67"/>
      <c r="N43" s="82" t="n">
        <f aca="false">'High pensions'!L43</f>
        <v>869369.877253883</v>
      </c>
      <c r="O43" s="9"/>
      <c r="P43" s="82" t="n">
        <f aca="false">'High pensions'!X43</f>
        <v>23533490.0471232</v>
      </c>
      <c r="Q43" s="67"/>
      <c r="R43" s="82" t="n">
        <f aca="false">'High SIPA income'!G38</f>
        <v>22947824.5394871</v>
      </c>
      <c r="S43" s="67"/>
      <c r="T43" s="82" t="n">
        <f aca="false">'High SIPA income'!J38</f>
        <v>87742996.053693</v>
      </c>
      <c r="U43" s="9"/>
      <c r="V43" s="82" t="n">
        <f aca="false">'High SIPA income'!F38</f>
        <v>106898.614901409</v>
      </c>
      <c r="W43" s="67"/>
      <c r="X43" s="82" t="n">
        <f aca="false">'High SIPA income'!M38</f>
        <v>268498.500906474</v>
      </c>
      <c r="Y43" s="9"/>
      <c r="Z43" s="9" t="n">
        <f aca="false">R43+V43-N43-L43-F43</f>
        <v>-2199744.78355448</v>
      </c>
      <c r="AA43" s="9"/>
      <c r="AB43" s="9" t="n">
        <f aca="false">T43-P43-D43</f>
        <v>-50069692.811037</v>
      </c>
      <c r="AC43" s="50"/>
      <c r="AD43" s="9"/>
      <c r="AE43" s="9"/>
      <c r="AF43" s="9"/>
      <c r="AG43" s="9" t="n">
        <f aca="false">AG42*'Optimist macro hypothesis'!B25/'Optimist macro hypothesis'!B24</f>
        <v>5310879747.26185</v>
      </c>
      <c r="AH43" s="40" t="n">
        <f aca="false">(AG43-AG42)/AG42</f>
        <v>0.012080670841271</v>
      </c>
      <c r="AI43" s="40"/>
      <c r="AJ43" s="40" t="n">
        <f aca="false">AB43/AG43</f>
        <v>-0.00942775871301768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11707819</v>
      </c>
      <c r="AX43" s="7"/>
      <c r="AY43" s="40" t="n">
        <f aca="false">(AW43-AW42)/AW42</f>
        <v>0.00979258653468895</v>
      </c>
      <c r="AZ43" s="12" t="n">
        <f aca="false">workers_and_wage_high!B31</f>
        <v>6590.8409126893</v>
      </c>
      <c r="BA43" s="40" t="n">
        <f aca="false">(AZ43-AZ42)/AZ42</f>
        <v>0.0171022865157801</v>
      </c>
      <c r="BB43" s="12" t="n">
        <f aca="false">BB41*2/4+BB45*2/4</f>
        <v>53</v>
      </c>
      <c r="BC43" s="39" t="n">
        <f aca="false">'Central scenario'!BC43</f>
        <v>11.3722743431335</v>
      </c>
      <c r="BD43" s="12" t="n">
        <f aca="false">BB43+BC43/2</f>
        <v>58.6861371715667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0.014676860037723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2" t="n">
        <f aca="false">'High pensions'!Q44</f>
        <v>117645922.102245</v>
      </c>
      <c r="E44" s="9"/>
      <c r="F44" s="82" t="n">
        <f aca="false">'High pensions'!I44</f>
        <v>21383538.9433349</v>
      </c>
      <c r="G44" s="82" t="n">
        <f aca="false">'High pensions'!K44</f>
        <v>552894.083442966</v>
      </c>
      <c r="H44" s="82" t="n">
        <f aca="false">'High pensions'!V44</f>
        <v>3041860.11697553</v>
      </c>
      <c r="I44" s="82" t="n">
        <f aca="false">'High pensions'!M44</f>
        <v>17099.8170137</v>
      </c>
      <c r="J44" s="82" t="n">
        <f aca="false">'High pensions'!W44</f>
        <v>94078.1479476972</v>
      </c>
      <c r="K44" s="9"/>
      <c r="L44" s="82" t="n">
        <f aca="false">'High pensions'!N44</f>
        <v>3735344.3000025</v>
      </c>
      <c r="M44" s="67"/>
      <c r="N44" s="82" t="n">
        <f aca="false">'High pensions'!L44</f>
        <v>897884.050144412</v>
      </c>
      <c r="O44" s="9"/>
      <c r="P44" s="82" t="n">
        <f aca="false">'High pensions'!X44</f>
        <v>24322612.4550634</v>
      </c>
      <c r="Q44" s="67"/>
      <c r="R44" s="82" t="n">
        <f aca="false">'High SIPA income'!G39</f>
        <v>20271546.5747962</v>
      </c>
      <c r="S44" s="67"/>
      <c r="T44" s="82" t="n">
        <f aca="false">'High SIPA income'!J39</f>
        <v>77510015.2981365</v>
      </c>
      <c r="U44" s="9"/>
      <c r="V44" s="82" t="n">
        <f aca="false">'High SIPA income'!F39</f>
        <v>107219.003464383</v>
      </c>
      <c r="W44" s="67"/>
      <c r="X44" s="82" t="n">
        <f aca="false">'High SIPA income'!M39</f>
        <v>269303.224606079</v>
      </c>
      <c r="Y44" s="9"/>
      <c r="Z44" s="9" t="n">
        <f aca="false">R44+V44-N44-L44-F44</f>
        <v>-5638001.71522122</v>
      </c>
      <c r="AA44" s="9"/>
      <c r="AB44" s="9" t="n">
        <f aca="false">T44-P44-D44</f>
        <v>-64458519.2591723</v>
      </c>
      <c r="AC44" s="50"/>
      <c r="AD44" s="9"/>
      <c r="AE44" s="9"/>
      <c r="AF44" s="9"/>
      <c r="AG44" s="9" t="n">
        <f aca="false">AG43*'Optimist macro hypothesis'!B26/'Optimist macro hypothesis'!B25</f>
        <v>5379947118.63364</v>
      </c>
      <c r="AH44" s="40" t="n">
        <f aca="false">(AG44-AG43)/AG43</f>
        <v>0.0130048833072146</v>
      </c>
      <c r="AI44" s="40"/>
      <c r="AJ44" s="40" t="n">
        <f aca="false">AB44/AG44</f>
        <v>-0.0119812551755235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11755121</v>
      </c>
      <c r="AX44" s="7"/>
      <c r="AY44" s="40" t="n">
        <f aca="false">(AW44-AW43)/AW43</f>
        <v>0.0040402059512536</v>
      </c>
      <c r="AZ44" s="12" t="n">
        <f aca="false">workers_and_wage_high!B32</f>
        <v>6669.42620458362</v>
      </c>
      <c r="BA44" s="40" t="n">
        <f aca="false">(AZ44-AZ43)/AZ43</f>
        <v>0.0119234090058244</v>
      </c>
      <c r="BB44" s="12" t="n">
        <f aca="false">BB41*1/4+BB45*3/4</f>
        <v>53</v>
      </c>
      <c r="BC44" s="39" t="n">
        <f aca="false">'Central scenario'!BC44</f>
        <v>11.3722743431335</v>
      </c>
      <c r="BD44" s="12" t="n">
        <f aca="false">BB44+BC44/2</f>
        <v>58.6861371715667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0.016943438138313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2" t="n">
        <f aca="false">'High pensions'!Q45</f>
        <v>121401945.539525</v>
      </c>
      <c r="E45" s="9"/>
      <c r="F45" s="82" t="n">
        <f aca="false">'High pensions'!I45</f>
        <v>22066240.6639549</v>
      </c>
      <c r="G45" s="82" t="n">
        <f aca="false">'High pensions'!K45</f>
        <v>576109.96085437</v>
      </c>
      <c r="H45" s="82" t="n">
        <f aca="false">'High pensions'!V45</f>
        <v>3169587.02470185</v>
      </c>
      <c r="I45" s="82" t="n">
        <f aca="false">'High pensions'!M45</f>
        <v>17817.8338408568</v>
      </c>
      <c r="J45" s="82" t="n">
        <f aca="false">'High pensions'!W45</f>
        <v>98028.4646815004</v>
      </c>
      <c r="K45" s="9"/>
      <c r="L45" s="82" t="n">
        <f aca="false">'High pensions'!N45</f>
        <v>3876140.59122504</v>
      </c>
      <c r="M45" s="67"/>
      <c r="N45" s="82" t="n">
        <f aca="false">'High pensions'!L45</f>
        <v>929688.926203314</v>
      </c>
      <c r="O45" s="9"/>
      <c r="P45" s="82" t="n">
        <f aca="false">'High pensions'!X45</f>
        <v>25228186.1236551</v>
      </c>
      <c r="Q45" s="67"/>
      <c r="R45" s="82" t="n">
        <f aca="false">'High SIPA income'!G40</f>
        <v>23623352.7291043</v>
      </c>
      <c r="S45" s="67" t="n">
        <f aca="false">SUM(T42:T45)/AVERAGE(AG42:AG45)</f>
        <v>0.0615999593086554</v>
      </c>
      <c r="T45" s="82" t="n">
        <f aca="false">'High SIPA income'!J40</f>
        <v>90325936.6358709</v>
      </c>
      <c r="U45" s="9"/>
      <c r="V45" s="82" t="n">
        <f aca="false">'High SIPA income'!F40</f>
        <v>108459.994106253</v>
      </c>
      <c r="W45" s="67"/>
      <c r="X45" s="82" t="n">
        <f aca="false">'High SIPA income'!M40</f>
        <v>272420.235310926</v>
      </c>
      <c r="Y45" s="9"/>
      <c r="Z45" s="9" t="n">
        <f aca="false">R45+V45-N45-L45-F45</f>
        <v>-3140257.4581728</v>
      </c>
      <c r="AA45" s="9"/>
      <c r="AB45" s="9" t="n">
        <f aca="false">T45-P45-D45</f>
        <v>-56304195.0273088</v>
      </c>
      <c r="AC45" s="50"/>
      <c r="AD45" s="9"/>
      <c r="AE45" s="9"/>
      <c r="AF45" s="9"/>
      <c r="AG45" s="9" t="n">
        <f aca="false">AG44*'Optimist macro hypothesis'!B27/'Optimist macro hypothesis'!B26</f>
        <v>5420890527.75021</v>
      </c>
      <c r="AH45" s="40" t="n">
        <f aca="false">(AG45-AG44)/AG44</f>
        <v>0.00761037389656854</v>
      </c>
      <c r="AI45" s="40" t="n">
        <f aca="false">(AG45-AG41)/AG41</f>
        <v>0.0458122004532403</v>
      </c>
      <c r="AJ45" s="40" t="n">
        <f aca="false">AB45/AG45</f>
        <v>-0.010386521317684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11804842</v>
      </c>
      <c r="AX45" s="7"/>
      <c r="AY45" s="40" t="n">
        <f aca="false">(AW45-AW44)/AW44</f>
        <v>0.00422973102531229</v>
      </c>
      <c r="AZ45" s="12" t="n">
        <f aca="false">workers_and_wage_high!B33</f>
        <v>6726.66435577685</v>
      </c>
      <c r="BA45" s="40" t="n">
        <f aca="false">(AZ45-AZ44)/AZ44</f>
        <v>0.00858217025534994</v>
      </c>
      <c r="BB45" s="12" t="n">
        <v>53</v>
      </c>
      <c r="BC45" s="39" t="n">
        <f aca="false">'Central scenario'!BC45</f>
        <v>11.3722743431335</v>
      </c>
      <c r="BD45" s="12" t="n">
        <f aca="false">BB45+BC45/2</f>
        <v>58.6861371715667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0.0147955264537244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1" t="n">
        <f aca="false">'High pensions'!Q46</f>
        <v>123567340.573841</v>
      </c>
      <c r="E46" s="6"/>
      <c r="F46" s="81" t="n">
        <f aca="false">'High pensions'!I46</f>
        <v>22459826.8437102</v>
      </c>
      <c r="G46" s="81" t="n">
        <f aca="false">'High pensions'!K46</f>
        <v>609611.416551011</v>
      </c>
      <c r="H46" s="81" t="n">
        <f aca="false">'High pensions'!V46</f>
        <v>3353902.14941732</v>
      </c>
      <c r="I46" s="81" t="n">
        <f aca="false">'High pensions'!M46</f>
        <v>18853.9613366292</v>
      </c>
      <c r="J46" s="81" t="n">
        <f aca="false">'High pensions'!W46</f>
        <v>103728.932456206</v>
      </c>
      <c r="K46" s="6"/>
      <c r="L46" s="81" t="n">
        <f aca="false">'High pensions'!N46</f>
        <v>4749567.25369131</v>
      </c>
      <c r="M46" s="8"/>
      <c r="N46" s="81" t="n">
        <f aca="false">'High pensions'!L46</f>
        <v>947803.503828548</v>
      </c>
      <c r="O46" s="6"/>
      <c r="P46" s="81" t="n">
        <f aca="false">'High pensions'!X46</f>
        <v>29860062.2887178</v>
      </c>
      <c r="Q46" s="8"/>
      <c r="R46" s="81" t="n">
        <f aca="false">'High SIPA income'!G41</f>
        <v>20816733.1276</v>
      </c>
      <c r="S46" s="8"/>
      <c r="T46" s="81" t="n">
        <f aca="false">'High SIPA income'!J41</f>
        <v>79594583.3350274</v>
      </c>
      <c r="U46" s="6"/>
      <c r="V46" s="81" t="n">
        <f aca="false">'High SIPA income'!F41</f>
        <v>110364.138464332</v>
      </c>
      <c r="W46" s="8"/>
      <c r="X46" s="81" t="n">
        <f aca="false">'High SIPA income'!M41</f>
        <v>277202.896958368</v>
      </c>
      <c r="Y46" s="6"/>
      <c r="Z46" s="6" t="n">
        <f aca="false">R46+V46-N46-L46-F46</f>
        <v>-7230100.33516566</v>
      </c>
      <c r="AA46" s="6"/>
      <c r="AB46" s="6" t="n">
        <f aca="false">T46-P46-D46</f>
        <v>-73832819.5275312</v>
      </c>
      <c r="AC46" s="50"/>
      <c r="AD46" s="6"/>
      <c r="AE46" s="6"/>
      <c r="AF46" s="6"/>
      <c r="AG46" s="6" t="n">
        <f aca="false">AG45*'Optimist macro hypothesis'!B28/'Optimist macro hypothesis'!B27</f>
        <v>5483623485.5423</v>
      </c>
      <c r="AH46" s="61" t="n">
        <f aca="false">(AG46-AG45)/AG45</f>
        <v>0.0115724450569434</v>
      </c>
      <c r="AI46" s="61"/>
      <c r="AJ46" s="61" t="n">
        <f aca="false">AB46/AG46</f>
        <v>-0.0134642394252985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0.0110923000610087</v>
      </c>
      <c r="AV46" s="5"/>
      <c r="AW46" s="5" t="n">
        <f aca="false">workers_and_wage_high!C34</f>
        <v>11876111</v>
      </c>
      <c r="AX46" s="5"/>
      <c r="AY46" s="61" t="n">
        <f aca="false">(AW46-AW45)/AW45</f>
        <v>0.00603726843612138</v>
      </c>
      <c r="AZ46" s="11" t="n">
        <f aca="false">workers_and_wage_high!B34</f>
        <v>6745.06662463889</v>
      </c>
      <c r="BA46" s="61" t="n">
        <f aca="false">(AZ46-AZ45)/AZ45</f>
        <v>0.00273571979940434</v>
      </c>
      <c r="BB46" s="11" t="n">
        <f aca="false">BB45*3/4+BB49*1/4</f>
        <v>53</v>
      </c>
      <c r="BC46" s="66" t="n">
        <f aca="false">'Central scenario'!BC46</f>
        <v>11.3722743431335</v>
      </c>
      <c r="BD46" s="11" t="n">
        <f aca="false">BB46+BC46/2</f>
        <v>58.6861371715667</v>
      </c>
      <c r="BE46" s="61" t="n">
        <f aca="false">BD46/BD45-1</f>
        <v>0</v>
      </c>
      <c r="BF46" s="5"/>
      <c r="BG46" s="5"/>
      <c r="BH46" s="5"/>
      <c r="BI46" s="61" t="n">
        <f aca="false">T53/AG53</f>
        <v>0.0171311697652093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2" t="n">
        <f aca="false">'High pensions'!Q47</f>
        <v>125522034.23461</v>
      </c>
      <c r="E47" s="9"/>
      <c r="F47" s="82" t="n">
        <f aca="false">'High pensions'!I47</f>
        <v>22815115.5547038</v>
      </c>
      <c r="G47" s="82" t="n">
        <f aca="false">'High pensions'!K47</f>
        <v>633147.771561699</v>
      </c>
      <c r="H47" s="82" t="n">
        <f aca="false">'High pensions'!V47</f>
        <v>3483392.23033871</v>
      </c>
      <c r="I47" s="82" t="n">
        <f aca="false">'High pensions'!M47</f>
        <v>19581.8898421145</v>
      </c>
      <c r="J47" s="82" t="n">
        <f aca="false">'High pensions'!W47</f>
        <v>107733.780319755</v>
      </c>
      <c r="K47" s="9"/>
      <c r="L47" s="82" t="n">
        <f aca="false">'High pensions'!N47</f>
        <v>4042047.17890055</v>
      </c>
      <c r="M47" s="67"/>
      <c r="N47" s="82" t="n">
        <f aca="false">'High pensions'!L47</f>
        <v>963330.528103985</v>
      </c>
      <c r="O47" s="9"/>
      <c r="P47" s="82" t="n">
        <f aca="false">'High pensions'!X47</f>
        <v>26274162.3635703</v>
      </c>
      <c r="Q47" s="67"/>
      <c r="R47" s="82" t="n">
        <f aca="false">'High SIPA income'!G42</f>
        <v>24177294.194624</v>
      </c>
      <c r="S47" s="67"/>
      <c r="T47" s="82" t="n">
        <f aca="false">'High SIPA income'!J42</f>
        <v>92443979.8403339</v>
      </c>
      <c r="U47" s="9"/>
      <c r="V47" s="82" t="n">
        <f aca="false">'High SIPA income'!F42</f>
        <v>114366.423835313</v>
      </c>
      <c r="W47" s="67"/>
      <c r="X47" s="82" t="n">
        <f aca="false">'High SIPA income'!M42</f>
        <v>287255.483919384</v>
      </c>
      <c r="Y47" s="9"/>
      <c r="Z47" s="9" t="n">
        <f aca="false">R47+V47-N47-L47-F47</f>
        <v>-3528832.64324903</v>
      </c>
      <c r="AA47" s="9"/>
      <c r="AB47" s="9" t="n">
        <f aca="false">T47-P47-D47</f>
        <v>-59352216.7578468</v>
      </c>
      <c r="AC47" s="50"/>
      <c r="AD47" s="9"/>
      <c r="AE47" s="9"/>
      <c r="AF47" s="9"/>
      <c r="AG47" s="9" t="n">
        <f aca="false">AG46*'Optimist macro hypothesis'!B29/'Optimist macro hypothesis'!B28</f>
        <v>5576423734.62495</v>
      </c>
      <c r="AH47" s="40" t="n">
        <f aca="false">(AG47-AG46)/AG46</f>
        <v>0.0169231620893213</v>
      </c>
      <c r="AI47" s="40"/>
      <c r="AJ47" s="40" t="n">
        <f aca="false">AB47/AG47</f>
        <v>-0.010643419435528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11946980</v>
      </c>
      <c r="AX47" s="7"/>
      <c r="AY47" s="40" t="n">
        <f aca="false">(AW47-AW46)/AW46</f>
        <v>0.00596735749606921</v>
      </c>
      <c r="AZ47" s="12" t="n">
        <f aca="false">workers_and_wage_high!B35</f>
        <v>6764.26819389959</v>
      </c>
      <c r="BA47" s="40" t="n">
        <f aca="false">(AZ47-AZ46)/AZ46</f>
        <v>0.00284675753839973</v>
      </c>
      <c r="BB47" s="12" t="n">
        <f aca="false">BB45*2/4+BB49*2/4</f>
        <v>53</v>
      </c>
      <c r="BC47" s="39" t="n">
        <f aca="false">'Central scenario'!BC47</f>
        <v>11.3722743431335</v>
      </c>
      <c r="BD47" s="12" t="n">
        <f aca="false">BB47+BC47/2</f>
        <v>58.6861371715667</v>
      </c>
      <c r="BE47" s="40" t="n">
        <f aca="false">BD47/BD46-1</f>
        <v>0</v>
      </c>
      <c r="BF47" s="7"/>
      <c r="BG47" s="7"/>
      <c r="BH47" s="7"/>
      <c r="BI47" s="40" t="n">
        <f aca="false">T54/AG54</f>
        <v>0.0149523595518692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2" t="n">
        <f aca="false">'High pensions'!Q48</f>
        <v>127169759.652714</v>
      </c>
      <c r="E48" s="9"/>
      <c r="F48" s="82" t="n">
        <f aca="false">'High pensions'!I48</f>
        <v>23114609.1539406</v>
      </c>
      <c r="G48" s="82" t="n">
        <f aca="false">'High pensions'!K48</f>
        <v>654815.871329576</v>
      </c>
      <c r="H48" s="82" t="n">
        <f aca="false">'High pensions'!V48</f>
        <v>3602603.72213857</v>
      </c>
      <c r="I48" s="82" t="n">
        <f aca="false">'High pensions'!M48</f>
        <v>20252.0372576158</v>
      </c>
      <c r="J48" s="82" t="n">
        <f aca="false">'High pensions'!W48</f>
        <v>111420.733674389</v>
      </c>
      <c r="K48" s="9"/>
      <c r="L48" s="82" t="n">
        <f aca="false">'High pensions'!N48</f>
        <v>4010510.58841302</v>
      </c>
      <c r="M48" s="67"/>
      <c r="N48" s="82" t="n">
        <f aca="false">'High pensions'!L48</f>
        <v>977932.048358727</v>
      </c>
      <c r="O48" s="9"/>
      <c r="P48" s="82" t="n">
        <f aca="false">'High pensions'!X48</f>
        <v>26190852.1019085</v>
      </c>
      <c r="Q48" s="67"/>
      <c r="R48" s="82" t="n">
        <f aca="false">'High SIPA income'!G43</f>
        <v>21353111.59824</v>
      </c>
      <c r="S48" s="67"/>
      <c r="T48" s="82" t="n">
        <f aca="false">'High SIPA income'!J43</f>
        <v>81645472.9063531</v>
      </c>
      <c r="U48" s="9"/>
      <c r="V48" s="82" t="n">
        <f aca="false">'High SIPA income'!F43</f>
        <v>113707.7389912</v>
      </c>
      <c r="W48" s="67"/>
      <c r="X48" s="82" t="n">
        <f aca="false">'High SIPA income'!M43</f>
        <v>285601.057495081</v>
      </c>
      <c r="Y48" s="9"/>
      <c r="Z48" s="9" t="n">
        <f aca="false">R48+V48-N48-L48-F48</f>
        <v>-6636232.45348112</v>
      </c>
      <c r="AA48" s="9"/>
      <c r="AB48" s="9" t="n">
        <f aca="false">T48-P48-D48</f>
        <v>-71715138.8482691</v>
      </c>
      <c r="AC48" s="50"/>
      <c r="AD48" s="9"/>
      <c r="AE48" s="9"/>
      <c r="AF48" s="9"/>
      <c r="AG48" s="9" t="n">
        <f aca="false">AG47*'Optimist macro hypothesis'!B30/'Optimist macro hypothesis'!B29</f>
        <v>5595145003.37899</v>
      </c>
      <c r="AH48" s="40" t="n">
        <f aca="false">(AG48-AG47)/AG47</f>
        <v>0.00335721775190793</v>
      </c>
      <c r="AI48" s="40"/>
      <c r="AJ48" s="40" t="n">
        <f aca="false">AB48/AG48</f>
        <v>-0.012817387003368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11977435</v>
      </c>
      <c r="AX48" s="7"/>
      <c r="AY48" s="40" t="n">
        <f aca="false">(AW48-AW47)/AW47</f>
        <v>0.00254917979271749</v>
      </c>
      <c r="AZ48" s="12" t="n">
        <f aca="false">workers_and_wage_high!B36</f>
        <v>6808.45066467981</v>
      </c>
      <c r="BA48" s="40" t="n">
        <f aca="false">(AZ48-AZ47)/AZ47</f>
        <v>0.00653174438294256</v>
      </c>
      <c r="BB48" s="12" t="n">
        <f aca="false">BB45*1/4+BB49*3/4</f>
        <v>53</v>
      </c>
      <c r="BC48" s="39" t="n">
        <f aca="false">'Central scenario'!BC48</f>
        <v>11.3722743431335</v>
      </c>
      <c r="BD48" s="12" t="n">
        <f aca="false">BB48+BC48/2</f>
        <v>58.6861371715667</v>
      </c>
      <c r="BE48" s="40" t="n">
        <f aca="false">BD48/BD47-1</f>
        <v>0</v>
      </c>
      <c r="BF48" s="7"/>
      <c r="BG48" s="7"/>
      <c r="BH48" s="7"/>
      <c r="BI48" s="40" t="n">
        <f aca="false">T55/AG55</f>
        <v>0.0171784485092015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2" t="n">
        <f aca="false">'High pensions'!Q49</f>
        <v>128935814.418714</v>
      </c>
      <c r="E49" s="9"/>
      <c r="F49" s="82" t="n">
        <f aca="false">'High pensions'!I49</f>
        <v>23435610.5128487</v>
      </c>
      <c r="G49" s="82" t="n">
        <f aca="false">'High pensions'!K49</f>
        <v>675521.527643791</v>
      </c>
      <c r="H49" s="82" t="n">
        <f aca="false">'High pensions'!V49</f>
        <v>3716520.13402311</v>
      </c>
      <c r="I49" s="82" t="n">
        <f aca="false">'High pensions'!M49</f>
        <v>20892.4183807359</v>
      </c>
      <c r="J49" s="82" t="n">
        <f aca="false">'High pensions'!W49</f>
        <v>114943.921670818</v>
      </c>
      <c r="K49" s="9"/>
      <c r="L49" s="82" t="n">
        <f aca="false">'High pensions'!N49</f>
        <v>4124666.97392919</v>
      </c>
      <c r="M49" s="67"/>
      <c r="N49" s="82" t="n">
        <f aca="false">'High pensions'!L49</f>
        <v>992611.921248354</v>
      </c>
      <c r="O49" s="9"/>
      <c r="P49" s="82" t="n">
        <f aca="false">'High pensions'!X49</f>
        <v>26863974.4584045</v>
      </c>
      <c r="Q49" s="67"/>
      <c r="R49" s="82" t="n">
        <f aca="false">'High SIPA income'!G44</f>
        <v>25016508.1020003</v>
      </c>
      <c r="S49" s="67"/>
      <c r="T49" s="82" t="n">
        <f aca="false">'High SIPA income'!J44</f>
        <v>95652786.9512836</v>
      </c>
      <c r="U49" s="9"/>
      <c r="V49" s="82" t="n">
        <f aca="false">'High SIPA income'!F44</f>
        <v>114526.459979173</v>
      </c>
      <c r="W49" s="67"/>
      <c r="X49" s="82" t="n">
        <f aca="false">'High SIPA income'!M44</f>
        <v>287657.448573058</v>
      </c>
      <c r="Y49" s="9"/>
      <c r="Z49" s="9" t="n">
        <f aca="false">R49+V49-N49-L49-F49</f>
        <v>-3421854.8460467</v>
      </c>
      <c r="AA49" s="9"/>
      <c r="AB49" s="9" t="n">
        <f aca="false">T49-P49-D49</f>
        <v>-60147001.9258344</v>
      </c>
      <c r="AC49" s="50"/>
      <c r="AD49" s="9"/>
      <c r="AE49" s="9"/>
      <c r="AF49" s="9"/>
      <c r="AG49" s="9" t="n">
        <f aca="false">AG48*'Optimist macro hypothesis'!B31/'Optimist macro hypothesis'!B30</f>
        <v>5665175938.35581</v>
      </c>
      <c r="AH49" s="40" t="n">
        <f aca="false">(AG49-AG48)/AG48</f>
        <v>0.0125163753458623</v>
      </c>
      <c r="AI49" s="40" t="n">
        <f aca="false">(AG49-AG45)/AG45</f>
        <v>0.0450637048202817</v>
      </c>
      <c r="AJ49" s="40" t="n">
        <f aca="false">AB49/AG49</f>
        <v>-0.0106169698135255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12057271</v>
      </c>
      <c r="AX49" s="7"/>
      <c r="AY49" s="40" t="n">
        <f aca="false">(AW49-AW48)/AW48</f>
        <v>0.00666553398119046</v>
      </c>
      <c r="AZ49" s="12" t="n">
        <f aca="false">workers_and_wage_high!B37</f>
        <v>6849.11903536087</v>
      </c>
      <c r="BA49" s="40" t="n">
        <f aca="false">(AZ49-AZ48)/AZ48</f>
        <v>0.00597321955963234</v>
      </c>
      <c r="BB49" s="12" t="n">
        <v>53</v>
      </c>
      <c r="BC49" s="39" t="n">
        <f aca="false">'Central scenario'!BC49</f>
        <v>11.3722743431335</v>
      </c>
      <c r="BD49" s="12" t="n">
        <f aca="false">BB49+BC49/2</f>
        <v>58.6861371715667</v>
      </c>
      <c r="BE49" s="40" t="n">
        <f aca="false">BD49/BD48-1</f>
        <v>0</v>
      </c>
      <c r="BF49" s="7"/>
      <c r="BG49" s="73" t="n">
        <f aca="false">(BB49-BB45)/BB45</f>
        <v>0</v>
      </c>
      <c r="BH49" s="7"/>
      <c r="BI49" s="40" t="n">
        <f aca="false">T56/AG56</f>
        <v>0.0149709803465303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1" t="n">
        <f aca="false">'High pensions'!Q50</f>
        <v>130184913.457028</v>
      </c>
      <c r="E50" s="6"/>
      <c r="F50" s="81" t="n">
        <f aca="false">'High pensions'!I50</f>
        <v>23662649.0489286</v>
      </c>
      <c r="G50" s="81" t="n">
        <f aca="false">'High pensions'!K50</f>
        <v>732426.976477097</v>
      </c>
      <c r="H50" s="81" t="n">
        <f aca="false">'High pensions'!V50</f>
        <v>4029597.12368216</v>
      </c>
      <c r="I50" s="81" t="n">
        <f aca="false">'High pensions'!M50</f>
        <v>22652.3807157866</v>
      </c>
      <c r="J50" s="81" t="n">
        <f aca="false">'High pensions'!W50</f>
        <v>124626.715165428</v>
      </c>
      <c r="K50" s="6"/>
      <c r="L50" s="81" t="n">
        <f aca="false">'High pensions'!N50</f>
        <v>5011593.42345106</v>
      </c>
      <c r="M50" s="8"/>
      <c r="N50" s="81" t="n">
        <f aca="false">'High pensions'!L50</f>
        <v>1003639.05768017</v>
      </c>
      <c r="O50" s="6"/>
      <c r="P50" s="81" t="n">
        <f aca="false">'High pensions'!X50</f>
        <v>31526908.0723611</v>
      </c>
      <c r="Q50" s="8"/>
      <c r="R50" s="81" t="n">
        <f aca="false">'High SIPA income'!G45</f>
        <v>21996122.6110617</v>
      </c>
      <c r="S50" s="8"/>
      <c r="T50" s="81" t="n">
        <f aca="false">'High SIPA income'!J45</f>
        <v>84104081.2447346</v>
      </c>
      <c r="U50" s="6"/>
      <c r="V50" s="81" t="n">
        <f aca="false">'High SIPA income'!F45</f>
        <v>111952.45582506</v>
      </c>
      <c r="W50" s="8"/>
      <c r="X50" s="81" t="n">
        <f aca="false">'High SIPA income'!M45</f>
        <v>281192.292243917</v>
      </c>
      <c r="Y50" s="6"/>
      <c r="Z50" s="6" t="n">
        <f aca="false">R50+V50-N50-L50-F50</f>
        <v>-7569806.46317309</v>
      </c>
      <c r="AA50" s="6"/>
      <c r="AB50" s="6" t="n">
        <f aca="false">T50-P50-D50</f>
        <v>-77607740.2846541</v>
      </c>
      <c r="AC50" s="50"/>
      <c r="AD50" s="6"/>
      <c r="AE50" s="6"/>
      <c r="AF50" s="6"/>
      <c r="AG50" s="6" t="n">
        <f aca="false">AG49*'Optimist macro hypothesis'!B32/'Optimist macro hypothesis'!B31</f>
        <v>5730386542.39173</v>
      </c>
      <c r="AH50" s="61" t="n">
        <f aca="false">(AG50-AG49)/AG49</f>
        <v>0.0115107817913337</v>
      </c>
      <c r="AI50" s="61"/>
      <c r="AJ50" s="61" t="n">
        <f aca="false">AB50/AG50</f>
        <v>-0.0135431946362666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0.00987577271143068</v>
      </c>
      <c r="AV50" s="5"/>
      <c r="AW50" s="5" t="n">
        <f aca="false">workers_and_wage_high!C38</f>
        <v>12114900</v>
      </c>
      <c r="AX50" s="5"/>
      <c r="AY50" s="61" t="n">
        <f aca="false">(AW50-AW49)/AW49</f>
        <v>0.00477960560063716</v>
      </c>
      <c r="AZ50" s="11" t="n">
        <f aca="false">workers_and_wage_high!B38</f>
        <v>6887.69511376675</v>
      </c>
      <c r="BA50" s="61" t="n">
        <f aca="false">(AZ50-AZ49)/AZ49</f>
        <v>0.00563226864750331</v>
      </c>
      <c r="BB50" s="11" t="n">
        <f aca="false">BB49*3/4+BB53*1/4</f>
        <v>53.125</v>
      </c>
      <c r="BC50" s="66" t="n">
        <f aca="false">'Central scenario'!BC50</f>
        <v>11.3722743431335</v>
      </c>
      <c r="BD50" s="11" t="n">
        <f aca="false">BB50+BC50/2</f>
        <v>58.8111371715667</v>
      </c>
      <c r="BE50" s="61" t="n">
        <f aca="false">BD50/BD49-1</f>
        <v>0.0021299749144259</v>
      </c>
      <c r="BF50" s="5"/>
      <c r="BG50" s="5"/>
      <c r="BH50" s="5"/>
      <c r="BI50" s="61" t="n">
        <f aca="false">T57/AG57</f>
        <v>0.017219909395267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2" t="n">
        <f aca="false">'High pensions'!Q51</f>
        <v>132172309.540294</v>
      </c>
      <c r="E51" s="9"/>
      <c r="F51" s="82" t="n">
        <f aca="false">'High pensions'!I51</f>
        <v>24023881.812317</v>
      </c>
      <c r="G51" s="82" t="n">
        <f aca="false">'High pensions'!K51</f>
        <v>754936.571336226</v>
      </c>
      <c r="H51" s="82" t="n">
        <f aca="false">'High pensions'!V51</f>
        <v>4153438.2731929</v>
      </c>
      <c r="I51" s="82" t="n">
        <f aca="false">'High pensions'!M51</f>
        <v>23348.5537526669</v>
      </c>
      <c r="J51" s="82" t="n">
        <f aca="false">'High pensions'!W51</f>
        <v>128456.85381009</v>
      </c>
      <c r="K51" s="9"/>
      <c r="L51" s="82" t="n">
        <f aca="false">'High pensions'!N51</f>
        <v>4185159.85821174</v>
      </c>
      <c r="M51" s="67"/>
      <c r="N51" s="82" t="n">
        <f aca="false">'High pensions'!L51</f>
        <v>1020784.11588381</v>
      </c>
      <c r="O51" s="9"/>
      <c r="P51" s="82" t="n">
        <f aca="false">'High pensions'!X51</f>
        <v>27332867.4252608</v>
      </c>
      <c r="Q51" s="67"/>
      <c r="R51" s="82" t="n">
        <f aca="false">'High SIPA income'!G46</f>
        <v>25575652.2991231</v>
      </c>
      <c r="S51" s="67"/>
      <c r="T51" s="82" t="n">
        <f aca="false">'High SIPA income'!J46</f>
        <v>97790723.2509605</v>
      </c>
      <c r="U51" s="9"/>
      <c r="V51" s="82" t="n">
        <f aca="false">'High SIPA income'!F46</f>
        <v>111810.260259477</v>
      </c>
      <c r="W51" s="67"/>
      <c r="X51" s="82" t="n">
        <f aca="false">'High SIPA income'!M46</f>
        <v>280835.137979291</v>
      </c>
      <c r="Y51" s="9"/>
      <c r="Z51" s="9" t="n">
        <f aca="false">R51+V51-N51-L51-F51</f>
        <v>-3542363.22702993</v>
      </c>
      <c r="AA51" s="9"/>
      <c r="AB51" s="9" t="n">
        <f aca="false">T51-P51-D51</f>
        <v>-61714453.7145943</v>
      </c>
      <c r="AC51" s="50"/>
      <c r="AD51" s="9"/>
      <c r="AE51" s="9"/>
      <c r="AF51" s="9"/>
      <c r="AG51" s="9" t="n">
        <f aca="false">AG50*'Optimist macro hypothesis'!B33/'Optimist macro hypothesis'!B32</f>
        <v>5771598565.33681</v>
      </c>
      <c r="AH51" s="40" t="n">
        <f aca="false">(AG51-AG50)/AG50</f>
        <v>0.00719183996405869</v>
      </c>
      <c r="AI51" s="40"/>
      <c r="AJ51" s="40" t="n">
        <f aca="false">AB51/AG51</f>
        <v>-0.0106927834664802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12165681</v>
      </c>
      <c r="AX51" s="7"/>
      <c r="AY51" s="40" t="n">
        <f aca="false">(AW51-AW50)/AW50</f>
        <v>0.00419161528365897</v>
      </c>
      <c r="AZ51" s="12" t="n">
        <f aca="false">workers_and_wage_high!B39</f>
        <v>6897.46617116561</v>
      </c>
      <c r="BA51" s="40" t="n">
        <f aca="false">(AZ51-AZ50)/AZ50</f>
        <v>0.00141862513329497</v>
      </c>
      <c r="BB51" s="12" t="n">
        <f aca="false">BB49*2/4+BB53*2/4</f>
        <v>53.25</v>
      </c>
      <c r="BC51" s="39" t="n">
        <f aca="false">'Central scenario'!BC51</f>
        <v>11.3722743431335</v>
      </c>
      <c r="BD51" s="12" t="n">
        <f aca="false">BB51+BC51/2</f>
        <v>58.9361371715667</v>
      </c>
      <c r="BE51" s="40" t="n">
        <f aca="false">BD51/BD50-1</f>
        <v>0.00212544776400669</v>
      </c>
      <c r="BF51" s="7"/>
      <c r="BG51" s="7"/>
      <c r="BH51" s="7"/>
      <c r="BI51" s="40" t="n">
        <f aca="false">T58/AG58</f>
        <v>0.0150593433125837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2" t="n">
        <f aca="false">'High pensions'!Q52</f>
        <v>134221433.985292</v>
      </c>
      <c r="E52" s="9"/>
      <c r="F52" s="82" t="n">
        <f aca="false">'High pensions'!I52</f>
        <v>24396334.4361424</v>
      </c>
      <c r="G52" s="82" t="n">
        <f aca="false">'High pensions'!K52</f>
        <v>804395.358883665</v>
      </c>
      <c r="H52" s="82" t="n">
        <f aca="false">'High pensions'!V52</f>
        <v>4425545.9295774</v>
      </c>
      <c r="I52" s="82" t="n">
        <f aca="false">'High pensions'!M52</f>
        <v>24878.2069757835</v>
      </c>
      <c r="J52" s="82" t="n">
        <f aca="false">'High pensions'!W52</f>
        <v>136872.554523012</v>
      </c>
      <c r="K52" s="9"/>
      <c r="L52" s="82" t="n">
        <f aca="false">'High pensions'!N52</f>
        <v>4184711.95621435</v>
      </c>
      <c r="M52" s="67"/>
      <c r="N52" s="82" t="n">
        <f aca="false">'High pensions'!L52</f>
        <v>1039163.76467668</v>
      </c>
      <c r="O52" s="9"/>
      <c r="P52" s="82" t="n">
        <f aca="false">'High pensions'!X52</f>
        <v>27431662.6644523</v>
      </c>
      <c r="Q52" s="67"/>
      <c r="R52" s="82" t="n">
        <f aca="false">'High SIPA income'!G47</f>
        <v>22516670.3251521</v>
      </c>
      <c r="S52" s="67"/>
      <c r="T52" s="82" t="n">
        <f aca="false">'High SIPA income'!J47</f>
        <v>86094440.5463146</v>
      </c>
      <c r="U52" s="9"/>
      <c r="V52" s="82" t="n">
        <f aca="false">'High SIPA income'!F47</f>
        <v>110355.936649095</v>
      </c>
      <c r="W52" s="67"/>
      <c r="X52" s="82" t="n">
        <f aca="false">'High SIPA income'!M47</f>
        <v>277182.296363143</v>
      </c>
      <c r="Y52" s="9"/>
      <c r="Z52" s="9" t="n">
        <f aca="false">R52+V52-N52-L52-F52</f>
        <v>-6993183.89523222</v>
      </c>
      <c r="AA52" s="9"/>
      <c r="AB52" s="9" t="n">
        <f aca="false">T52-P52-D52</f>
        <v>-75558656.1034295</v>
      </c>
      <c r="AC52" s="50"/>
      <c r="AD52" s="9"/>
      <c r="AE52" s="9"/>
      <c r="AF52" s="9"/>
      <c r="AG52" s="9" t="n">
        <f aca="false">AG51*'Optimist macro hypothesis'!B34/'Optimist macro hypothesis'!B33</f>
        <v>5818950803.51415</v>
      </c>
      <c r="AH52" s="40" t="n">
        <f aca="false">(AG52-AG51)/AG51</f>
        <v>0.00820435406955199</v>
      </c>
      <c r="AI52" s="40"/>
      <c r="AJ52" s="40" t="n">
        <f aca="false">AB52/AG52</f>
        <v>-0.0129849278082569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12204971</v>
      </c>
      <c r="AX52" s="7"/>
      <c r="AY52" s="40" t="n">
        <f aca="false">(AW52-AW51)/AW51</f>
        <v>0.00322957670844731</v>
      </c>
      <c r="AZ52" s="12" t="n">
        <f aca="false">workers_and_wage_high!B40</f>
        <v>6927.8353548126</v>
      </c>
      <c r="BA52" s="40" t="n">
        <f aca="false">(AZ52-AZ51)/AZ51</f>
        <v>0.00440294782074357</v>
      </c>
      <c r="BB52" s="12" t="n">
        <f aca="false">BB49*1/4+BB53*3/4</f>
        <v>53.375</v>
      </c>
      <c r="BC52" s="39" t="n">
        <f aca="false">'Central scenario'!BC52</f>
        <v>11.3722743431335</v>
      </c>
      <c r="BD52" s="12" t="n">
        <f aca="false">BB52+BC52/2</f>
        <v>59.0611371715667</v>
      </c>
      <c r="BE52" s="40" t="n">
        <f aca="false">BD52/BD51-1</f>
        <v>0.00212093981721462</v>
      </c>
      <c r="BF52" s="7"/>
      <c r="BG52" s="7"/>
      <c r="BH52" s="7"/>
      <c r="BI52" s="40" t="n">
        <f aca="false">T59/AG59</f>
        <v>0.017353341035317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2" t="n">
        <f aca="false">'High pensions'!Q53</f>
        <v>136019853.95838</v>
      </c>
      <c r="E53" s="9"/>
      <c r="F53" s="82" t="n">
        <f aca="false">'High pensions'!I53</f>
        <v>24723218.5545531</v>
      </c>
      <c r="G53" s="82" t="n">
        <f aca="false">'High pensions'!K53</f>
        <v>897642.15501975</v>
      </c>
      <c r="H53" s="82" t="n">
        <f aca="false">'High pensions'!V53</f>
        <v>4938562.2896654</v>
      </c>
      <c r="I53" s="82" t="n">
        <f aca="false">'High pensions'!M53</f>
        <v>27762.1285057656</v>
      </c>
      <c r="J53" s="82" t="n">
        <f aca="false">'High pensions'!W53</f>
        <v>152739.039886559</v>
      </c>
      <c r="K53" s="9"/>
      <c r="L53" s="82" t="n">
        <f aca="false">'High pensions'!N53</f>
        <v>4311528.49512723</v>
      </c>
      <c r="M53" s="67"/>
      <c r="N53" s="82" t="n">
        <f aca="false">'High pensions'!L53</f>
        <v>1056327.00401296</v>
      </c>
      <c r="O53" s="9"/>
      <c r="P53" s="82" t="n">
        <f aca="false">'High pensions'!X53</f>
        <v>28184141.3665856</v>
      </c>
      <c r="Q53" s="67"/>
      <c r="R53" s="82" t="n">
        <f aca="false">'High SIPA income'!G48</f>
        <v>26399580.2713084</v>
      </c>
      <c r="S53" s="67"/>
      <c r="T53" s="82" t="n">
        <f aca="false">'High SIPA income'!J48</f>
        <v>100941083.263849</v>
      </c>
      <c r="U53" s="9"/>
      <c r="V53" s="82" t="n">
        <f aca="false">'High SIPA income'!F48</f>
        <v>111032.993358964</v>
      </c>
      <c r="W53" s="67"/>
      <c r="X53" s="82" t="n">
        <f aca="false">'High SIPA income'!M48</f>
        <v>278882.867617468</v>
      </c>
      <c r="Y53" s="9"/>
      <c r="Z53" s="9" t="n">
        <f aca="false">R53+V53-N53-L53-F53</f>
        <v>-3580460.78902591</v>
      </c>
      <c r="AA53" s="9"/>
      <c r="AB53" s="9" t="n">
        <f aca="false">T53-P53-D53</f>
        <v>-63262912.0611165</v>
      </c>
      <c r="AC53" s="50"/>
      <c r="AD53" s="9"/>
      <c r="AE53" s="9"/>
      <c r="AF53" s="9"/>
      <c r="AG53" s="9" t="n">
        <f aca="false">AG52*'Optimist macro hypothesis'!B35/'Optimist macro hypothesis'!B34</f>
        <v>5892246977.13547</v>
      </c>
      <c r="AH53" s="40" t="n">
        <f aca="false">(AG53-AG52)/AG52</f>
        <v>0.0125961150207784</v>
      </c>
      <c r="AI53" s="40" t="n">
        <f aca="false">(AG53-AG49)/AG49</f>
        <v>0.040081904119215</v>
      </c>
      <c r="AJ53" s="40" t="n">
        <f aca="false">AB53/AG53</f>
        <v>-0.0107366361774387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12277927</v>
      </c>
      <c r="AX53" s="7"/>
      <c r="AY53" s="40" t="n">
        <f aca="false">(AW53-AW52)/AW52</f>
        <v>0.00597756438749424</v>
      </c>
      <c r="AZ53" s="12" t="n">
        <f aca="false">workers_and_wage_high!B41</f>
        <v>6966.6601414026</v>
      </c>
      <c r="BA53" s="40" t="n">
        <f aca="false">(AZ53-AZ52)/AZ52</f>
        <v>0.00560417281900807</v>
      </c>
      <c r="BB53" s="7" t="n">
        <v>53.5</v>
      </c>
      <c r="BC53" s="39" t="n">
        <f aca="false">'Central scenario'!BC53</f>
        <v>11.3722743431335</v>
      </c>
      <c r="BD53" s="12" t="n">
        <f aca="false">BB53+BC53/2</f>
        <v>59.1861371715667</v>
      </c>
      <c r="BE53" s="40" t="n">
        <f aca="false">BD53/BD52-1</f>
        <v>0.00211645095211921</v>
      </c>
      <c r="BF53" s="7"/>
      <c r="BG53" s="73" t="n">
        <f aca="false">(BB53-BB49)/BB49</f>
        <v>0.00943396226415094</v>
      </c>
      <c r="BH53" s="7"/>
      <c r="BI53" s="40" t="n">
        <f aca="false">T60/AG60</f>
        <v>0.0151986067231525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1" t="n">
        <f aca="false">'High pensions'!Q54</f>
        <v>137410481.660992</v>
      </c>
      <c r="E54" s="6"/>
      <c r="F54" s="81" t="n">
        <f aca="false">'High pensions'!I54</f>
        <v>24975981.6006758</v>
      </c>
      <c r="G54" s="81" t="n">
        <f aca="false">'High pensions'!K54</f>
        <v>991244.65528287</v>
      </c>
      <c r="H54" s="81" t="n">
        <f aca="false">'High pensions'!V54</f>
        <v>5453535.62891067</v>
      </c>
      <c r="I54" s="81" t="n">
        <f aca="false">'High pensions'!M54</f>
        <v>30657.0511943158</v>
      </c>
      <c r="J54" s="81" t="n">
        <f aca="false">'High pensions'!W54</f>
        <v>168666.050378682</v>
      </c>
      <c r="K54" s="6"/>
      <c r="L54" s="81" t="n">
        <f aca="false">'High pensions'!N54</f>
        <v>5205055.40491466</v>
      </c>
      <c r="M54" s="8"/>
      <c r="N54" s="81" t="n">
        <f aca="false">'High pensions'!L54</f>
        <v>1069499.68263171</v>
      </c>
      <c r="O54" s="6"/>
      <c r="P54" s="81" t="n">
        <f aca="false">'High pensions'!X54</f>
        <v>32893128.9403127</v>
      </c>
      <c r="Q54" s="8"/>
      <c r="R54" s="81" t="n">
        <f aca="false">'High SIPA income'!G49</f>
        <v>23193327.5130811</v>
      </c>
      <c r="S54" s="8"/>
      <c r="T54" s="81" t="n">
        <f aca="false">'High SIPA income'!J49</f>
        <v>88681697.9513899</v>
      </c>
      <c r="U54" s="6"/>
      <c r="V54" s="81" t="n">
        <f aca="false">'High SIPA income'!F49</f>
        <v>114880.104036889</v>
      </c>
      <c r="W54" s="8"/>
      <c r="X54" s="81" t="n">
        <f aca="false">'High SIPA income'!M49</f>
        <v>288545.700487631</v>
      </c>
      <c r="Y54" s="6"/>
      <c r="Z54" s="6" t="n">
        <f aca="false">R54+V54-N54-L54-F54</f>
        <v>-7942329.07110414</v>
      </c>
      <c r="AA54" s="6"/>
      <c r="AB54" s="6" t="n">
        <f aca="false">T54-P54-D54</f>
        <v>-81621912.6499144</v>
      </c>
      <c r="AC54" s="50"/>
      <c r="AD54" s="6"/>
      <c r="AE54" s="6"/>
      <c r="AF54" s="6"/>
      <c r="AG54" s="6" t="n">
        <f aca="false">AG53*'Optimist macro hypothesis'!B36/'Optimist macro hypothesis'!B35</f>
        <v>5930950071.37545</v>
      </c>
      <c r="AH54" s="61" t="n">
        <f aca="false">(AG54-AG53)/AG53</f>
        <v>0.00656847793213081</v>
      </c>
      <c r="AI54" s="61"/>
      <c r="AJ54" s="61" t="n">
        <f aca="false">AB54/AG54</f>
        <v>-0.0137620299728784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0.00864019674662963</v>
      </c>
      <c r="AV54" s="5"/>
      <c r="AW54" s="5" t="n">
        <f aca="false">workers_and_wage_high!C42</f>
        <v>12407466</v>
      </c>
      <c r="AX54" s="5"/>
      <c r="AY54" s="61" t="n">
        <f aca="false">(AW54-AW53)/AW53</f>
        <v>0.0105505595529278</v>
      </c>
      <c r="AZ54" s="11" t="n">
        <f aca="false">workers_and_wage_high!B42</f>
        <v>6985.42288404174</v>
      </c>
      <c r="BA54" s="61" t="n">
        <f aca="false">(AZ54-AZ53)/AZ53</f>
        <v>0.00269321916934501</v>
      </c>
      <c r="BB54" s="66"/>
      <c r="BC54" s="66"/>
      <c r="BD54" s="66"/>
      <c r="BE54" s="66"/>
      <c r="BF54" s="5"/>
      <c r="BG54" s="5"/>
      <c r="BH54" s="5"/>
      <c r="BI54" s="61" t="n">
        <f aca="false">T61/AG61</f>
        <v>0.0174941324371909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2" t="n">
        <f aca="false">'High pensions'!Q55</f>
        <v>138850217.546234</v>
      </c>
      <c r="E55" s="9"/>
      <c r="F55" s="82" t="n">
        <f aca="false">'High pensions'!I55</f>
        <v>25237670.6402963</v>
      </c>
      <c r="G55" s="82" t="n">
        <f aca="false">'High pensions'!K55</f>
        <v>1048225.77443141</v>
      </c>
      <c r="H55" s="82" t="n">
        <f aca="false">'High pensions'!V55</f>
        <v>5767028.9343178</v>
      </c>
      <c r="I55" s="82" t="n">
        <f aca="false">'High pensions'!M55</f>
        <v>32419.3538483942</v>
      </c>
      <c r="J55" s="82" t="n">
        <f aca="false">'High pensions'!W55</f>
        <v>178361.719618077</v>
      </c>
      <c r="K55" s="9"/>
      <c r="L55" s="82" t="n">
        <f aca="false">'High pensions'!N55</f>
        <v>4343141.8293448</v>
      </c>
      <c r="M55" s="67"/>
      <c r="N55" s="82" t="n">
        <f aca="false">'High pensions'!L55</f>
        <v>1083669.6333051</v>
      </c>
      <c r="O55" s="9"/>
      <c r="P55" s="82" t="n">
        <f aca="false">'High pensions'!X55</f>
        <v>28498614.1871096</v>
      </c>
      <c r="Q55" s="67"/>
      <c r="R55" s="82" t="n">
        <f aca="false">'High SIPA income'!G50</f>
        <v>26837957.7575418</v>
      </c>
      <c r="S55" s="67"/>
      <c r="T55" s="82" t="n">
        <f aca="false">'High SIPA income'!J50</f>
        <v>102617257.577384</v>
      </c>
      <c r="U55" s="9"/>
      <c r="V55" s="82" t="n">
        <f aca="false">'High SIPA income'!F50</f>
        <v>115327.648277718</v>
      </c>
      <c r="W55" s="67"/>
      <c r="X55" s="82" t="n">
        <f aca="false">'High SIPA income'!M50</f>
        <v>289669.802590007</v>
      </c>
      <c r="Y55" s="9"/>
      <c r="Z55" s="9" t="n">
        <f aca="false">R55+V55-N55-L55-F55</f>
        <v>-3711196.69712669</v>
      </c>
      <c r="AA55" s="9"/>
      <c r="AB55" s="9" t="n">
        <f aca="false">T55-P55-D55</f>
        <v>-64731574.1559596</v>
      </c>
      <c r="AC55" s="50"/>
      <c r="AD55" s="9"/>
      <c r="AE55" s="9"/>
      <c r="AF55" s="9"/>
      <c r="AG55" s="9" t="n">
        <f aca="false">AG54*'Optimist macro hypothesis'!B37/'Optimist macro hypothesis'!B36</f>
        <v>5973604515.12359</v>
      </c>
      <c r="AH55" s="40" t="n">
        <f aca="false">(AG55-AG54)/AG54</f>
        <v>0.00719183996405708</v>
      </c>
      <c r="AI55" s="40"/>
      <c r="AJ55" s="40" t="n">
        <f aca="false">AB55/AG55</f>
        <v>-0.0108362671134449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12419053</v>
      </c>
      <c r="AX55" s="7"/>
      <c r="AY55" s="40" t="n">
        <f aca="false">(AW55-AW54)/AW54</f>
        <v>0.000933873201828641</v>
      </c>
      <c r="AZ55" s="12" t="n">
        <f aca="false">workers_and_wage_high!B43</f>
        <v>6997.33647674583</v>
      </c>
      <c r="BA55" s="40" t="n">
        <f aca="false">(AZ55-AZ54)/AZ54</f>
        <v>0.00170549341133</v>
      </c>
      <c r="BB55" s="39"/>
      <c r="BC55" s="39"/>
      <c r="BD55" s="39"/>
      <c r="BE55" s="39"/>
      <c r="BF55" s="7"/>
      <c r="BG55" s="7"/>
      <c r="BH55" s="7"/>
      <c r="BI55" s="40" t="n">
        <f aca="false">T62/AG62</f>
        <v>0.0152734498271275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2" t="n">
        <f aca="false">'High pensions'!Q56</f>
        <v>140144372.750494</v>
      </c>
      <c r="E56" s="9"/>
      <c r="F56" s="82" t="n">
        <f aca="false">'High pensions'!I56</f>
        <v>25472898.6678768</v>
      </c>
      <c r="G56" s="82" t="n">
        <f aca="false">'High pensions'!K56</f>
        <v>1152519.12073755</v>
      </c>
      <c r="H56" s="82" t="n">
        <f aca="false">'High pensions'!V56</f>
        <v>6340820.1541822</v>
      </c>
      <c r="I56" s="82" t="n">
        <f aca="false">'High pensions'!M56</f>
        <v>35644.9212599241</v>
      </c>
      <c r="J56" s="82" t="n">
        <f aca="false">'High pensions'!W56</f>
        <v>196107.839820068</v>
      </c>
      <c r="K56" s="9"/>
      <c r="L56" s="82" t="n">
        <f aca="false">'High pensions'!N56</f>
        <v>4318433.78857887</v>
      </c>
      <c r="M56" s="67"/>
      <c r="N56" s="82" t="n">
        <f aca="false">'High pensions'!L56</f>
        <v>1095985.42849612</v>
      </c>
      <c r="O56" s="9"/>
      <c r="P56" s="82" t="n">
        <f aca="false">'High pensions'!X56</f>
        <v>28438161.917512</v>
      </c>
      <c r="Q56" s="67"/>
      <c r="R56" s="82" t="n">
        <f aca="false">'High SIPA income'!G51</f>
        <v>23581115.0086571</v>
      </c>
      <c r="S56" s="67"/>
      <c r="T56" s="82" t="n">
        <f aca="false">'High SIPA income'!J51</f>
        <v>90164437.050926</v>
      </c>
      <c r="U56" s="9"/>
      <c r="V56" s="82" t="n">
        <f aca="false">'High SIPA income'!F51</f>
        <v>123077.936474266</v>
      </c>
      <c r="W56" s="67"/>
      <c r="X56" s="82" t="n">
        <f aca="false">'High SIPA income'!M51</f>
        <v>309136.292069648</v>
      </c>
      <c r="Y56" s="9"/>
      <c r="Z56" s="9" t="n">
        <f aca="false">R56+V56-N56-L56-F56</f>
        <v>-7183124.93982044</v>
      </c>
      <c r="AA56" s="9"/>
      <c r="AB56" s="9" t="n">
        <f aca="false">T56-P56-D56</f>
        <v>-78418097.6170798</v>
      </c>
      <c r="AC56" s="50"/>
      <c r="AD56" s="9"/>
      <c r="AE56" s="9"/>
      <c r="AF56" s="9"/>
      <c r="AG56" s="9" t="n">
        <f aca="false">AG55*'Optimist macro hypothesis'!B38/'Optimist macro hypothesis'!B37</f>
        <v>6022614081.63714</v>
      </c>
      <c r="AH56" s="40" t="n">
        <f aca="false">(AG56-AG55)/AG55</f>
        <v>0.00820435406955271</v>
      </c>
      <c r="AI56" s="40"/>
      <c r="AJ56" s="40" t="n">
        <f aca="false">AB56/AG56</f>
        <v>-0.0130206080871387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12479221</v>
      </c>
      <c r="AX56" s="7"/>
      <c r="AY56" s="40" t="n">
        <f aca="false">(AW56-AW55)/AW55</f>
        <v>0.0048448138517486</v>
      </c>
      <c r="AZ56" s="12" t="n">
        <f aca="false">workers_and_wage_high!B44</f>
        <v>7040.47034256568</v>
      </c>
      <c r="BA56" s="40" t="n">
        <f aca="false">(AZ56-AZ55)/AZ55</f>
        <v>0.00616432637807232</v>
      </c>
      <c r="BB56" s="39"/>
      <c r="BC56" s="39"/>
      <c r="BD56" s="39"/>
      <c r="BE56" s="39"/>
      <c r="BF56" s="7"/>
      <c r="BG56" s="7"/>
      <c r="BH56" s="7"/>
      <c r="BI56" s="40" t="n">
        <f aca="false">T63/AG63</f>
        <v>0.0176877199334009</v>
      </c>
      <c r="BJ56" s="7"/>
      <c r="BK56" s="7"/>
      <c r="BL56" s="7"/>
      <c r="BM56" s="7"/>
      <c r="BN56" s="7"/>
      <c r="BO56" s="7"/>
      <c r="BP56" s="7"/>
    </row>
    <row r="57" customFormat="false" ht="13.25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2" t="n">
        <f aca="false">'High pensions'!Q57</f>
        <v>141245807.809286</v>
      </c>
      <c r="E57" s="9"/>
      <c r="F57" s="82" t="n">
        <f aca="false">'High pensions'!I57</f>
        <v>25673097.5277469</v>
      </c>
      <c r="G57" s="82" t="n">
        <f aca="false">'High pensions'!K57</f>
        <v>1245957.52836345</v>
      </c>
      <c r="H57" s="82" t="n">
        <f aca="false">'High pensions'!V57</f>
        <v>6854890.70415265</v>
      </c>
      <c r="I57" s="82" t="n">
        <f aca="false">'High pensions'!M57</f>
        <v>38534.7689184572</v>
      </c>
      <c r="J57" s="82" t="n">
        <f aca="false">'High pensions'!W57</f>
        <v>212006.928994412</v>
      </c>
      <c r="K57" s="9"/>
      <c r="L57" s="82" t="n">
        <f aca="false">'High pensions'!N57</f>
        <v>4316698.68840639</v>
      </c>
      <c r="M57" s="67"/>
      <c r="N57" s="82" t="n">
        <f aca="false">'High pensions'!L57</f>
        <v>1107938.35286367</v>
      </c>
      <c r="O57" s="9"/>
      <c r="P57" s="82" t="n">
        <f aca="false">'High pensions'!X57</f>
        <v>28494919.9376561</v>
      </c>
      <c r="Q57" s="67"/>
      <c r="R57" s="82" t="n">
        <f aca="false">'High SIPA income'!G52</f>
        <v>27465101.9227311</v>
      </c>
      <c r="S57" s="67"/>
      <c r="T57" s="82" t="n">
        <f aca="false">'High SIPA income'!J52</f>
        <v>105015197.648637</v>
      </c>
      <c r="U57" s="9"/>
      <c r="V57" s="82" t="n">
        <f aca="false">'High SIPA income'!F52</f>
        <v>118966.508727814</v>
      </c>
      <c r="W57" s="67"/>
      <c r="X57" s="82" t="n">
        <f aca="false">'High SIPA income'!M52</f>
        <v>298809.57092807</v>
      </c>
      <c r="Y57" s="9"/>
      <c r="Z57" s="9" t="n">
        <f aca="false">R57+V57-N57-L57-F57</f>
        <v>-3513666.13755801</v>
      </c>
      <c r="AA57" s="9"/>
      <c r="AB57" s="9" t="n">
        <f aca="false">T57-P57-D57</f>
        <v>-64725530.0983053</v>
      </c>
      <c r="AC57" s="50"/>
      <c r="AD57" s="9"/>
      <c r="AE57" s="9"/>
      <c r="AF57" s="9"/>
      <c r="AG57" s="9" t="n">
        <f aca="false">AG56*'Optimist macro hypothesis'!B39/'Optimist macro hypothesis'!B38</f>
        <v>6098475621.3352</v>
      </c>
      <c r="AH57" s="40" t="n">
        <f aca="false">(AG57-AG56)/AG56</f>
        <v>0.0125961150207779</v>
      </c>
      <c r="AI57" s="40" t="n">
        <f aca="false">(AG57-AG53)/AG53</f>
        <v>0.0349999999999989</v>
      </c>
      <c r="AJ57" s="40" t="n">
        <f aca="false">AB57/AG57</f>
        <v>-0.0106133949067315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12578637</v>
      </c>
      <c r="AX57" s="7"/>
      <c r="AY57" s="40" t="n">
        <f aca="false">(AW57-AW56)/AW56</f>
        <v>0.00796652291036436</v>
      </c>
      <c r="AZ57" s="12" t="n">
        <f aca="false">workers_and_wage_high!B45</f>
        <v>7058.31289506349</v>
      </c>
      <c r="BA57" s="40" t="n">
        <f aca="false">(AZ57-AZ56)/AZ56</f>
        <v>0.00253428416421806</v>
      </c>
      <c r="BB57" s="39"/>
      <c r="BC57" s="39"/>
      <c r="BD57" s="39"/>
      <c r="BE57" s="39"/>
      <c r="BF57" s="7" t="n">
        <v>100</v>
      </c>
      <c r="BG57" s="73" t="n">
        <f aca="false">(BB57-BB53)/BB53</f>
        <v>-1</v>
      </c>
      <c r="BH57" s="7"/>
      <c r="BI57" s="40" t="n">
        <f aca="false">T64/AG64</f>
        <v>0.0153803375821315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1" t="n">
        <f aca="false">'High pensions'!Q58</f>
        <v>142929317.942374</v>
      </c>
      <c r="E58" s="6"/>
      <c r="F58" s="81" t="n">
        <f aca="false">'High pensions'!I58</f>
        <v>25979095.4225239</v>
      </c>
      <c r="G58" s="81" t="n">
        <f aca="false">'High pensions'!K58</f>
        <v>1395354.6290845</v>
      </c>
      <c r="H58" s="81" t="n">
        <f aca="false">'High pensions'!V58</f>
        <v>7676829.47304894</v>
      </c>
      <c r="I58" s="81" t="n">
        <f aca="false">'High pensions'!M58</f>
        <v>43155.2978067372</v>
      </c>
      <c r="J58" s="81" t="n">
        <f aca="false">'High pensions'!W58</f>
        <v>237427.715661308</v>
      </c>
      <c r="K58" s="6"/>
      <c r="L58" s="81" t="n">
        <f aca="false">'High pensions'!N58</f>
        <v>5326947.28104608</v>
      </c>
      <c r="M58" s="8"/>
      <c r="N58" s="81" t="n">
        <f aca="false">'High pensions'!L58</f>
        <v>1122766.67847828</v>
      </c>
      <c r="O58" s="6"/>
      <c r="P58" s="81" t="n">
        <f aca="false">'High pensions'!X58</f>
        <v>33818685.7598515</v>
      </c>
      <c r="Q58" s="8"/>
      <c r="R58" s="81" t="n">
        <f aca="false">'High SIPA income'!G53</f>
        <v>24240109.5938643</v>
      </c>
      <c r="S58" s="8"/>
      <c r="T58" s="81" t="n">
        <f aca="false">'High SIPA income'!J53</f>
        <v>92684159.9636468</v>
      </c>
      <c r="U58" s="6"/>
      <c r="V58" s="81" t="n">
        <f aca="false">'High SIPA income'!F53</f>
        <v>119533.261474821</v>
      </c>
      <c r="W58" s="8"/>
      <c r="X58" s="81" t="n">
        <f aca="false">'High SIPA income'!M53</f>
        <v>300233.090429201</v>
      </c>
      <c r="Y58" s="6"/>
      <c r="Z58" s="6" t="n">
        <f aca="false">R58+V58-N58-L58-F58</f>
        <v>-8069166.52670913</v>
      </c>
      <c r="AA58" s="6"/>
      <c r="AB58" s="6" t="n">
        <f aca="false">T58-P58-D58</f>
        <v>-84063843.7385786</v>
      </c>
      <c r="AC58" s="50"/>
      <c r="AD58" s="6"/>
      <c r="AE58" s="6"/>
      <c r="AF58" s="6"/>
      <c r="AG58" s="6" t="n">
        <f aca="false">BF58/100*$AG$57</f>
        <v>6154595060.34365</v>
      </c>
      <c r="AH58" s="61" t="n">
        <f aca="false">(AG58-AG57)/AG57</f>
        <v>0.00920220764876304</v>
      </c>
      <c r="AI58" s="61"/>
      <c r="AJ58" s="61" t="n">
        <f aca="false">AB58/AG58</f>
        <v>-0.0136587123790212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0.00737626950149246</v>
      </c>
      <c r="AV58" s="5"/>
      <c r="AW58" s="5" t="n">
        <f aca="false">workers_and_wage_high!C46</f>
        <v>12554403</v>
      </c>
      <c r="AX58" s="5"/>
      <c r="AY58" s="61" t="n">
        <f aca="false">(AW58-AW57)/AW57</f>
        <v>-0.00192659983748637</v>
      </c>
      <c r="AZ58" s="11" t="n">
        <f aca="false">workers_and_wage_high!B46</f>
        <v>7137.01512815986</v>
      </c>
      <c r="BA58" s="61" t="n">
        <f aca="false">(AZ58-AZ57)/AZ57</f>
        <v>0.0111502896324432</v>
      </c>
      <c r="BB58" s="66"/>
      <c r="BC58" s="66"/>
      <c r="BD58" s="66"/>
      <c r="BE58" s="66"/>
      <c r="BF58" s="5" t="n">
        <f aca="false">BF57*(1+AY58)*(1+BA58)*(1-BE58)</f>
        <v>100.920220764876</v>
      </c>
      <c r="BG58" s="5"/>
      <c r="BH58" s="5"/>
      <c r="BI58" s="61" t="n">
        <f aca="false">T65/AG65</f>
        <v>0.0177092486412055</v>
      </c>
      <c r="BJ58" s="5"/>
      <c r="BK58" s="5"/>
      <c r="BL58" s="5"/>
      <c r="BM58" s="5"/>
      <c r="BN58" s="5"/>
      <c r="BO58" s="5"/>
      <c r="BP58" s="5"/>
    </row>
    <row r="59" customFormat="false" ht="13.25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2" t="n">
        <f aca="false">'High pensions'!Q59</f>
        <v>145477123.984362</v>
      </c>
      <c r="E59" s="9"/>
      <c r="F59" s="82" t="n">
        <f aca="false">'High pensions'!I59</f>
        <v>26442189.3296086</v>
      </c>
      <c r="G59" s="82" t="n">
        <f aca="false">'High pensions'!K59</f>
        <v>1488724.97013937</v>
      </c>
      <c r="H59" s="82" t="n">
        <f aca="false">'High pensions'!V59</f>
        <v>8190525.54082843</v>
      </c>
      <c r="I59" s="82" t="n">
        <f aca="false">'High pensions'!M59</f>
        <v>46043.0403135887</v>
      </c>
      <c r="J59" s="82" t="n">
        <f aca="false">'High pensions'!W59</f>
        <v>253315.222912219</v>
      </c>
      <c r="K59" s="9"/>
      <c r="L59" s="82" t="n">
        <f aca="false">'High pensions'!N59</f>
        <v>4479283.32441205</v>
      </c>
      <c r="M59" s="67"/>
      <c r="N59" s="82" t="n">
        <f aca="false">'High pensions'!L59</f>
        <v>1145124.24721716</v>
      </c>
      <c r="O59" s="9"/>
      <c r="P59" s="82" t="n">
        <f aca="false">'High pensions'!X59</f>
        <v>29543158.2059046</v>
      </c>
      <c r="Q59" s="67"/>
      <c r="R59" s="82" t="n">
        <f aca="false">'High SIPA income'!G54</f>
        <v>28120017.0866505</v>
      </c>
      <c r="S59" s="67"/>
      <c r="T59" s="82" t="n">
        <f aca="false">'High SIPA income'!J54</f>
        <v>107519322.540493</v>
      </c>
      <c r="U59" s="9"/>
      <c r="V59" s="82" t="n">
        <f aca="false">'High SIPA income'!F54</f>
        <v>117318.514294998</v>
      </c>
      <c r="W59" s="67"/>
      <c r="X59" s="82" t="n">
        <f aca="false">'High SIPA income'!M54</f>
        <v>294670.284042815</v>
      </c>
      <c r="Y59" s="9"/>
      <c r="Z59" s="9" t="n">
        <f aca="false">R59+V59-N59-L59-F59</f>
        <v>-3829261.30029235</v>
      </c>
      <c r="AA59" s="9"/>
      <c r="AB59" s="9" t="n">
        <f aca="false">T59-P59-D59</f>
        <v>-67500959.6497735</v>
      </c>
      <c r="AC59" s="50"/>
      <c r="AD59" s="9"/>
      <c r="AE59" s="9"/>
      <c r="AF59" s="9"/>
      <c r="AG59" s="9" t="n">
        <f aca="false">BF59/100*$AG$57</f>
        <v>6195885986.54707</v>
      </c>
      <c r="AH59" s="40" t="n">
        <f aca="false">(AG59-AG58)/AG58</f>
        <v>0.00670895904581513</v>
      </c>
      <c r="AI59" s="40"/>
      <c r="AJ59" s="40" t="n">
        <f aca="false">AB59/AG59</f>
        <v>-0.0108944805950814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12610773</v>
      </c>
      <c r="AX59" s="7"/>
      <c r="AY59" s="40" t="n">
        <f aca="false">(AW59-AW58)/AW58</f>
        <v>0.00449005818914687</v>
      </c>
      <c r="AZ59" s="12" t="n">
        <f aca="false">workers_and_wage_high!B47</f>
        <v>7152.78066894627</v>
      </c>
      <c r="BA59" s="40" t="n">
        <f aca="false">(AZ59-AZ58)/AZ58</f>
        <v>0.00220898239716608</v>
      </c>
      <c r="BB59" s="39"/>
      <c r="BC59" s="39"/>
      <c r="BD59" s="39"/>
      <c r="BE59" s="39"/>
      <c r="BF59" s="7" t="n">
        <f aca="false">BF58*(1+AY59)*(1+BA59)*(1-BE59)</f>
        <v>101.597290392882</v>
      </c>
      <c r="BG59" s="7"/>
      <c r="BH59" s="7"/>
      <c r="BI59" s="40" t="n">
        <f aca="false">T66/AG66</f>
        <v>0.0154046634740471</v>
      </c>
      <c r="BJ59" s="7"/>
      <c r="BK59" s="7"/>
      <c r="BL59" s="7"/>
      <c r="BM59" s="7"/>
      <c r="BN59" s="7"/>
      <c r="BO59" s="7"/>
      <c r="BP59" s="7"/>
    </row>
    <row r="60" customFormat="false" ht="13.25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2" t="n">
        <f aca="false">'High pensions'!Q60</f>
        <v>146782200.229294</v>
      </c>
      <c r="E60" s="9"/>
      <c r="F60" s="82" t="n">
        <f aca="false">'High pensions'!I60</f>
        <v>26679402.3856062</v>
      </c>
      <c r="G60" s="82" t="n">
        <f aca="false">'High pensions'!K60</f>
        <v>1553228.06867657</v>
      </c>
      <c r="H60" s="82" t="n">
        <f aca="false">'High pensions'!V60</f>
        <v>8545402.55748927</v>
      </c>
      <c r="I60" s="82" t="n">
        <f aca="false">'High pensions'!M60</f>
        <v>48037.981505461</v>
      </c>
      <c r="J60" s="82" t="n">
        <f aca="false">'High pensions'!W60</f>
        <v>264290.800747091</v>
      </c>
      <c r="K60" s="9"/>
      <c r="L60" s="82" t="n">
        <f aca="false">'High pensions'!N60</f>
        <v>4474813.12220817</v>
      </c>
      <c r="M60" s="67"/>
      <c r="N60" s="82" t="n">
        <f aca="false">'High pensions'!L60</f>
        <v>1156214.50370556</v>
      </c>
      <c r="O60" s="9"/>
      <c r="P60" s="82" t="n">
        <f aca="false">'High pensions'!X60</f>
        <v>29580977.6244628</v>
      </c>
      <c r="Q60" s="67"/>
      <c r="R60" s="82" t="n">
        <f aca="false">'High SIPA income'!G55</f>
        <v>24831299.8079423</v>
      </c>
      <c r="S60" s="67"/>
      <c r="T60" s="82" t="n">
        <f aca="false">'High SIPA income'!J55</f>
        <v>94944626.9866349</v>
      </c>
      <c r="U60" s="9"/>
      <c r="V60" s="82" t="n">
        <f aca="false">'High SIPA income'!F55</f>
        <v>115445.132663341</v>
      </c>
      <c r="W60" s="67"/>
      <c r="X60" s="82" t="n">
        <f aca="false">'High SIPA income'!M55</f>
        <v>289964.889495005</v>
      </c>
      <c r="Y60" s="9"/>
      <c r="Z60" s="9" t="n">
        <f aca="false">R60+V60-N60-L60-F60</f>
        <v>-7363685.07091427</v>
      </c>
      <c r="AA60" s="9"/>
      <c r="AB60" s="9" t="n">
        <f aca="false">T60-P60-D60</f>
        <v>-81418550.8671218</v>
      </c>
      <c r="AC60" s="50"/>
      <c r="AD60" s="9"/>
      <c r="AE60" s="9"/>
      <c r="AF60" s="9"/>
      <c r="AG60" s="9" t="n">
        <f aca="false">BF60/100*$AG$57</f>
        <v>6246929650.59772</v>
      </c>
      <c r="AH60" s="40" t="n">
        <f aca="false">(AG60-AG59)/AG59</f>
        <v>0.00823831557931799</v>
      </c>
      <c r="AI60" s="40"/>
      <c r="AJ60" s="40" t="n">
        <f aca="false">AB60/AG60</f>
        <v>-0.0130333708591278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12673847</v>
      </c>
      <c r="AX60" s="7"/>
      <c r="AY60" s="40" t="n">
        <f aca="false">(AW60-AW59)/AW59</f>
        <v>0.00500159665073664</v>
      </c>
      <c r="AZ60" s="12" t="n">
        <f aca="false">workers_and_wage_high!B48</f>
        <v>7175.81699113752</v>
      </c>
      <c r="BA60" s="40" t="n">
        <f aca="false">(AZ60-AZ59)/AZ59</f>
        <v>0.00322061073272734</v>
      </c>
      <c r="BB60" s="39"/>
      <c r="BC60" s="39"/>
      <c r="BD60" s="39"/>
      <c r="BE60" s="39"/>
      <c r="BF60" s="7" t="n">
        <f aca="false">BF59*(1+AY60)*(1+BA60)*(1-BE60)</f>
        <v>102.434280933143</v>
      </c>
      <c r="BG60" s="7"/>
      <c r="BH60" s="7"/>
      <c r="BI60" s="40" t="n">
        <f aca="false">T67/AG67</f>
        <v>0.0177663469064847</v>
      </c>
      <c r="BJ60" s="7"/>
      <c r="BK60" s="7"/>
      <c r="BL60" s="7"/>
      <c r="BM60" s="7"/>
      <c r="BN60" s="7"/>
      <c r="BO60" s="7"/>
      <c r="BP60" s="7"/>
    </row>
    <row r="61" customFormat="false" ht="13.25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2" t="n">
        <f aca="false">'High pensions'!Q61</f>
        <v>147653405.162487</v>
      </c>
      <c r="E61" s="9"/>
      <c r="F61" s="82" t="n">
        <f aca="false">'High pensions'!I61</f>
        <v>26837754.1948628</v>
      </c>
      <c r="G61" s="82" t="n">
        <f aca="false">'High pensions'!K61</f>
        <v>1648391.71316529</v>
      </c>
      <c r="H61" s="82" t="n">
        <f aca="false">'High pensions'!V61</f>
        <v>9068964.85165179</v>
      </c>
      <c r="I61" s="82" t="n">
        <f aca="false">'High pensions'!M61</f>
        <v>50981.1870051122</v>
      </c>
      <c r="J61" s="82" t="n">
        <f aca="false">'High pensions'!W61</f>
        <v>280483.449020158</v>
      </c>
      <c r="K61" s="9"/>
      <c r="L61" s="82" t="n">
        <f aca="false">'High pensions'!N61</f>
        <v>4522247.12810741</v>
      </c>
      <c r="M61" s="67"/>
      <c r="N61" s="82" t="n">
        <f aca="false">'High pensions'!L61</f>
        <v>1164874.97055391</v>
      </c>
      <c r="O61" s="9"/>
      <c r="P61" s="82" t="n">
        <f aca="false">'High pensions'!X61</f>
        <v>29874760.2399145</v>
      </c>
      <c r="Q61" s="67"/>
      <c r="R61" s="82" t="n">
        <f aca="false">'High SIPA income'!G56</f>
        <v>28734773.9917279</v>
      </c>
      <c r="S61" s="67"/>
      <c r="T61" s="82" t="n">
        <f aca="false">'High SIPA income'!J56</f>
        <v>109869898.849083</v>
      </c>
      <c r="U61" s="9"/>
      <c r="V61" s="82" t="n">
        <f aca="false">'High SIPA income'!F56</f>
        <v>117131.947556217</v>
      </c>
      <c r="W61" s="67"/>
      <c r="X61" s="82" t="n">
        <f aca="false">'High SIPA income'!M56</f>
        <v>294201.682183682</v>
      </c>
      <c r="Y61" s="9"/>
      <c r="Z61" s="9" t="n">
        <f aca="false">R61+V61-N61-L61-F61</f>
        <v>-3672970.35423997</v>
      </c>
      <c r="AA61" s="9"/>
      <c r="AB61" s="9" t="n">
        <f aca="false">T61-P61-D61</f>
        <v>-67658266.5533185</v>
      </c>
      <c r="AC61" s="50"/>
      <c r="AD61" s="9"/>
      <c r="AE61" s="9"/>
      <c r="AF61" s="9"/>
      <c r="AG61" s="9" t="n">
        <f aca="false">BF61/100*$AG$57</f>
        <v>6280385680.37302</v>
      </c>
      <c r="AH61" s="40" t="n">
        <f aca="false">(AG61-AG60)/AG60</f>
        <v>0.00535559573207369</v>
      </c>
      <c r="AI61" s="40" t="n">
        <f aca="false">(AG61-AG57)/AG57</f>
        <v>0.0298287753092623</v>
      </c>
      <c r="AJ61" s="40" t="n">
        <f aca="false">AB61/AG61</f>
        <v>-0.0107729477131888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12694318</v>
      </c>
      <c r="AX61" s="7"/>
      <c r="AY61" s="40" t="n">
        <f aca="false">(AW61-AW60)/AW60</f>
        <v>0.00161521596402418</v>
      </c>
      <c r="AZ61" s="12" t="n">
        <f aca="false">workers_and_wage_high!B49</f>
        <v>7202.61398889184</v>
      </c>
      <c r="BA61" s="40" t="n">
        <f aca="false">(AZ61-AZ60)/AZ60</f>
        <v>0.00373434798956145</v>
      </c>
      <c r="BB61" s="39"/>
      <c r="BC61" s="39"/>
      <c r="BD61" s="39"/>
      <c r="BE61" s="39"/>
      <c r="BF61" s="7" t="n">
        <f aca="false">BF60*(1+AY61)*(1+BA61)*(1-BE61)</f>
        <v>102.982877530926</v>
      </c>
      <c r="BG61" s="7"/>
      <c r="BH61" s="7"/>
      <c r="BI61" s="40" t="n">
        <f aca="false">T68/AG68</f>
        <v>0.015465728659623</v>
      </c>
      <c r="BJ61" s="7"/>
      <c r="BK61" s="7"/>
      <c r="BL61" s="7"/>
      <c r="BM61" s="7"/>
      <c r="BN61" s="7"/>
      <c r="BO61" s="7"/>
      <c r="BP61" s="7"/>
    </row>
    <row r="62" customFormat="false" ht="13.25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1" t="n">
        <f aca="false">'High pensions'!Q62</f>
        <v>149522810.321907</v>
      </c>
      <c r="E62" s="6"/>
      <c r="F62" s="81" t="n">
        <f aca="false">'High pensions'!I62</f>
        <v>27177540.7111569</v>
      </c>
      <c r="G62" s="81" t="n">
        <f aca="false">'High pensions'!K62</f>
        <v>1718464.66677195</v>
      </c>
      <c r="H62" s="81" t="n">
        <f aca="false">'High pensions'!V62</f>
        <v>9454485.56753179</v>
      </c>
      <c r="I62" s="81" t="n">
        <f aca="false">'High pensions'!M62</f>
        <v>53148.3917558335</v>
      </c>
      <c r="J62" s="81" t="n">
        <f aca="false">'High pensions'!W62</f>
        <v>292406.77012985</v>
      </c>
      <c r="K62" s="6"/>
      <c r="L62" s="81" t="n">
        <f aca="false">'High pensions'!N62</f>
        <v>5484863.41267992</v>
      </c>
      <c r="M62" s="8"/>
      <c r="N62" s="81" t="n">
        <f aca="false">'High pensions'!L62</f>
        <v>1180573.86004053</v>
      </c>
      <c r="O62" s="6"/>
      <c r="P62" s="81" t="n">
        <f aca="false">'High pensions'!X62</f>
        <v>34956151.3746807</v>
      </c>
      <c r="Q62" s="8"/>
      <c r="R62" s="81" t="n">
        <f aca="false">'High SIPA income'!G57</f>
        <v>25337967.2615388</v>
      </c>
      <c r="S62" s="8"/>
      <c r="T62" s="81" t="n">
        <f aca="false">'High SIPA income'!J57</f>
        <v>96881913.9091906</v>
      </c>
      <c r="U62" s="6"/>
      <c r="V62" s="81" t="n">
        <f aca="false">'High SIPA income'!F57</f>
        <v>114672.548607776</v>
      </c>
      <c r="W62" s="8"/>
      <c r="X62" s="81" t="n">
        <f aca="false">'High SIPA income'!M57</f>
        <v>288024.381089588</v>
      </c>
      <c r="Y62" s="6"/>
      <c r="Z62" s="6" t="n">
        <f aca="false">R62+V62-N62-L62-F62</f>
        <v>-8390338.17373084</v>
      </c>
      <c r="AA62" s="6"/>
      <c r="AB62" s="6" t="n">
        <f aca="false">T62-P62-D62</f>
        <v>-87597047.7873971</v>
      </c>
      <c r="AC62" s="50"/>
      <c r="AD62" s="6"/>
      <c r="AE62" s="6"/>
      <c r="AF62" s="6"/>
      <c r="AG62" s="6" t="n">
        <f aca="false">BF62/100*$AG$57</f>
        <v>6343158553.29006</v>
      </c>
      <c r="AH62" s="61" t="n">
        <f aca="false">(AG62-AG61)/AG61</f>
        <v>0.00999506656306345</v>
      </c>
      <c r="AI62" s="61"/>
      <c r="AJ62" s="61" t="n">
        <f aca="false">AB62/AG62</f>
        <v>-0.013809689140115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0.0111801162185498</v>
      </c>
      <c r="AV62" s="5"/>
      <c r="AW62" s="5" t="n">
        <f aca="false">workers_and_wage_high!C50</f>
        <v>12745764</v>
      </c>
      <c r="AX62" s="5"/>
      <c r="AY62" s="61" t="n">
        <f aca="false">(AW62-AW61)/AW61</f>
        <v>0.00405267931684081</v>
      </c>
      <c r="AZ62" s="11" t="n">
        <f aca="false">workers_and_wage_high!B50</f>
        <v>7245.24195293072</v>
      </c>
      <c r="BA62" s="61" t="n">
        <f aca="false">(AZ62-AZ61)/AZ61</f>
        <v>0.0059184018614102</v>
      </c>
      <c r="BB62" s="66"/>
      <c r="BC62" s="66"/>
      <c r="BD62" s="66"/>
      <c r="BE62" s="66"/>
      <c r="BF62" s="5" t="n">
        <f aca="false">BF61*(1+AY62)*(1+BA62)*(1-BE62)</f>
        <v>104.012198246704</v>
      </c>
      <c r="BG62" s="5"/>
      <c r="BH62" s="5"/>
      <c r="BI62" s="61" t="n">
        <f aca="false">T69/AG69</f>
        <v>0.017800382236658</v>
      </c>
      <c r="BJ62" s="5"/>
      <c r="BK62" s="5"/>
      <c r="BL62" s="5"/>
      <c r="BM62" s="5"/>
      <c r="BN62" s="5"/>
      <c r="BO62" s="5"/>
      <c r="BP62" s="5"/>
    </row>
    <row r="63" customFormat="false" ht="13.25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2" t="n">
        <f aca="false">'High pensions'!Q63</f>
        <v>151563723.529547</v>
      </c>
      <c r="E63" s="9"/>
      <c r="F63" s="82" t="n">
        <f aca="false">'High pensions'!I63</f>
        <v>27548500.8453943</v>
      </c>
      <c r="G63" s="82" t="n">
        <f aca="false">'High pensions'!K63</f>
        <v>1890645.11840916</v>
      </c>
      <c r="H63" s="82" t="n">
        <f aca="false">'High pensions'!V63</f>
        <v>10401771.6109935</v>
      </c>
      <c r="I63" s="82" t="n">
        <f aca="false">'High pensions'!M63</f>
        <v>58473.5603631702</v>
      </c>
      <c r="J63" s="82" t="n">
        <f aca="false">'High pensions'!W63</f>
        <v>321704.276628667</v>
      </c>
      <c r="K63" s="9"/>
      <c r="L63" s="82" t="n">
        <f aca="false">'High pensions'!N63</f>
        <v>4495377.09067627</v>
      </c>
      <c r="M63" s="67"/>
      <c r="N63" s="82" t="n">
        <f aca="false">'High pensions'!L63</f>
        <v>1198600.94996561</v>
      </c>
      <c r="O63" s="9"/>
      <c r="P63" s="82" t="n">
        <f aca="false">'High pensions'!X63</f>
        <v>29920881.8759</v>
      </c>
      <c r="Q63" s="67"/>
      <c r="R63" s="82" t="n">
        <f aca="false">'High SIPA income'!G58</f>
        <v>29734800.9267955</v>
      </c>
      <c r="S63" s="67"/>
      <c r="T63" s="82" t="n">
        <f aca="false">'High SIPA income'!J58</f>
        <v>113693588.509348</v>
      </c>
      <c r="U63" s="9"/>
      <c r="V63" s="82" t="n">
        <f aca="false">'High SIPA income'!F58</f>
        <v>116617.174959651</v>
      </c>
      <c r="W63" s="67"/>
      <c r="X63" s="82" t="n">
        <f aca="false">'High SIPA income'!M58</f>
        <v>292908.721834165</v>
      </c>
      <c r="Y63" s="9"/>
      <c r="Z63" s="9" t="n">
        <f aca="false">R63+V63-N63-L63-F63</f>
        <v>-3391060.78428102</v>
      </c>
      <c r="AA63" s="9"/>
      <c r="AB63" s="9" t="n">
        <f aca="false">T63-P63-D63</f>
        <v>-67791016.8960985</v>
      </c>
      <c r="AC63" s="50"/>
      <c r="AD63" s="9"/>
      <c r="AE63" s="9"/>
      <c r="AF63" s="9"/>
      <c r="AG63" s="9" t="n">
        <f aca="false">BF63/100*$AG$57</f>
        <v>6427826137.98928</v>
      </c>
      <c r="AH63" s="40" t="n">
        <f aca="false">(AG63-AG62)/AG62</f>
        <v>0.0133478587974604</v>
      </c>
      <c r="AI63" s="40"/>
      <c r="AJ63" s="40" t="n">
        <f aca="false">AB63/AG63</f>
        <v>-0.0105464919929064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12828930</v>
      </c>
      <c r="AX63" s="7"/>
      <c r="AY63" s="40" t="n">
        <f aca="false">(AW63-AW62)/AW62</f>
        <v>0.00652499136183598</v>
      </c>
      <c r="AZ63" s="12" t="n">
        <f aca="false">workers_and_wage_high!B51</f>
        <v>7294.35481729883</v>
      </c>
      <c r="BA63" s="40" t="n">
        <f aca="false">(AZ63-AZ62)/AZ62</f>
        <v>0.00677863688848208</v>
      </c>
      <c r="BB63" s="39"/>
      <c r="BC63" s="39"/>
      <c r="BD63" s="39"/>
      <c r="BE63" s="39"/>
      <c r="BF63" s="7" t="n">
        <f aca="false">BF62*(1+AY63)*(1+BA63)*(1-BE63)</f>
        <v>105.400538382114</v>
      </c>
      <c r="BG63" s="7"/>
      <c r="BH63" s="7"/>
      <c r="BI63" s="40" t="n">
        <f aca="false">T70/AG70</f>
        <v>0.0155363428690722</v>
      </c>
      <c r="BJ63" s="7"/>
      <c r="BK63" s="7"/>
      <c r="BL63" s="7"/>
      <c r="BM63" s="7"/>
      <c r="BN63" s="7"/>
      <c r="BO63" s="7"/>
      <c r="BP63" s="7"/>
    </row>
    <row r="64" customFormat="false" ht="13.25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2" t="n">
        <f aca="false">'High pensions'!Q64</f>
        <v>153111964.123705</v>
      </c>
      <c r="E64" s="9"/>
      <c r="F64" s="82" t="n">
        <f aca="false">'High pensions'!I64</f>
        <v>27829911.9002549</v>
      </c>
      <c r="G64" s="82" t="n">
        <f aca="false">'High pensions'!K64</f>
        <v>2018284.98847517</v>
      </c>
      <c r="H64" s="82" t="n">
        <f aca="false">'High pensions'!V64</f>
        <v>11104008.5162466</v>
      </c>
      <c r="I64" s="82" t="n">
        <f aca="false">'High pensions'!M64</f>
        <v>62421.1852105723</v>
      </c>
      <c r="J64" s="82" t="n">
        <f aca="false">'High pensions'!W64</f>
        <v>343422.943801441</v>
      </c>
      <c r="K64" s="9"/>
      <c r="L64" s="82" t="n">
        <f aca="false">'High pensions'!N64</f>
        <v>4600825.38513636</v>
      </c>
      <c r="M64" s="67"/>
      <c r="N64" s="82" t="n">
        <f aca="false">'High pensions'!L64</f>
        <v>1213103.93567892</v>
      </c>
      <c r="O64" s="9"/>
      <c r="P64" s="82" t="n">
        <f aca="false">'High pensions'!X64</f>
        <v>30547844.7254556</v>
      </c>
      <c r="Q64" s="67"/>
      <c r="R64" s="82" t="n">
        <f aca="false">'High SIPA income'!G59</f>
        <v>25978156.1554148</v>
      </c>
      <c r="S64" s="67"/>
      <c r="T64" s="82" t="n">
        <f aca="false">'High SIPA income'!J59</f>
        <v>99329731.6311855</v>
      </c>
      <c r="U64" s="9"/>
      <c r="V64" s="82" t="n">
        <f aca="false">'High SIPA income'!F59</f>
        <v>115688.45161738</v>
      </c>
      <c r="W64" s="67"/>
      <c r="X64" s="82" t="n">
        <f aca="false">'High SIPA income'!M59</f>
        <v>290576.036556749</v>
      </c>
      <c r="Y64" s="9"/>
      <c r="Z64" s="9" t="n">
        <f aca="false">R64+V64-N64-L64-F64</f>
        <v>-7549996.61403799</v>
      </c>
      <c r="AA64" s="9"/>
      <c r="AB64" s="9" t="n">
        <f aca="false">T64-P64-D64</f>
        <v>-84330077.2179754</v>
      </c>
      <c r="AC64" s="50"/>
      <c r="AD64" s="9"/>
      <c r="AE64" s="9"/>
      <c r="AF64" s="9"/>
      <c r="AG64" s="9" t="n">
        <f aca="false">BF64/100*$AG$57</f>
        <v>6458228312.65969</v>
      </c>
      <c r="AH64" s="40" t="n">
        <f aca="false">(AG64-AG63)/AG63</f>
        <v>0.0047297755131755</v>
      </c>
      <c r="AI64" s="40"/>
      <c r="AJ64" s="40" t="n">
        <f aca="false">AB64/AG64</f>
        <v>-0.0130577726793381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12866022</v>
      </c>
      <c r="AX64" s="7"/>
      <c r="AY64" s="40" t="n">
        <f aca="false">(AW64-AW63)/AW63</f>
        <v>0.00289127776049912</v>
      </c>
      <c r="AZ64" s="12" t="n">
        <f aca="false">workers_and_wage_high!B52</f>
        <v>7307.72681009228</v>
      </c>
      <c r="BA64" s="40" t="n">
        <f aca="false">(AZ64-AZ63)/AZ63</f>
        <v>0.00183319746960217</v>
      </c>
      <c r="BB64" s="39"/>
      <c r="BC64" s="39"/>
      <c r="BD64" s="39"/>
      <c r="BE64" s="39"/>
      <c r="BF64" s="7" t="n">
        <f aca="false">BF63*(1+AY64)*(1+BA64)*(1-BE64)</f>
        <v>105.899059267629</v>
      </c>
      <c r="BG64" s="7"/>
      <c r="BH64" s="7"/>
      <c r="BI64" s="40" t="n">
        <f aca="false">T71/AG71</f>
        <v>0.0179191914627884</v>
      </c>
      <c r="BJ64" s="7"/>
      <c r="BK64" s="7"/>
      <c r="BL64" s="7"/>
      <c r="BM64" s="7"/>
      <c r="BN64" s="7"/>
      <c r="BO64" s="7"/>
      <c r="BP64" s="7"/>
    </row>
    <row r="65" customFormat="false" ht="13.25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2" t="n">
        <f aca="false">'High pensions'!Q65</f>
        <v>154422173.624299</v>
      </c>
      <c r="E65" s="9"/>
      <c r="F65" s="82" t="n">
        <f aca="false">'High pensions'!I65</f>
        <v>28068057.9862326</v>
      </c>
      <c r="G65" s="82" t="n">
        <f aca="false">'High pensions'!K65</f>
        <v>2075491.22608395</v>
      </c>
      <c r="H65" s="82" t="n">
        <f aca="false">'High pensions'!V65</f>
        <v>11418740.3570013</v>
      </c>
      <c r="I65" s="82" t="n">
        <f aca="false">'High pensions'!M65</f>
        <v>64190.4502912557</v>
      </c>
      <c r="J65" s="82" t="n">
        <f aca="false">'High pensions'!W65</f>
        <v>353156.918257769</v>
      </c>
      <c r="K65" s="9"/>
      <c r="L65" s="82" t="n">
        <f aca="false">'High pensions'!N65</f>
        <v>4633602.27195119</v>
      </c>
      <c r="M65" s="67"/>
      <c r="N65" s="82" t="n">
        <f aca="false">'High pensions'!L65</f>
        <v>1224969.15380618</v>
      </c>
      <c r="O65" s="9"/>
      <c r="P65" s="82" t="n">
        <f aca="false">'High pensions'!X65</f>
        <v>30783203.0762834</v>
      </c>
      <c r="Q65" s="67"/>
      <c r="R65" s="82" t="n">
        <f aca="false">'High SIPA income'!G60</f>
        <v>30409767.5556115</v>
      </c>
      <c r="S65" s="67"/>
      <c r="T65" s="82" t="n">
        <f aca="false">'High SIPA income'!J60</f>
        <v>116274381.915131</v>
      </c>
      <c r="U65" s="9"/>
      <c r="V65" s="82" t="n">
        <f aca="false">'High SIPA income'!F60</f>
        <v>112680.175309635</v>
      </c>
      <c r="W65" s="67"/>
      <c r="X65" s="82" t="n">
        <f aca="false">'High SIPA income'!M60</f>
        <v>283020.113781821</v>
      </c>
      <c r="Y65" s="9"/>
      <c r="Z65" s="9" t="n">
        <f aca="false">R65+V65-N65-L65-F65</f>
        <v>-3404181.6810688</v>
      </c>
      <c r="AA65" s="9"/>
      <c r="AB65" s="9" t="n">
        <f aca="false">T65-P65-D65</f>
        <v>-68930994.7854514</v>
      </c>
      <c r="AC65" s="50"/>
      <c r="AD65" s="9"/>
      <c r="AE65" s="9"/>
      <c r="AF65" s="9"/>
      <c r="AG65" s="9" t="n">
        <f aca="false">BF65/100*$AG$57</f>
        <v>6565743373.47019</v>
      </c>
      <c r="AH65" s="40" t="n">
        <f aca="false">(AG65-AG64)/AG64</f>
        <v>0.0166477640004997</v>
      </c>
      <c r="AI65" s="40" t="n">
        <f aca="false">(AG65-AG61)/AG61</f>
        <v>0.0454363326744328</v>
      </c>
      <c r="AJ65" s="40" t="n">
        <f aca="false">AB65/AG65</f>
        <v>-0.010498581937268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13005587</v>
      </c>
      <c r="AX65" s="7"/>
      <c r="AY65" s="40" t="n">
        <f aca="false">(AW65-AW64)/AW64</f>
        <v>0.0108475642276999</v>
      </c>
      <c r="AZ65" s="12" t="n">
        <f aca="false">workers_and_wage_high!B53</f>
        <v>7349.65823168695</v>
      </c>
      <c r="BA65" s="40" t="n">
        <f aca="false">(AZ65-AZ64)/AZ64</f>
        <v>0.00573795691661097</v>
      </c>
      <c r="BB65" s="39"/>
      <c r="BC65" s="39"/>
      <c r="BD65" s="39"/>
      <c r="BE65" s="39"/>
      <c r="BF65" s="7" t="n">
        <f aca="false">BF64*(1+AY65)*(1+BA65)*(1-BE65)</f>
        <v>107.662041814192</v>
      </c>
      <c r="BG65" s="7"/>
      <c r="BH65" s="7"/>
      <c r="BI65" s="40" t="n">
        <f aca="false">T72/AG72</f>
        <v>0.0156074117548073</v>
      </c>
      <c r="BJ65" s="7"/>
      <c r="BK65" s="7"/>
      <c r="BL65" s="7"/>
      <c r="BM65" s="7"/>
      <c r="BN65" s="7"/>
      <c r="BO65" s="7"/>
      <c r="BP65" s="7"/>
    </row>
    <row r="66" customFormat="false" ht="13.25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1" t="n">
        <f aca="false">'High pensions'!Q66</f>
        <v>155348259.626932</v>
      </c>
      <c r="E66" s="6"/>
      <c r="F66" s="81" t="n">
        <f aca="false">'High pensions'!I66</f>
        <v>28236385.0794994</v>
      </c>
      <c r="G66" s="81" t="n">
        <f aca="false">'High pensions'!K66</f>
        <v>2177706.28781613</v>
      </c>
      <c r="H66" s="81" t="n">
        <f aca="false">'High pensions'!V66</f>
        <v>11981097.4683329</v>
      </c>
      <c r="I66" s="81" t="n">
        <f aca="false">'High pensions'!M66</f>
        <v>67351.7408602932</v>
      </c>
      <c r="J66" s="81" t="n">
        <f aca="false">'High pensions'!W66</f>
        <v>370549.406237101</v>
      </c>
      <c r="K66" s="6"/>
      <c r="L66" s="81" t="n">
        <f aca="false">'High pensions'!N66</f>
        <v>5654821.32857325</v>
      </c>
      <c r="M66" s="8"/>
      <c r="N66" s="81" t="n">
        <f aca="false">'High pensions'!L66</f>
        <v>1234292.56992083</v>
      </c>
      <c r="O66" s="6"/>
      <c r="P66" s="81" t="n">
        <f aca="false">'High pensions'!X66</f>
        <v>36133608.3003768</v>
      </c>
      <c r="Q66" s="8"/>
      <c r="R66" s="81" t="n">
        <f aca="false">'High SIPA income'!G61</f>
        <v>26575926.0964125</v>
      </c>
      <c r="S66" s="8"/>
      <c r="T66" s="81" t="n">
        <f aca="false">'High SIPA income'!J61</f>
        <v>101615356.810327</v>
      </c>
      <c r="U66" s="6"/>
      <c r="V66" s="81" t="n">
        <f aca="false">'High SIPA income'!F61</f>
        <v>115936.458255515</v>
      </c>
      <c r="W66" s="8"/>
      <c r="X66" s="81" t="n">
        <f aca="false">'High SIPA income'!M61</f>
        <v>291198.957729447</v>
      </c>
      <c r="Y66" s="6"/>
      <c r="Z66" s="6" t="n">
        <f aca="false">R66+V66-N66-L66-F66</f>
        <v>-8433636.42332553</v>
      </c>
      <c r="AA66" s="6"/>
      <c r="AB66" s="6" t="n">
        <f aca="false">T66-P66-D66</f>
        <v>-89866511.1169817</v>
      </c>
      <c r="AC66" s="50"/>
      <c r="AD66" s="6"/>
      <c r="AE66" s="6"/>
      <c r="AF66" s="6"/>
      <c r="AG66" s="6" t="n">
        <f aca="false">BF66/100*$AG$57</f>
        <v>6596402250.62513</v>
      </c>
      <c r="AH66" s="61" t="n">
        <f aca="false">(AG66-AG65)/AG65</f>
        <v>0.00466952109015078</v>
      </c>
      <c r="AI66" s="61"/>
      <c r="AJ66" s="61" t="n">
        <f aca="false">AB66/AG66</f>
        <v>-0.0136235644374879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0.00979454981833359</v>
      </c>
      <c r="AV66" s="5"/>
      <c r="AW66" s="5" t="n">
        <f aca="false">workers_and_wage_high!C54</f>
        <v>13005844</v>
      </c>
      <c r="AX66" s="5"/>
      <c r="AY66" s="61" t="n">
        <f aca="false">(AW66-AW65)/AW65</f>
        <v>1.976073821197E-005</v>
      </c>
      <c r="AZ66" s="11" t="n">
        <f aca="false">workers_and_wage_high!B54</f>
        <v>7383.83170583988</v>
      </c>
      <c r="BA66" s="61" t="n">
        <f aca="false">(AZ66-AZ65)/AZ65</f>
        <v>0.00464966847105744</v>
      </c>
      <c r="BB66" s="66"/>
      <c r="BC66" s="66"/>
      <c r="BD66" s="66"/>
      <c r="BE66" s="66"/>
      <c r="BF66" s="5" t="n">
        <f aca="false">BF65*(1+AY66)*(1+BA66)*(1-BE66)</f>
        <v>108.164771989052</v>
      </c>
      <c r="BG66" s="5"/>
      <c r="BH66" s="5"/>
      <c r="BI66" s="61" t="n">
        <f aca="false">T73/AG73</f>
        <v>0.0179746820403482</v>
      </c>
      <c r="BJ66" s="5"/>
      <c r="BK66" s="5"/>
      <c r="BL66" s="5"/>
      <c r="BM66" s="5"/>
      <c r="BN66" s="5"/>
      <c r="BO66" s="5"/>
      <c r="BP66" s="5"/>
    </row>
    <row r="67" customFormat="false" ht="13.25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2" t="n">
        <f aca="false">'High pensions'!Q67</f>
        <v>156104455.136254</v>
      </c>
      <c r="E67" s="9"/>
      <c r="F67" s="82" t="n">
        <f aca="false">'High pensions'!I67</f>
        <v>28373832.5645751</v>
      </c>
      <c r="G67" s="82" t="n">
        <f aca="false">'High pensions'!K67</f>
        <v>2286405.55301078</v>
      </c>
      <c r="H67" s="82" t="n">
        <f aca="false">'High pensions'!V67</f>
        <v>12579128.7539656</v>
      </c>
      <c r="I67" s="82" t="n">
        <f aca="false">'High pensions'!M67</f>
        <v>70713.5738044572</v>
      </c>
      <c r="J67" s="82" t="n">
        <f aca="false">'High pensions'!W67</f>
        <v>389045.219194814</v>
      </c>
      <c r="K67" s="9"/>
      <c r="L67" s="82" t="n">
        <f aca="false">'High pensions'!N67</f>
        <v>4641110.43644313</v>
      </c>
      <c r="M67" s="67"/>
      <c r="N67" s="82" t="n">
        <f aca="false">'High pensions'!L67</f>
        <v>1241551.26328005</v>
      </c>
      <c r="O67" s="9"/>
      <c r="P67" s="82" t="n">
        <f aca="false">'High pensions'!X67</f>
        <v>30913392.8513364</v>
      </c>
      <c r="Q67" s="67"/>
      <c r="R67" s="82" t="n">
        <f aca="false">'High SIPA income'!G62</f>
        <v>30998290.496793</v>
      </c>
      <c r="S67" s="67"/>
      <c r="T67" s="82" t="n">
        <f aca="false">'High SIPA income'!J62</f>
        <v>118524650.389022</v>
      </c>
      <c r="U67" s="9"/>
      <c r="V67" s="82" t="n">
        <f aca="false">'High SIPA income'!F62</f>
        <v>115437.871602147</v>
      </c>
      <c r="W67" s="67"/>
      <c r="X67" s="82" t="n">
        <f aca="false">'High SIPA income'!M62</f>
        <v>289946.651802708</v>
      </c>
      <c r="Y67" s="9"/>
      <c r="Z67" s="9" t="n">
        <f aca="false">R67+V67-N67-L67-F67</f>
        <v>-3142765.8959032</v>
      </c>
      <c r="AA67" s="9"/>
      <c r="AB67" s="9" t="n">
        <f aca="false">T67-P67-D67</f>
        <v>-68493197.5985681</v>
      </c>
      <c r="AC67" s="50"/>
      <c r="AD67" s="9"/>
      <c r="AE67" s="9"/>
      <c r="AF67" s="9"/>
      <c r="AG67" s="9" t="n">
        <f aca="false">BF67/100*$AG$57</f>
        <v>6671301141.0219</v>
      </c>
      <c r="AH67" s="40" t="n">
        <f aca="false">(AG67-AG66)/AG66</f>
        <v>0.0113545062218832</v>
      </c>
      <c r="AI67" s="40"/>
      <c r="AJ67" s="40" t="n">
        <f aca="false">AB67/AG67</f>
        <v>-0.0102668424270946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13103650</v>
      </c>
      <c r="AX67" s="7"/>
      <c r="AY67" s="40" t="n">
        <f aca="false">(AW67-AW66)/AW66</f>
        <v>0.00752015786134295</v>
      </c>
      <c r="AZ67" s="12" t="n">
        <f aca="false">workers_and_wage_high!B55</f>
        <v>7411.93256593174</v>
      </c>
      <c r="BA67" s="40" t="n">
        <f aca="false">(AZ67-AZ66)/AZ66</f>
        <v>0.00380572868008857</v>
      </c>
      <c r="BB67" s="39"/>
      <c r="BC67" s="39"/>
      <c r="BD67" s="39"/>
      <c r="BE67" s="39"/>
      <c r="BF67" s="7" t="n">
        <f aca="false">BF66*(1+AY67)*(1+BA67)*(1-BE67)</f>
        <v>109.39292956559</v>
      </c>
      <c r="BG67" s="7"/>
      <c r="BH67" s="7"/>
      <c r="BI67" s="40" t="n">
        <f aca="false">T74/AG74</f>
        <v>0.0157233185647871</v>
      </c>
      <c r="BJ67" s="7"/>
      <c r="BK67" s="7"/>
      <c r="BL67" s="7"/>
      <c r="BM67" s="7"/>
      <c r="BN67" s="7"/>
      <c r="BO67" s="7"/>
      <c r="BP67" s="7"/>
    </row>
    <row r="68" customFormat="false" ht="13.25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2" t="n">
        <f aca="false">'High pensions'!Q68</f>
        <v>157322192.211447</v>
      </c>
      <c r="E68" s="9"/>
      <c r="F68" s="82" t="n">
        <f aca="false">'High pensions'!I68</f>
        <v>28595170.6926192</v>
      </c>
      <c r="G68" s="82" t="n">
        <f aca="false">'High pensions'!K68</f>
        <v>2391040.59326847</v>
      </c>
      <c r="H68" s="82" t="n">
        <f aca="false">'High pensions'!V68</f>
        <v>13154799.8731354</v>
      </c>
      <c r="I68" s="82" t="n">
        <f aca="false">'High pensions'!M68</f>
        <v>73949.7090701587</v>
      </c>
      <c r="J68" s="82" t="n">
        <f aca="false">'High pensions'!W68</f>
        <v>406849.480612436</v>
      </c>
      <c r="K68" s="9"/>
      <c r="L68" s="82" t="n">
        <f aca="false">'High pensions'!N68</f>
        <v>4553663.06361295</v>
      </c>
      <c r="M68" s="67"/>
      <c r="N68" s="82" t="n">
        <f aca="false">'High pensions'!L68</f>
        <v>1253583.91937373</v>
      </c>
      <c r="O68" s="9"/>
      <c r="P68" s="82" t="n">
        <f aca="false">'High pensions'!X68</f>
        <v>30525828.1416332</v>
      </c>
      <c r="Q68" s="67"/>
      <c r="R68" s="82" t="n">
        <f aca="false">'High SIPA income'!G63</f>
        <v>27416755.6794293</v>
      </c>
      <c r="S68" s="67"/>
      <c r="T68" s="82" t="n">
        <f aca="false">'High SIPA income'!J63</f>
        <v>104830341.597121</v>
      </c>
      <c r="U68" s="9"/>
      <c r="V68" s="82" t="n">
        <f aca="false">'High SIPA income'!F63</f>
        <v>120653.181766214</v>
      </c>
      <c r="W68" s="67"/>
      <c r="X68" s="82" t="n">
        <f aca="false">'High SIPA income'!M63</f>
        <v>303046.0073192</v>
      </c>
      <c r="Y68" s="9"/>
      <c r="Z68" s="9" t="n">
        <f aca="false">R68+V68-N68-L68-F68</f>
        <v>-6865008.81441038</v>
      </c>
      <c r="AA68" s="9"/>
      <c r="AB68" s="9" t="n">
        <f aca="false">T68-P68-D68</f>
        <v>-83017678.7559589</v>
      </c>
      <c r="AC68" s="50"/>
      <c r="AD68" s="9"/>
      <c r="AE68" s="9"/>
      <c r="AF68" s="9"/>
      <c r="AG68" s="9" t="n">
        <f aca="false">BF68/100*$AG$57</f>
        <v>6778234889.81839</v>
      </c>
      <c r="AH68" s="40" t="n">
        <f aca="false">(AG68-AG67)/AG67</f>
        <v>0.0160289194770354</v>
      </c>
      <c r="AI68" s="40"/>
      <c r="AJ68" s="40" t="n">
        <f aca="false">AB68/AG68</f>
        <v>-0.0122476839627762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13199832</v>
      </c>
      <c r="AX68" s="7"/>
      <c r="AY68" s="40" t="n">
        <f aca="false">(AW68-AW67)/AW67</f>
        <v>0.00734009226436909</v>
      </c>
      <c r="AZ68" s="12" t="n">
        <f aca="false">workers_and_wage_high!B56</f>
        <v>7475.86430246428</v>
      </c>
      <c r="BA68" s="40" t="n">
        <f aca="false">(AZ68-AZ67)/AZ67</f>
        <v>0.00862551513574225</v>
      </c>
      <c r="BB68" s="39"/>
      <c r="BC68" s="39"/>
      <c r="BD68" s="39"/>
      <c r="BE68" s="39"/>
      <c r="BF68" s="7" t="n">
        <f aca="false">BF67*(1+AY68)*(1+BA68)*(1-BE68)</f>
        <v>111.146380024954</v>
      </c>
      <c r="BG68" s="7"/>
      <c r="BH68" s="7"/>
      <c r="BI68" s="40" t="n">
        <f aca="false">T75/AG75</f>
        <v>0.0180826704363888</v>
      </c>
      <c r="BJ68" s="7"/>
      <c r="BK68" s="7"/>
      <c r="BL68" s="7"/>
      <c r="BM68" s="7"/>
      <c r="BN68" s="7"/>
      <c r="BO68" s="7"/>
      <c r="BP68" s="7"/>
    </row>
    <row r="69" customFormat="false" ht="13.25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2" t="n">
        <f aca="false">'High pensions'!Q69</f>
        <v>158780234.906832</v>
      </c>
      <c r="E69" s="9"/>
      <c r="F69" s="82" t="n">
        <f aca="false">'High pensions'!I69</f>
        <v>28860187.2116849</v>
      </c>
      <c r="G69" s="82" t="n">
        <f aca="false">'High pensions'!K69</f>
        <v>2484484.24165699</v>
      </c>
      <c r="H69" s="82" t="n">
        <f aca="false">'High pensions'!V69</f>
        <v>13668899.2562356</v>
      </c>
      <c r="I69" s="82" t="n">
        <f aca="false">'High pensions'!M69</f>
        <v>76839.7188141341</v>
      </c>
      <c r="J69" s="82" t="n">
        <f aca="false">'High pensions'!W69</f>
        <v>422749.461533061</v>
      </c>
      <c r="K69" s="9"/>
      <c r="L69" s="82" t="n">
        <f aca="false">'High pensions'!N69</f>
        <v>4587532.48060995</v>
      </c>
      <c r="M69" s="67"/>
      <c r="N69" s="82" t="n">
        <f aca="false">'High pensions'!L69</f>
        <v>1267399.88632468</v>
      </c>
      <c r="O69" s="9"/>
      <c r="P69" s="82" t="n">
        <f aca="false">'High pensions'!X69</f>
        <v>30777588.0812339</v>
      </c>
      <c r="Q69" s="67"/>
      <c r="R69" s="82" t="n">
        <f aca="false">'High SIPA income'!G64</f>
        <v>31780336.3505596</v>
      </c>
      <c r="S69" s="67"/>
      <c r="T69" s="82" t="n">
        <f aca="false">'High SIPA income'!J64</f>
        <v>121514870.492143</v>
      </c>
      <c r="U69" s="9"/>
      <c r="V69" s="82" t="n">
        <f aca="false">'High SIPA income'!F64</f>
        <v>117558.326862436</v>
      </c>
      <c r="W69" s="67"/>
      <c r="X69" s="82" t="n">
        <f aca="false">'High SIPA income'!M64</f>
        <v>295272.624072338</v>
      </c>
      <c r="Y69" s="9"/>
      <c r="Z69" s="9" t="n">
        <f aca="false">R69+V69-N69-L69-F69</f>
        <v>-2817224.9011975</v>
      </c>
      <c r="AA69" s="9"/>
      <c r="AB69" s="9" t="n">
        <f aca="false">T69-P69-D69</f>
        <v>-68042952.4959232</v>
      </c>
      <c r="AC69" s="50"/>
      <c r="AD69" s="9"/>
      <c r="AE69" s="9"/>
      <c r="AF69" s="9"/>
      <c r="AG69" s="9" t="n">
        <f aca="false">BF69/100*$AG$57</f>
        <v>6826531524.806</v>
      </c>
      <c r="AH69" s="40" t="n">
        <f aca="false">(AG69-AG68)/AG68</f>
        <v>0.00712525248426495</v>
      </c>
      <c r="AI69" s="40" t="n">
        <f aca="false">(AG69-AG65)/AG65</f>
        <v>0.0397195163596494</v>
      </c>
      <c r="AJ69" s="40" t="n">
        <f aca="false">AB69/AG69</f>
        <v>-0.00996742668640307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13241580</v>
      </c>
      <c r="AX69" s="7"/>
      <c r="AY69" s="40" t="n">
        <f aca="false">(AW69-AW68)/AW68</f>
        <v>0.00316276752613215</v>
      </c>
      <c r="AZ69" s="12" t="n">
        <f aca="false">workers_and_wage_high!B57</f>
        <v>7505.39390703744</v>
      </c>
      <c r="BA69" s="40" t="n">
        <f aca="false">(AZ69-AZ68)/AZ68</f>
        <v>0.00394999205154379</v>
      </c>
      <c r="BB69" s="39"/>
      <c r="BC69" s="39"/>
      <c r="BD69" s="39"/>
      <c r="BE69" s="39"/>
      <c r="BF69" s="7" t="n">
        <f aca="false">BF68*(1+AY69)*(1+BA69)*(1-BE69)</f>
        <v>111.938326045344</v>
      </c>
      <c r="BG69" s="7"/>
      <c r="BH69" s="7"/>
      <c r="BI69" s="40" t="n">
        <f aca="false">T76/AG76</f>
        <v>0.0157204867045268</v>
      </c>
      <c r="BJ69" s="7"/>
      <c r="BK69" s="7"/>
      <c r="BL69" s="7"/>
      <c r="BM69" s="7"/>
      <c r="BN69" s="7"/>
      <c r="BO69" s="7"/>
      <c r="BP69" s="7"/>
    </row>
    <row r="70" customFormat="false" ht="13.25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1" t="n">
        <f aca="false">'High pensions'!Q70</f>
        <v>159787028.703723</v>
      </c>
      <c r="E70" s="6"/>
      <c r="F70" s="81" t="n">
        <f aca="false">'High pensions'!I70</f>
        <v>29043183.9019146</v>
      </c>
      <c r="G70" s="81" t="n">
        <f aca="false">'High pensions'!K70</f>
        <v>2582223.08362881</v>
      </c>
      <c r="H70" s="81" t="n">
        <f aca="false">'High pensions'!V70</f>
        <v>14206629.527144</v>
      </c>
      <c r="I70" s="81" t="n">
        <f aca="false">'High pensions'!M70</f>
        <v>79862.569596767</v>
      </c>
      <c r="J70" s="81" t="n">
        <f aca="false">'High pensions'!W70</f>
        <v>439380.294653936</v>
      </c>
      <c r="K70" s="6"/>
      <c r="L70" s="81" t="n">
        <f aca="false">'High pensions'!N70</f>
        <v>5696321.28337751</v>
      </c>
      <c r="M70" s="8"/>
      <c r="N70" s="81" t="n">
        <f aca="false">'High pensions'!L70</f>
        <v>1275851.40186066</v>
      </c>
      <c r="O70" s="6"/>
      <c r="P70" s="81" t="n">
        <f aca="false">'High pensions'!X70</f>
        <v>36577596.1946337</v>
      </c>
      <c r="Q70" s="8"/>
      <c r="R70" s="81" t="n">
        <f aca="false">'High SIPA income'!G65</f>
        <v>27813623.7940345</v>
      </c>
      <c r="S70" s="8"/>
      <c r="T70" s="81" t="n">
        <f aca="false">'High SIPA income'!J65</f>
        <v>106347801.230548</v>
      </c>
      <c r="U70" s="6"/>
      <c r="V70" s="81" t="n">
        <f aca="false">'High SIPA income'!F65</f>
        <v>118567.876783821</v>
      </c>
      <c r="W70" s="8"/>
      <c r="X70" s="81" t="n">
        <f aca="false">'High SIPA income'!M65</f>
        <v>297808.322413539</v>
      </c>
      <c r="Y70" s="6"/>
      <c r="Z70" s="6" t="n">
        <f aca="false">R70+V70-N70-L70-F70</f>
        <v>-8083164.91633447</v>
      </c>
      <c r="AA70" s="6"/>
      <c r="AB70" s="6" t="n">
        <f aca="false">T70-P70-D70</f>
        <v>-90016823.6678087</v>
      </c>
      <c r="AC70" s="50"/>
      <c r="AD70" s="6"/>
      <c r="AE70" s="6"/>
      <c r="AF70" s="6"/>
      <c r="AG70" s="6" t="n">
        <f aca="false">BF70/100*$AG$57</f>
        <v>6845098755.01346</v>
      </c>
      <c r="AH70" s="61" t="n">
        <f aca="false">(AG70-AG69)/AG69</f>
        <v>0.00271986295529297</v>
      </c>
      <c r="AI70" s="61"/>
      <c r="AJ70" s="61" t="n">
        <f aca="false">AB70/AG70</f>
        <v>-0.0131505514952401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0.0065061355553308</v>
      </c>
      <c r="AV70" s="5"/>
      <c r="AW70" s="5" t="n">
        <f aca="false">workers_and_wage_high!C58</f>
        <v>13223031</v>
      </c>
      <c r="AX70" s="5"/>
      <c r="AY70" s="61" t="n">
        <f aca="false">(AW70-AW69)/AW69</f>
        <v>-0.00140081470640211</v>
      </c>
      <c r="AZ70" s="11" t="n">
        <f aca="false">workers_and_wage_high!B58</f>
        <v>7536.36460025492</v>
      </c>
      <c r="BA70" s="61" t="n">
        <f aca="false">(AZ70-AZ69)/AZ69</f>
        <v>0.00412645806483773</v>
      </c>
      <c r="BB70" s="66"/>
      <c r="BC70" s="66"/>
      <c r="BD70" s="66"/>
      <c r="BE70" s="66"/>
      <c r="BF70" s="5" t="n">
        <f aca="false">BF69*(1+AY70)*(1+BA70)*(1-BE70)</f>
        <v>112.242782951632</v>
      </c>
      <c r="BG70" s="5"/>
      <c r="BH70" s="5"/>
      <c r="BI70" s="61" t="n">
        <f aca="false">T77/AG77</f>
        <v>0.017985189189004</v>
      </c>
      <c r="BJ70" s="5"/>
      <c r="BK70" s="5"/>
      <c r="BL70" s="5"/>
      <c r="BM70" s="5"/>
      <c r="BN70" s="5"/>
      <c r="BO70" s="5"/>
      <c r="BP70" s="5"/>
    </row>
    <row r="71" customFormat="false" ht="13.25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2" t="n">
        <f aca="false">'High pensions'!Q71</f>
        <v>160368023.225707</v>
      </c>
      <c r="E71" s="9"/>
      <c r="F71" s="82" t="n">
        <f aca="false">'High pensions'!I71</f>
        <v>29148786.533648</v>
      </c>
      <c r="G71" s="82" t="n">
        <f aca="false">'High pensions'!K71</f>
        <v>2689712.72612973</v>
      </c>
      <c r="H71" s="82" t="n">
        <f aca="false">'High pensions'!V71</f>
        <v>14798005.8256123</v>
      </c>
      <c r="I71" s="82" t="n">
        <f aca="false">'High pensions'!M71</f>
        <v>83186.9915297851</v>
      </c>
      <c r="J71" s="82" t="n">
        <f aca="false">'High pensions'!W71</f>
        <v>457670.283266357</v>
      </c>
      <c r="K71" s="9"/>
      <c r="L71" s="82" t="n">
        <f aca="false">'High pensions'!N71</f>
        <v>4668188.97026224</v>
      </c>
      <c r="M71" s="67"/>
      <c r="N71" s="82" t="n">
        <f aca="false">'High pensions'!L71</f>
        <v>1282180.78373905</v>
      </c>
      <c r="O71" s="9"/>
      <c r="P71" s="82" t="n">
        <f aca="false">'High pensions'!X71</f>
        <v>31277435.1259685</v>
      </c>
      <c r="Q71" s="67"/>
      <c r="R71" s="82" t="n">
        <f aca="false">'High SIPA income'!G66</f>
        <v>32365847.3505649</v>
      </c>
      <c r="S71" s="67"/>
      <c r="T71" s="82" t="n">
        <f aca="false">'High SIPA income'!J66</f>
        <v>123753622.547897</v>
      </c>
      <c r="U71" s="9"/>
      <c r="V71" s="82" t="n">
        <f aca="false">'High SIPA income'!F66</f>
        <v>117387.253514598</v>
      </c>
      <c r="W71" s="67"/>
      <c r="X71" s="82" t="n">
        <f aca="false">'High SIPA income'!M66</f>
        <v>294842.937144383</v>
      </c>
      <c r="Y71" s="9"/>
      <c r="Z71" s="9" t="n">
        <f aca="false">R71+V71-N71-L71-F71</f>
        <v>-2615921.68356978</v>
      </c>
      <c r="AA71" s="9"/>
      <c r="AB71" s="9" t="n">
        <f aca="false">T71-P71-D71</f>
        <v>-67891835.8037784</v>
      </c>
      <c r="AC71" s="50"/>
      <c r="AD71" s="9"/>
      <c r="AE71" s="9"/>
      <c r="AF71" s="9"/>
      <c r="AG71" s="9" t="n">
        <f aca="false">BF71/100*$AG$57</f>
        <v>6906205718.31534</v>
      </c>
      <c r="AH71" s="40" t="n">
        <f aca="false">(AG71-AG70)/AG70</f>
        <v>0.00892711200946883</v>
      </c>
      <c r="AI71" s="40"/>
      <c r="AJ71" s="40" t="n">
        <f aca="false">AB71/AG71</f>
        <v>-0.00983055509391046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13300832</v>
      </c>
      <c r="AX71" s="7"/>
      <c r="AY71" s="40" t="n">
        <f aca="false">(AW71-AW70)/AW70</f>
        <v>0.00588374934612193</v>
      </c>
      <c r="AZ71" s="12" t="n">
        <f aca="false">workers_and_wage_high!B59</f>
        <v>7559.16633122701</v>
      </c>
      <c r="BA71" s="40" t="n">
        <f aca="false">(AZ71-AZ70)/AZ70</f>
        <v>0.00302556102067006</v>
      </c>
      <c r="BB71" s="39"/>
      <c r="BC71" s="39"/>
      <c r="BD71" s="39"/>
      <c r="BE71" s="39"/>
      <c r="BF71" s="7" t="n">
        <f aca="false">BF70*(1+AY71)*(1+BA71)*(1-BE71)</f>
        <v>113.244786847296</v>
      </c>
      <c r="BG71" s="7"/>
      <c r="BH71" s="7"/>
      <c r="BI71" s="40" t="n">
        <f aca="false">T78/AG78</f>
        <v>0.0156880301562208</v>
      </c>
      <c r="BJ71" s="7"/>
      <c r="BK71" s="7"/>
      <c r="BL71" s="7"/>
      <c r="BM71" s="7"/>
      <c r="BN71" s="7"/>
      <c r="BO71" s="7"/>
      <c r="BP71" s="7"/>
    </row>
    <row r="72" customFormat="false" ht="13.25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2" t="n">
        <f aca="false">'High pensions'!Q72</f>
        <v>161541564.222341</v>
      </c>
      <c r="E72" s="9"/>
      <c r="F72" s="82" t="n">
        <f aca="false">'High pensions'!I72</f>
        <v>29362091.5012551</v>
      </c>
      <c r="G72" s="82" t="n">
        <f aca="false">'High pensions'!K72</f>
        <v>2752041.61172886</v>
      </c>
      <c r="H72" s="82" t="n">
        <f aca="false">'High pensions'!V72</f>
        <v>15140920.9641844</v>
      </c>
      <c r="I72" s="82" t="n">
        <f aca="false">'High pensions'!M72</f>
        <v>85114.689022542</v>
      </c>
      <c r="J72" s="82" t="n">
        <f aca="false">'High pensions'!W72</f>
        <v>468275.906108794</v>
      </c>
      <c r="K72" s="9"/>
      <c r="L72" s="82" t="n">
        <f aca="false">'High pensions'!N72</f>
        <v>4649884.27458312</v>
      </c>
      <c r="M72" s="67"/>
      <c r="N72" s="82" t="n">
        <f aca="false">'High pensions'!L72</f>
        <v>1292663.669174</v>
      </c>
      <c r="O72" s="9"/>
      <c r="P72" s="82" t="n">
        <f aca="false">'High pensions'!X72</f>
        <v>31240125.7157846</v>
      </c>
      <c r="Q72" s="67"/>
      <c r="R72" s="82" t="n">
        <f aca="false">'High SIPA income'!G67</f>
        <v>28336801.1216631</v>
      </c>
      <c r="S72" s="67"/>
      <c r="T72" s="82" t="n">
        <f aca="false">'High SIPA income'!J67</f>
        <v>108348215.087405</v>
      </c>
      <c r="U72" s="9"/>
      <c r="V72" s="82" t="n">
        <f aca="false">'High SIPA income'!F67</f>
        <v>114165.937186681</v>
      </c>
      <c r="W72" s="67"/>
      <c r="X72" s="82" t="n">
        <f aca="false">'High SIPA income'!M67</f>
        <v>286751.919259924</v>
      </c>
      <c r="Y72" s="9"/>
      <c r="Z72" s="9" t="n">
        <f aca="false">R72+V72-N72-L72-F72</f>
        <v>-6853672.38616245</v>
      </c>
      <c r="AA72" s="9"/>
      <c r="AB72" s="9" t="n">
        <f aca="false">T72-P72-D72</f>
        <v>-84433474.8507209</v>
      </c>
      <c r="AC72" s="50"/>
      <c r="AD72" s="9"/>
      <c r="AE72" s="9"/>
      <c r="AF72" s="9"/>
      <c r="AG72" s="9" t="n">
        <f aca="false">BF72/100*$AG$57</f>
        <v>6942100124.57908</v>
      </c>
      <c r="AH72" s="40" t="n">
        <f aca="false">(AG72-AG71)/AG71</f>
        <v>0.00519741341740565</v>
      </c>
      <c r="AI72" s="40"/>
      <c r="AJ72" s="40" t="n">
        <f aca="false">AB72/AG72</f>
        <v>-0.0121625262291705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13340761</v>
      </c>
      <c r="AX72" s="7"/>
      <c r="AY72" s="40" t="n">
        <f aca="false">(AW72-AW71)/AW71</f>
        <v>0.00300199265730144</v>
      </c>
      <c r="AZ72" s="12" t="n">
        <f aca="false">workers_and_wage_high!B60</f>
        <v>7575.71221130914</v>
      </c>
      <c r="BA72" s="40" t="n">
        <f aca="false">(AZ72-AZ71)/AZ71</f>
        <v>0.00218884984892946</v>
      </c>
      <c r="BB72" s="39"/>
      <c r="BC72" s="39"/>
      <c r="BD72" s="39"/>
      <c r="BE72" s="39"/>
      <c r="BF72" s="7" t="n">
        <f aca="false">BF71*(1+AY72)*(1+BA72)*(1-BE72)</f>
        <v>113.833366821907</v>
      </c>
      <c r="BG72" s="7"/>
      <c r="BH72" s="7"/>
      <c r="BI72" s="40" t="n">
        <f aca="false">T79/AG79</f>
        <v>0.0180539743242727</v>
      </c>
      <c r="BJ72" s="7"/>
      <c r="BK72" s="7"/>
      <c r="BL72" s="7"/>
      <c r="BM72" s="7"/>
      <c r="BN72" s="7"/>
      <c r="BO72" s="7"/>
      <c r="BP72" s="7"/>
    </row>
    <row r="73" customFormat="false" ht="13.25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2" t="n">
        <f aca="false">'High pensions'!Q73</f>
        <v>162031547.493243</v>
      </c>
      <c r="E73" s="9"/>
      <c r="F73" s="82" t="n">
        <f aca="false">'High pensions'!I73</f>
        <v>29451151.7607838</v>
      </c>
      <c r="G73" s="82" t="n">
        <f aca="false">'High pensions'!K73</f>
        <v>2835531.45361833</v>
      </c>
      <c r="H73" s="82" t="n">
        <f aca="false">'High pensions'!V73</f>
        <v>15600257.4407744</v>
      </c>
      <c r="I73" s="82" t="n">
        <f aca="false">'High pensions'!M73</f>
        <v>87696.8490809794</v>
      </c>
      <c r="J73" s="82" t="n">
        <f aca="false">'High pensions'!W73</f>
        <v>482482.18888993</v>
      </c>
      <c r="K73" s="9"/>
      <c r="L73" s="82" t="n">
        <f aca="false">'High pensions'!N73</f>
        <v>4658058.09696967</v>
      </c>
      <c r="M73" s="67"/>
      <c r="N73" s="82" t="n">
        <f aca="false">'High pensions'!L73</f>
        <v>1298033.08484176</v>
      </c>
      <c r="O73" s="9"/>
      <c r="P73" s="82" t="n">
        <f aca="false">'High pensions'!X73</f>
        <v>31312080.6597754</v>
      </c>
      <c r="Q73" s="67"/>
      <c r="R73" s="82" t="n">
        <f aca="false">'High SIPA income'!G68</f>
        <v>32934407.2960345</v>
      </c>
      <c r="S73" s="67"/>
      <c r="T73" s="82" t="n">
        <f aca="false">'High SIPA income'!J68</f>
        <v>125927560.777457</v>
      </c>
      <c r="U73" s="9"/>
      <c r="V73" s="82" t="n">
        <f aca="false">'High SIPA income'!F68</f>
        <v>115847.833353639</v>
      </c>
      <c r="W73" s="67"/>
      <c r="X73" s="82" t="n">
        <f aca="false">'High SIPA income'!M68</f>
        <v>290976.357527202</v>
      </c>
      <c r="Y73" s="9"/>
      <c r="Z73" s="9" t="n">
        <f aca="false">R73+V73-N73-L73-F73</f>
        <v>-2356987.81320706</v>
      </c>
      <c r="AA73" s="9"/>
      <c r="AB73" s="9" t="n">
        <f aca="false">T73-P73-D73</f>
        <v>-67416067.3755615</v>
      </c>
      <c r="AC73" s="50"/>
      <c r="AD73" s="9"/>
      <c r="AE73" s="9"/>
      <c r="AF73" s="9"/>
      <c r="AG73" s="9" t="n">
        <f aca="false">BF73/100*$AG$57</f>
        <v>7005829671.68954</v>
      </c>
      <c r="AH73" s="40" t="n">
        <f aca="false">(AG73-AG72)/AG72</f>
        <v>0.00918015383915577</v>
      </c>
      <c r="AI73" s="40" t="n">
        <f aca="false">(AG73-AG69)/AG69</f>
        <v>0.0262648969292835</v>
      </c>
      <c r="AJ73" s="40" t="n">
        <f aca="false">AB73/AG73</f>
        <v>-0.0096228527576097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13383614</v>
      </c>
      <c r="AX73" s="7"/>
      <c r="AY73" s="40" t="n">
        <f aca="false">(AW73-AW72)/AW72</f>
        <v>0.00321218557172263</v>
      </c>
      <c r="AZ73" s="12" t="n">
        <f aca="false">workers_and_wage_high!B61</f>
        <v>7620.77905831373</v>
      </c>
      <c r="BA73" s="40" t="n">
        <f aca="false">(AZ73-AZ72)/AZ72</f>
        <v>0.00594885942701336</v>
      </c>
      <c r="BB73" s="39"/>
      <c r="BC73" s="39"/>
      <c r="BD73" s="39"/>
      <c r="BE73" s="39"/>
      <c r="BF73" s="7" t="n">
        <f aca="false">BF72*(1+AY73)*(1+BA73)*(1-BE73)</f>
        <v>114.878374641361</v>
      </c>
      <c r="BG73" s="7"/>
      <c r="BH73" s="7"/>
      <c r="BI73" s="40" t="n">
        <f aca="false">T80/AG80</f>
        <v>0.0157619269231791</v>
      </c>
      <c r="BJ73" s="7"/>
      <c r="BK73" s="7"/>
      <c r="BL73" s="7"/>
      <c r="BM73" s="7"/>
      <c r="BN73" s="7"/>
      <c r="BO73" s="7"/>
      <c r="BP73" s="7"/>
    </row>
    <row r="74" customFormat="false" ht="13.25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1" t="n">
        <f aca="false">'High pensions'!Q74</f>
        <v>163087417.830038</v>
      </c>
      <c r="E74" s="6"/>
      <c r="F74" s="81" t="n">
        <f aca="false">'High pensions'!I74</f>
        <v>29643068.6930711</v>
      </c>
      <c r="G74" s="81" t="n">
        <f aca="false">'High pensions'!K74</f>
        <v>2856671.30455421</v>
      </c>
      <c r="H74" s="81" t="n">
        <f aca="false">'High pensions'!V74</f>
        <v>15716562.6633592</v>
      </c>
      <c r="I74" s="81" t="n">
        <f aca="false">'High pensions'!M74</f>
        <v>88350.658903738</v>
      </c>
      <c r="J74" s="81" t="n">
        <f aca="false">'High pensions'!W74</f>
        <v>486079.257629664</v>
      </c>
      <c r="K74" s="6"/>
      <c r="L74" s="81" t="n">
        <f aca="false">'High pensions'!N74</f>
        <v>5682127.8476569</v>
      </c>
      <c r="M74" s="8"/>
      <c r="N74" s="81" t="n">
        <f aca="false">'High pensions'!L74</f>
        <v>1307086.77208105</v>
      </c>
      <c r="O74" s="6"/>
      <c r="P74" s="81" t="n">
        <f aca="false">'High pensions'!X74</f>
        <v>36675794.1802352</v>
      </c>
      <c r="Q74" s="8"/>
      <c r="R74" s="81" t="n">
        <f aca="false">'High SIPA income'!G69</f>
        <v>29157845.1924156</v>
      </c>
      <c r="S74" s="8"/>
      <c r="T74" s="81" t="n">
        <f aca="false">'High SIPA income'!J69</f>
        <v>111487548.253212</v>
      </c>
      <c r="U74" s="6"/>
      <c r="V74" s="81" t="n">
        <f aca="false">'High SIPA income'!F69</f>
        <v>117923.984911747</v>
      </c>
      <c r="W74" s="8"/>
      <c r="X74" s="81" t="n">
        <f aca="false">'High SIPA income'!M69</f>
        <v>296191.051670066</v>
      </c>
      <c r="Y74" s="6"/>
      <c r="Z74" s="6" t="n">
        <f aca="false">R74+V74-N74-L74-F74</f>
        <v>-7356514.13548171</v>
      </c>
      <c r="AA74" s="6"/>
      <c r="AB74" s="6" t="n">
        <f aca="false">T74-P74-D74</f>
        <v>-88275663.7570613</v>
      </c>
      <c r="AC74" s="50"/>
      <c r="AD74" s="6"/>
      <c r="AE74" s="6"/>
      <c r="AF74" s="6"/>
      <c r="AG74" s="6" t="n">
        <f aca="false">BF74/100*$AG$57</f>
        <v>7090586366.60153</v>
      </c>
      <c r="AH74" s="61" t="n">
        <f aca="false">(AG74-AG73)/AG73</f>
        <v>0.0120980239149254</v>
      </c>
      <c r="AI74" s="61"/>
      <c r="AJ74" s="61" t="n">
        <f aca="false">AB74/AG74</f>
        <v>-0.0124496986839991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0.00714311807335729</v>
      </c>
      <c r="AV74" s="5"/>
      <c r="AW74" s="5" t="n">
        <f aca="false">workers_and_wage_high!C62</f>
        <v>13480741</v>
      </c>
      <c r="AX74" s="5"/>
      <c r="AY74" s="61" t="n">
        <f aca="false">(AW74-AW73)/AW73</f>
        <v>0.00725715789472111</v>
      </c>
      <c r="AZ74" s="11" t="n">
        <f aca="false">workers_and_wage_high!B62</f>
        <v>7657.4044325806</v>
      </c>
      <c r="BA74" s="61" t="n">
        <f aca="false">(AZ74-AZ73)/AZ73</f>
        <v>0.00480598820496064</v>
      </c>
      <c r="BB74" s="66"/>
      <c r="BC74" s="66"/>
      <c r="BD74" s="66"/>
      <c r="BE74" s="66"/>
      <c r="BF74" s="5" t="n">
        <f aca="false">BF73*(1+AY74)*(1+BA74)*(1-BE74)</f>
        <v>116.26817596508</v>
      </c>
      <c r="BG74" s="5"/>
      <c r="BH74" s="5"/>
      <c r="BI74" s="61" t="n">
        <f aca="false">T81/AG81</f>
        <v>0.0181570232311938</v>
      </c>
      <c r="BJ74" s="5"/>
      <c r="BK74" s="5"/>
      <c r="BL74" s="5"/>
      <c r="BM74" s="5"/>
      <c r="BN74" s="5"/>
      <c r="BO74" s="5"/>
      <c r="BP74" s="5"/>
    </row>
    <row r="75" customFormat="false" ht="13.25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2" t="n">
        <f aca="false">'High pensions'!Q75</f>
        <v>163436238.293054</v>
      </c>
      <c r="E75" s="9"/>
      <c r="F75" s="82" t="n">
        <f aca="false">'High pensions'!I75</f>
        <v>29706470.9412904</v>
      </c>
      <c r="G75" s="82" t="n">
        <f aca="false">'High pensions'!K75</f>
        <v>2931843.70215669</v>
      </c>
      <c r="H75" s="82" t="n">
        <f aca="false">'High pensions'!V75</f>
        <v>16130139.015525</v>
      </c>
      <c r="I75" s="82" t="n">
        <f aca="false">'High pensions'!M75</f>
        <v>90675.5784172169</v>
      </c>
      <c r="J75" s="82" t="n">
        <f aca="false">'High pensions'!W75</f>
        <v>498870.278830669</v>
      </c>
      <c r="K75" s="9"/>
      <c r="L75" s="82" t="n">
        <f aca="false">'High pensions'!N75</f>
        <v>4598691.54636856</v>
      </c>
      <c r="M75" s="67"/>
      <c r="N75" s="82" t="n">
        <f aca="false">'High pensions'!L75</f>
        <v>1311756.65692602</v>
      </c>
      <c r="O75" s="9"/>
      <c r="P75" s="82" t="n">
        <f aca="false">'High pensions'!X75</f>
        <v>31079530.3909887</v>
      </c>
      <c r="Q75" s="67"/>
      <c r="R75" s="82" t="n">
        <f aca="false">'High SIPA income'!G70</f>
        <v>33728032.7211278</v>
      </c>
      <c r="S75" s="67"/>
      <c r="T75" s="82" t="n">
        <f aca="false">'High SIPA income'!J70</f>
        <v>128962056.375166</v>
      </c>
      <c r="U75" s="9"/>
      <c r="V75" s="82" t="n">
        <f aca="false">'High SIPA income'!F70</f>
        <v>115558.732839664</v>
      </c>
      <c r="W75" s="67"/>
      <c r="X75" s="82" t="n">
        <f aca="false">'High SIPA income'!M70</f>
        <v>290250.220386089</v>
      </c>
      <c r="Y75" s="9"/>
      <c r="Z75" s="9" t="n">
        <f aca="false">R75+V75-N75-L75-F75</f>
        <v>-1773327.69061749</v>
      </c>
      <c r="AA75" s="9"/>
      <c r="AB75" s="9" t="n">
        <f aca="false">T75-P75-D75</f>
        <v>-65553712.3088764</v>
      </c>
      <c r="AC75" s="50"/>
      <c r="AD75" s="9"/>
      <c r="AE75" s="9"/>
      <c r="AF75" s="9"/>
      <c r="AG75" s="9" t="n">
        <f aca="false">BF75/100*$AG$57</f>
        <v>7131803724.94364</v>
      </c>
      <c r="AH75" s="40" t="n">
        <f aca="false">(AG75-AG74)/AG74</f>
        <v>0.00581296894376084</v>
      </c>
      <c r="AI75" s="40"/>
      <c r="AJ75" s="40" t="n">
        <f aca="false">AB75/AG75</f>
        <v>-0.00919174374914453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13486219</v>
      </c>
      <c r="AX75" s="7"/>
      <c r="AY75" s="40" t="n">
        <f aca="false">(AW75-AW74)/AW74</f>
        <v>0.000406357484354903</v>
      </c>
      <c r="AZ75" s="12" t="n">
        <f aca="false">workers_and_wage_high!B63</f>
        <v>7698.78822652069</v>
      </c>
      <c r="BA75" s="40" t="n">
        <f aca="false">(AZ75-AZ74)/AZ74</f>
        <v>0.00540441533478606</v>
      </c>
      <c r="BB75" s="39"/>
      <c r="BC75" s="39"/>
      <c r="BD75" s="39"/>
      <c r="BE75" s="39"/>
      <c r="BF75" s="7" t="n">
        <f aca="false">BF74*(1+AY75)*(1+BA75)*(1-BE75)</f>
        <v>116.944039261113</v>
      </c>
      <c r="BG75" s="7"/>
      <c r="BH75" s="7"/>
      <c r="BI75" s="40" t="n">
        <f aca="false">T82/AG82</f>
        <v>0.0157822108838978</v>
      </c>
      <c r="BJ75" s="7"/>
      <c r="BK75" s="7"/>
      <c r="BL75" s="7"/>
      <c r="BM75" s="7"/>
      <c r="BN75" s="7"/>
      <c r="BO75" s="7"/>
      <c r="BP75" s="7"/>
    </row>
    <row r="76" customFormat="false" ht="13.25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2" t="n">
        <f aca="false">'High pensions'!Q76</f>
        <v>164988678.674998</v>
      </c>
      <c r="E76" s="9"/>
      <c r="F76" s="82" t="n">
        <f aca="false">'High pensions'!I76</f>
        <v>29988645.3572949</v>
      </c>
      <c r="G76" s="82" t="n">
        <f aca="false">'High pensions'!K76</f>
        <v>3038523.34829091</v>
      </c>
      <c r="H76" s="82" t="n">
        <f aca="false">'High pensions'!V76</f>
        <v>16717058.9529713</v>
      </c>
      <c r="I76" s="82" t="n">
        <f aca="false">'High pensions'!M76</f>
        <v>93974.9489162141</v>
      </c>
      <c r="J76" s="82" t="n">
        <f aca="false">'High pensions'!W76</f>
        <v>517022.441844474</v>
      </c>
      <c r="K76" s="9"/>
      <c r="L76" s="82" t="n">
        <f aca="false">'High pensions'!N76</f>
        <v>4707088.50747581</v>
      </c>
      <c r="M76" s="67"/>
      <c r="N76" s="82" t="n">
        <f aca="false">'High pensions'!L76</f>
        <v>1327762.22418074</v>
      </c>
      <c r="O76" s="9"/>
      <c r="P76" s="82" t="n">
        <f aca="false">'High pensions'!X76</f>
        <v>31730060.6461013</v>
      </c>
      <c r="Q76" s="67"/>
      <c r="R76" s="82" t="n">
        <f aca="false">'High SIPA income'!G71</f>
        <v>29442512.8388677</v>
      </c>
      <c r="S76" s="67"/>
      <c r="T76" s="82" t="n">
        <f aca="false">'High SIPA income'!J71</f>
        <v>112575999.672051</v>
      </c>
      <c r="U76" s="9"/>
      <c r="V76" s="82" t="n">
        <f aca="false">'High SIPA income'!F71</f>
        <v>118055.686799144</v>
      </c>
      <c r="W76" s="67"/>
      <c r="X76" s="82" t="n">
        <f aca="false">'High SIPA income'!M71</f>
        <v>296521.8488405</v>
      </c>
      <c r="Y76" s="9"/>
      <c r="Z76" s="9" t="n">
        <f aca="false">R76+V76-N76-L76-F76</f>
        <v>-6462927.56328462</v>
      </c>
      <c r="AA76" s="9"/>
      <c r="AB76" s="9" t="n">
        <f aca="false">T76-P76-D76</f>
        <v>-84142739.6490485</v>
      </c>
      <c r="AC76" s="50"/>
      <c r="AD76" s="9"/>
      <c r="AE76" s="9"/>
      <c r="AF76" s="9"/>
      <c r="AG76" s="9" t="n">
        <f aca="false">BF76/100*$AG$57</f>
        <v>7161101420.58348</v>
      </c>
      <c r="AH76" s="40" t="n">
        <f aca="false">(AG76-AG75)/AG75</f>
        <v>0.00410803448465189</v>
      </c>
      <c r="AI76" s="40"/>
      <c r="AJ76" s="40" t="n">
        <f aca="false">AB76/AG76</f>
        <v>-0.011749971786071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13562025</v>
      </c>
      <c r="AX76" s="7"/>
      <c r="AY76" s="40" t="n">
        <f aca="false">(AW76-AW75)/AW75</f>
        <v>0.00562099725653276</v>
      </c>
      <c r="AZ76" s="12" t="n">
        <f aca="false">workers_and_wage_high!B64</f>
        <v>7687.20535384093</v>
      </c>
      <c r="BA76" s="40" t="n">
        <f aca="false">(AZ76-AZ75)/AZ75</f>
        <v>-0.0015045059480745</v>
      </c>
      <c r="BB76" s="39"/>
      <c r="BC76" s="39"/>
      <c r="BD76" s="39"/>
      <c r="BE76" s="39"/>
      <c r="BF76" s="7" t="n">
        <f aca="false">BF75*(1+AY76)*(1+BA76)*(1-BE76)</f>
        <v>117.424449407172</v>
      </c>
      <c r="BG76" s="7"/>
      <c r="BH76" s="7"/>
      <c r="BI76" s="40" t="n">
        <f aca="false">T83/AG83</f>
        <v>0.0182377776131655</v>
      </c>
      <c r="BJ76" s="7"/>
      <c r="BK76" s="7"/>
      <c r="BL76" s="7"/>
      <c r="BM76" s="7"/>
      <c r="BN76" s="7"/>
      <c r="BO76" s="7"/>
      <c r="BP76" s="7"/>
    </row>
    <row r="77" customFormat="false" ht="13.25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2" t="n">
        <f aca="false">'High pensions'!Q77</f>
        <v>166307870.066301</v>
      </c>
      <c r="E77" s="9"/>
      <c r="F77" s="82" t="n">
        <f aca="false">'High pensions'!I77</f>
        <v>30228424.0082295</v>
      </c>
      <c r="G77" s="82" t="n">
        <f aca="false">'High pensions'!K77</f>
        <v>3123175.53027706</v>
      </c>
      <c r="H77" s="82" t="n">
        <f aca="false">'High pensions'!V77</f>
        <v>17182790.2818275</v>
      </c>
      <c r="I77" s="82" t="n">
        <f aca="false">'High pensions'!M77</f>
        <v>96593.0576374354</v>
      </c>
      <c r="J77" s="82" t="n">
        <f aca="false">'High pensions'!W77</f>
        <v>531426.503561678</v>
      </c>
      <c r="K77" s="9"/>
      <c r="L77" s="82" t="n">
        <f aca="false">'High pensions'!N77</f>
        <v>4697287.81689297</v>
      </c>
      <c r="M77" s="67"/>
      <c r="N77" s="82" t="n">
        <f aca="false">'High pensions'!L77</f>
        <v>1339474.21531279</v>
      </c>
      <c r="O77" s="9"/>
      <c r="P77" s="82" t="n">
        <f aca="false">'High pensions'!X77</f>
        <v>31743640.735689</v>
      </c>
      <c r="Q77" s="67"/>
      <c r="R77" s="82" t="n">
        <f aca="false">'High SIPA income'!G72</f>
        <v>33904764.7727343</v>
      </c>
      <c r="S77" s="67"/>
      <c r="T77" s="82" t="n">
        <f aca="false">'High SIPA income'!J72</f>
        <v>129637806.69215</v>
      </c>
      <c r="U77" s="9"/>
      <c r="V77" s="82" t="n">
        <f aca="false">'High SIPA income'!F72</f>
        <v>124056.767950622</v>
      </c>
      <c r="W77" s="67"/>
      <c r="X77" s="82" t="n">
        <f aca="false">'High SIPA income'!M72</f>
        <v>311594.834533307</v>
      </c>
      <c r="Y77" s="9"/>
      <c r="Z77" s="9" t="n">
        <f aca="false">R77+V77-N77-L77-F77</f>
        <v>-2236364.49975042</v>
      </c>
      <c r="AA77" s="9"/>
      <c r="AB77" s="9" t="n">
        <f aca="false">T77-P77-D77</f>
        <v>-68413704.1098393</v>
      </c>
      <c r="AC77" s="50"/>
      <c r="AD77" s="9"/>
      <c r="AE77" s="9"/>
      <c r="AF77" s="9"/>
      <c r="AG77" s="9" t="n">
        <f aca="false">BF77/100*$AG$57</f>
        <v>7208031304.52529</v>
      </c>
      <c r="AH77" s="40" t="n">
        <f aca="false">(AG77-AG76)/AG76</f>
        <v>0.00655344495009103</v>
      </c>
      <c r="AI77" s="40" t="n">
        <f aca="false">(AG77-AG73)/AG73</f>
        <v>0.0288619110528545</v>
      </c>
      <c r="AJ77" s="40" t="n">
        <f aca="false">AB77/AG77</f>
        <v>-0.00949131617490178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13629820</v>
      </c>
      <c r="AX77" s="7"/>
      <c r="AY77" s="40" t="n">
        <f aca="false">(AW77-AW76)/AW76</f>
        <v>0.00499888475356741</v>
      </c>
      <c r="AZ77" s="12" t="n">
        <f aca="false">workers_and_wage_high!B65</f>
        <v>7699.0961366536</v>
      </c>
      <c r="BA77" s="40" t="n">
        <f aca="false">(AZ77-AZ76)/AZ76</f>
        <v>0.00154682778270436</v>
      </c>
      <c r="BB77" s="39"/>
      <c r="BC77" s="39"/>
      <c r="BD77" s="39"/>
      <c r="BE77" s="39"/>
      <c r="BF77" s="7" t="n">
        <f aca="false">BF76*(1+AY77)*(1+BA77)*(1-BE77)</f>
        <v>118.193984072157</v>
      </c>
      <c r="BG77" s="7"/>
      <c r="BH77" s="7"/>
      <c r="BI77" s="40" t="n">
        <f aca="false">T84/AG84</f>
        <v>0.0158590231186486</v>
      </c>
      <c r="BJ77" s="7"/>
      <c r="BK77" s="7"/>
      <c r="BL77" s="7"/>
      <c r="BM77" s="7"/>
      <c r="BN77" s="7"/>
      <c r="BO77" s="7"/>
      <c r="BP77" s="7"/>
    </row>
    <row r="78" customFormat="false" ht="13.25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1" t="n">
        <f aca="false">'High pensions'!Q78</f>
        <v>167382487.41639</v>
      </c>
      <c r="E78" s="6"/>
      <c r="F78" s="81" t="n">
        <f aca="false">'High pensions'!I78</f>
        <v>30423748.4320957</v>
      </c>
      <c r="G78" s="81" t="n">
        <f aca="false">'High pensions'!K78</f>
        <v>3289045.30750661</v>
      </c>
      <c r="H78" s="81" t="n">
        <f aca="false">'High pensions'!V78</f>
        <v>18095356.8566482</v>
      </c>
      <c r="I78" s="81" t="n">
        <f aca="false">'High pensions'!M78</f>
        <v>101723.050747627</v>
      </c>
      <c r="J78" s="81" t="n">
        <f aca="false">'High pensions'!W78</f>
        <v>559650.212061286</v>
      </c>
      <c r="K78" s="6"/>
      <c r="L78" s="81" t="n">
        <f aca="false">'High pensions'!N78</f>
        <v>5678935.7905391</v>
      </c>
      <c r="M78" s="8"/>
      <c r="N78" s="81" t="n">
        <f aca="false">'High pensions'!L78</f>
        <v>1349688.55490131</v>
      </c>
      <c r="O78" s="6"/>
      <c r="P78" s="81" t="n">
        <f aca="false">'High pensions'!X78</f>
        <v>36893613.0201956</v>
      </c>
      <c r="Q78" s="8"/>
      <c r="R78" s="81" t="n">
        <f aca="false">'High SIPA income'!G73</f>
        <v>29744402.9868722</v>
      </c>
      <c r="S78" s="8"/>
      <c r="T78" s="81" t="n">
        <f aca="false">'High SIPA income'!J73</f>
        <v>113730302.818278</v>
      </c>
      <c r="U78" s="6"/>
      <c r="V78" s="81" t="n">
        <f aca="false">'High SIPA income'!F73</f>
        <v>122765.183534031</v>
      </c>
      <c r="W78" s="8"/>
      <c r="X78" s="81" t="n">
        <f aca="false">'High SIPA income'!M73</f>
        <v>308350.746852951</v>
      </c>
      <c r="Y78" s="6"/>
      <c r="Z78" s="6" t="n">
        <f aca="false">R78+V78-N78-L78-F78</f>
        <v>-7585204.60712996</v>
      </c>
      <c r="AA78" s="6"/>
      <c r="AB78" s="6" t="n">
        <f aca="false">T78-P78-D78</f>
        <v>-90545797.6183079</v>
      </c>
      <c r="AC78" s="50"/>
      <c r="AD78" s="6"/>
      <c r="AE78" s="6"/>
      <c r="AF78" s="6"/>
      <c r="AG78" s="6" t="n">
        <f aca="false">BF78/100*$AG$57</f>
        <v>7249495423.31041</v>
      </c>
      <c r="AH78" s="61" t="n">
        <f aca="false">(AG78-AG77)/AG77</f>
        <v>0.00575248872172426</v>
      </c>
      <c r="AI78" s="61"/>
      <c r="AJ78" s="61" t="n">
        <f aca="false">AB78/AG78</f>
        <v>-0.0124899447935593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0.00666242747350631</v>
      </c>
      <c r="AV78" s="5"/>
      <c r="AW78" s="5" t="n">
        <f aca="false">workers_and_wage_high!C66</f>
        <v>13621139</v>
      </c>
      <c r="AX78" s="5"/>
      <c r="AY78" s="61" t="n">
        <f aca="false">(AW78-AW77)/AW77</f>
        <v>-0.000636912299648858</v>
      </c>
      <c r="AZ78" s="11" t="n">
        <f aca="false">workers_and_wage_high!B66</f>
        <v>7748.32010072094</v>
      </c>
      <c r="BA78" s="61" t="n">
        <f aca="false">(AZ78-AZ77)/AZ77</f>
        <v>0.00639347310303</v>
      </c>
      <c r="BB78" s="66"/>
      <c r="BC78" s="66"/>
      <c r="BD78" s="66"/>
      <c r="BE78" s="66"/>
      <c r="BF78" s="5" t="n">
        <f aca="false">BF77*(1+AY78)*(1+BA78)*(1-BE78)</f>
        <v>118.873893632508</v>
      </c>
      <c r="BG78" s="5"/>
      <c r="BH78" s="5"/>
      <c r="BI78" s="61" t="n">
        <f aca="false">T85/AG85</f>
        <v>0.0182515239758137</v>
      </c>
      <c r="BJ78" s="5"/>
      <c r="BK78" s="5"/>
      <c r="BL78" s="5"/>
      <c r="BM78" s="5"/>
      <c r="BN78" s="5"/>
      <c r="BO78" s="5"/>
      <c r="BP78" s="5"/>
    </row>
    <row r="79" customFormat="false" ht="13.25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2" t="n">
        <f aca="false">'High pensions'!Q79</f>
        <v>167898661.835556</v>
      </c>
      <c r="E79" s="9"/>
      <c r="F79" s="82" t="n">
        <f aca="false">'High pensions'!I79</f>
        <v>30517569.2428518</v>
      </c>
      <c r="G79" s="82" t="n">
        <f aca="false">'High pensions'!K79</f>
        <v>3335963.82723882</v>
      </c>
      <c r="H79" s="82" t="n">
        <f aca="false">'High pensions'!V79</f>
        <v>18353488.7090135</v>
      </c>
      <c r="I79" s="82" t="n">
        <f aca="false">'High pensions'!M79</f>
        <v>103174.138986767</v>
      </c>
      <c r="J79" s="82" t="n">
        <f aca="false">'High pensions'!W79</f>
        <v>567633.671412786</v>
      </c>
      <c r="K79" s="9"/>
      <c r="L79" s="82" t="n">
        <f aca="false">'High pensions'!N79</f>
        <v>4630892.22822877</v>
      </c>
      <c r="M79" s="67"/>
      <c r="N79" s="82" t="n">
        <f aca="false">'High pensions'!L79</f>
        <v>1355269.07907271</v>
      </c>
      <c r="O79" s="9"/>
      <c r="P79" s="82" t="n">
        <f aca="false">'High pensions'!X79</f>
        <v>31486012.390648</v>
      </c>
      <c r="Q79" s="67"/>
      <c r="R79" s="82" t="n">
        <f aca="false">'High SIPA income'!G74</f>
        <v>34461248.5398233</v>
      </c>
      <c r="S79" s="67"/>
      <c r="T79" s="82" t="n">
        <f aca="false">'High SIPA income'!J74</f>
        <v>131765570.607009</v>
      </c>
      <c r="U79" s="9"/>
      <c r="V79" s="82" t="n">
        <f aca="false">'High SIPA income'!F74</f>
        <v>125187.858262694</v>
      </c>
      <c r="W79" s="67"/>
      <c r="X79" s="82" t="n">
        <f aca="false">'High SIPA income'!M74</f>
        <v>314435.807294848</v>
      </c>
      <c r="Y79" s="9"/>
      <c r="Z79" s="9" t="n">
        <f aca="false">R79+V79-N79-L79-F79</f>
        <v>-1917294.15206733</v>
      </c>
      <c r="AA79" s="9"/>
      <c r="AB79" s="9" t="n">
        <f aca="false">T79-P79-D79</f>
        <v>-67619103.6191946</v>
      </c>
      <c r="AC79" s="50"/>
      <c r="AD79" s="9"/>
      <c r="AE79" s="9"/>
      <c r="AF79" s="9"/>
      <c r="AG79" s="9" t="n">
        <f aca="false">BF79/100*$AG$57</f>
        <v>7298424615.00885</v>
      </c>
      <c r="AH79" s="40" t="n">
        <f aca="false">(AG79-AG78)/AG78</f>
        <v>0.00674932375860409</v>
      </c>
      <c r="AI79" s="40"/>
      <c r="AJ79" s="40" t="n">
        <f aca="false">AB79/AG79</f>
        <v>-0.0092648903271727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13699924</v>
      </c>
      <c r="AX79" s="7"/>
      <c r="AY79" s="40" t="n">
        <f aca="false">(AW79-AW78)/AW78</f>
        <v>0.00578402437564142</v>
      </c>
      <c r="AZ79" s="12" t="n">
        <f aca="false">workers_and_wage_high!B67</f>
        <v>7755.75653680558</v>
      </c>
      <c r="BA79" s="40" t="n">
        <f aca="false">(AZ79-AZ78)/AZ78</f>
        <v>0.000959748176117342</v>
      </c>
      <c r="BB79" s="39"/>
      <c r="BC79" s="39"/>
      <c r="BD79" s="39"/>
      <c r="BE79" s="39"/>
      <c r="BF79" s="7" t="n">
        <f aca="false">BF78*(1+AY79)*(1+BA79)*(1-BE79)</f>
        <v>119.676212027079</v>
      </c>
      <c r="BG79" s="7"/>
      <c r="BH79" s="7"/>
      <c r="BI79" s="40" t="n">
        <f aca="false">T86/AG86</f>
        <v>0.0159240029614816</v>
      </c>
      <c r="BJ79" s="7"/>
      <c r="BK79" s="7"/>
      <c r="BL79" s="7"/>
      <c r="BM79" s="7"/>
      <c r="BN79" s="7"/>
      <c r="BO79" s="7"/>
      <c r="BP79" s="7"/>
    </row>
    <row r="80" customFormat="false" ht="13.25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2" t="n">
        <f aca="false">'High pensions'!Q80</f>
        <v>169099289.547493</v>
      </c>
      <c r="E80" s="9"/>
      <c r="F80" s="82" t="n">
        <f aca="false">'High pensions'!I80</f>
        <v>30735797.5415967</v>
      </c>
      <c r="G80" s="82" t="n">
        <f aca="false">'High pensions'!K80</f>
        <v>3474841.82579294</v>
      </c>
      <c r="H80" s="82" t="n">
        <f aca="false">'High pensions'!V80</f>
        <v>19117554.4814242</v>
      </c>
      <c r="I80" s="82" t="n">
        <f aca="false">'High pensions'!M80</f>
        <v>107469.334818339</v>
      </c>
      <c r="J80" s="82" t="n">
        <f aca="false">'High pensions'!W80</f>
        <v>591264.57159044</v>
      </c>
      <c r="K80" s="9"/>
      <c r="L80" s="82" t="n">
        <f aca="false">'High pensions'!N80</f>
        <v>4586012.37303202</v>
      </c>
      <c r="M80" s="67"/>
      <c r="N80" s="82" t="n">
        <f aca="false">'High pensions'!L80</f>
        <v>1366850.19126301</v>
      </c>
      <c r="O80" s="9"/>
      <c r="P80" s="82" t="n">
        <f aca="false">'High pensions'!X80</f>
        <v>31316846.4709727</v>
      </c>
      <c r="Q80" s="67"/>
      <c r="R80" s="82" t="n">
        <f aca="false">'High SIPA income'!G75</f>
        <v>30123016.3420364</v>
      </c>
      <c r="S80" s="67"/>
      <c r="T80" s="82" t="n">
        <f aca="false">'High SIPA income'!J75</f>
        <v>115177963.796812</v>
      </c>
      <c r="U80" s="9"/>
      <c r="V80" s="82" t="n">
        <f aca="false">'High SIPA income'!F75</f>
        <v>122789.026638697</v>
      </c>
      <c r="W80" s="67"/>
      <c r="X80" s="82" t="n">
        <f aca="false">'High SIPA income'!M75</f>
        <v>308410.633857715</v>
      </c>
      <c r="Y80" s="9"/>
      <c r="Z80" s="9" t="n">
        <f aca="false">R80+V80-N80-L80-F80</f>
        <v>-6442854.73721662</v>
      </c>
      <c r="AA80" s="9"/>
      <c r="AB80" s="9" t="n">
        <f aca="false">T80-P80-D80</f>
        <v>-85238172.2216537</v>
      </c>
      <c r="AC80" s="50"/>
      <c r="AD80" s="9"/>
      <c r="AE80" s="9"/>
      <c r="AF80" s="9"/>
      <c r="AG80" s="9" t="n">
        <f aca="false">BF80/100*$AG$57</f>
        <v>7307352987.87825</v>
      </c>
      <c r="AH80" s="40" t="n">
        <f aca="false">(AG80-AG79)/AG79</f>
        <v>0.00122332877852026</v>
      </c>
      <c r="AI80" s="40"/>
      <c r="AJ80" s="40" t="n">
        <f aca="false">AB80/AG80</f>
        <v>-0.0116647125659661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13702394</v>
      </c>
      <c r="AX80" s="7"/>
      <c r="AY80" s="40" t="n">
        <f aca="false">(AW80-AW79)/AW79</f>
        <v>0.000180292970968306</v>
      </c>
      <c r="AZ80" s="12" t="n">
        <f aca="false">workers_and_wage_high!B68</f>
        <v>7763.84461036531</v>
      </c>
      <c r="BA80" s="40" t="n">
        <f aca="false">(AZ80-AZ79)/AZ79</f>
        <v>0.00104284778942575</v>
      </c>
      <c r="BB80" s="39"/>
      <c r="BC80" s="39"/>
      <c r="BD80" s="39"/>
      <c r="BE80" s="39"/>
      <c r="BF80" s="7" t="n">
        <f aca="false">BF79*(1+AY80)*(1+BA80)*(1-BE80)</f>
        <v>119.822615381356</v>
      </c>
      <c r="BG80" s="7"/>
      <c r="BH80" s="7"/>
      <c r="BI80" s="40" t="n">
        <f aca="false">T87/AG87</f>
        <v>0.0183337243983123</v>
      </c>
      <c r="BJ80" s="7"/>
      <c r="BK80" s="7"/>
      <c r="BL80" s="7"/>
      <c r="BM80" s="7"/>
      <c r="BN80" s="7"/>
      <c r="BO80" s="7"/>
      <c r="BP80" s="7"/>
    </row>
    <row r="81" customFormat="false" ht="13.25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2" t="n">
        <f aca="false">'High pensions'!Q81</f>
        <v>169272777.930856</v>
      </c>
      <c r="E81" s="9"/>
      <c r="F81" s="82" t="n">
        <f aca="false">'High pensions'!I81</f>
        <v>30767331.1088939</v>
      </c>
      <c r="G81" s="82" t="n">
        <f aca="false">'High pensions'!K81</f>
        <v>3531893.88314826</v>
      </c>
      <c r="H81" s="82" t="n">
        <f aca="false">'High pensions'!V81</f>
        <v>19431438.0679149</v>
      </c>
      <c r="I81" s="82" t="n">
        <f aca="false">'High pensions'!M81</f>
        <v>109233.831437575</v>
      </c>
      <c r="J81" s="82" t="n">
        <f aca="false">'High pensions'!W81</f>
        <v>600972.311378811</v>
      </c>
      <c r="K81" s="9"/>
      <c r="L81" s="82" t="n">
        <f aca="false">'High pensions'!N81</f>
        <v>4608743.25919412</v>
      </c>
      <c r="M81" s="67"/>
      <c r="N81" s="82" t="n">
        <f aca="false">'High pensions'!L81</f>
        <v>1368851.20927016</v>
      </c>
      <c r="O81" s="9"/>
      <c r="P81" s="82" t="n">
        <f aca="false">'High pensions'!X81</f>
        <v>31445806.1580055</v>
      </c>
      <c r="Q81" s="67"/>
      <c r="R81" s="82" t="n">
        <f aca="false">'High SIPA income'!G76</f>
        <v>35148832.3387272</v>
      </c>
      <c r="S81" s="67"/>
      <c r="T81" s="82" t="n">
        <f aca="false">'High SIPA income'!J76</f>
        <v>134394606.856175</v>
      </c>
      <c r="U81" s="9"/>
      <c r="V81" s="82" t="n">
        <f aca="false">'High SIPA income'!F76</f>
        <v>121323.626283159</v>
      </c>
      <c r="W81" s="67"/>
      <c r="X81" s="82" t="n">
        <f aca="false">'High SIPA income'!M76</f>
        <v>304729.97065125</v>
      </c>
      <c r="Y81" s="9"/>
      <c r="Z81" s="9" t="n">
        <f aca="false">R81+V81-N81-L81-F81</f>
        <v>-1474769.61234785</v>
      </c>
      <c r="AA81" s="9"/>
      <c r="AB81" s="9" t="n">
        <f aca="false">T81-P81-D81</f>
        <v>-66323977.2326858</v>
      </c>
      <c r="AC81" s="50"/>
      <c r="AD81" s="9"/>
      <c r="AE81" s="9"/>
      <c r="AF81" s="9"/>
      <c r="AG81" s="9" t="n">
        <f aca="false">BF81/100*$AG$57</f>
        <v>7401797373.11154</v>
      </c>
      <c r="AH81" s="40" t="n">
        <f aca="false">(AG81-AG80)/AG80</f>
        <v>0.0129245686351766</v>
      </c>
      <c r="AI81" s="40" t="n">
        <f aca="false">(AG81-AG77)/AG77</f>
        <v>0.02688196823793</v>
      </c>
      <c r="AJ81" s="40" t="n">
        <f aca="false">AB81/AG81</f>
        <v>-0.00896052322016006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13736711</v>
      </c>
      <c r="AX81" s="7"/>
      <c r="AY81" s="40" t="n">
        <f aca="false">(AW81-AW80)/AW80</f>
        <v>0.00250445287152012</v>
      </c>
      <c r="AZ81" s="12" t="n">
        <f aca="false">workers_and_wage_high!B69</f>
        <v>7844.54266550045</v>
      </c>
      <c r="BA81" s="40" t="n">
        <f aca="false">(AZ81-AZ80)/AZ80</f>
        <v>0.0103940842694613</v>
      </c>
      <c r="BB81" s="39"/>
      <c r="BC81" s="39"/>
      <c r="BD81" s="39"/>
      <c r="BE81" s="39"/>
      <c r="BF81" s="7" t="n">
        <f aca="false">BF80*(1+AY81)*(1+BA81)*(1-BE81)</f>
        <v>121.371270997899</v>
      </c>
      <c r="BG81" s="7"/>
      <c r="BH81" s="7"/>
      <c r="BI81" s="40" t="n">
        <f aca="false">T88/AG88</f>
        <v>0.0159800628098112</v>
      </c>
      <c r="BJ81" s="7"/>
      <c r="BK81" s="7"/>
      <c r="BL81" s="7"/>
      <c r="BM81" s="7"/>
      <c r="BN81" s="7"/>
      <c r="BO81" s="7"/>
      <c r="BP81" s="7"/>
    </row>
    <row r="82" customFormat="false" ht="13.25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1" t="n">
        <f aca="false">'High pensions'!Q82</f>
        <v>170200335.415814</v>
      </c>
      <c r="E82" s="6"/>
      <c r="F82" s="81" t="n">
        <f aca="false">'High pensions'!I82</f>
        <v>30935925.6614918</v>
      </c>
      <c r="G82" s="81" t="n">
        <f aca="false">'High pensions'!K82</f>
        <v>3652224.80385285</v>
      </c>
      <c r="H82" s="81" t="n">
        <f aca="false">'High pensions'!V82</f>
        <v>20093463.2902701</v>
      </c>
      <c r="I82" s="81" t="n">
        <f aca="false">'High pensions'!M82</f>
        <v>112955.406304727</v>
      </c>
      <c r="J82" s="81" t="n">
        <f aca="false">'High pensions'!W82</f>
        <v>621447.318255777</v>
      </c>
      <c r="K82" s="6"/>
      <c r="L82" s="81" t="n">
        <f aca="false">'High pensions'!N82</f>
        <v>5614079.80306051</v>
      </c>
      <c r="M82" s="8"/>
      <c r="N82" s="81" t="n">
        <f aca="false">'High pensions'!L82</f>
        <v>1378155.5273666</v>
      </c>
      <c r="O82" s="6"/>
      <c r="P82" s="81" t="n">
        <f aca="false">'High pensions'!X82</f>
        <v>36713691.876246</v>
      </c>
      <c r="Q82" s="8"/>
      <c r="R82" s="81" t="n">
        <f aca="false">'High SIPA income'!G77</f>
        <v>30824203.7380437</v>
      </c>
      <c r="S82" s="8"/>
      <c r="T82" s="81" t="n">
        <f aca="false">'High SIPA income'!J77</f>
        <v>117859014.578549</v>
      </c>
      <c r="U82" s="6"/>
      <c r="V82" s="81" t="n">
        <f aca="false">'High SIPA income'!F77</f>
        <v>124058.06560159</v>
      </c>
      <c r="W82" s="8"/>
      <c r="X82" s="81" t="n">
        <f aca="false">'High SIPA income'!M77</f>
        <v>311598.093858417</v>
      </c>
      <c r="Y82" s="6"/>
      <c r="Z82" s="6" t="n">
        <f aca="false">R82+V82-N82-L82-F82</f>
        <v>-6979899.18827359</v>
      </c>
      <c r="AA82" s="6"/>
      <c r="AB82" s="6" t="n">
        <f aca="false">T82-P82-D82</f>
        <v>-89055012.7135108</v>
      </c>
      <c r="AC82" s="50"/>
      <c r="AD82" s="6"/>
      <c r="AE82" s="6"/>
      <c r="AF82" s="6"/>
      <c r="AG82" s="6" t="n">
        <f aca="false">BF82/100*$AG$57</f>
        <v>7467839293.59338</v>
      </c>
      <c r="AH82" s="61" t="n">
        <f aca="false">(AG82-AG81)/AG81</f>
        <v>0.00892241669864489</v>
      </c>
      <c r="AI82" s="61"/>
      <c r="AJ82" s="61" t="n">
        <f aca="false">AB82/AG82</f>
        <v>-0.0119251378092604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0.00642814483225586</v>
      </c>
      <c r="AV82" s="5"/>
      <c r="AW82" s="5" t="n">
        <f aca="false">workers_and_wage_high!C70</f>
        <v>13865099</v>
      </c>
      <c r="AX82" s="5"/>
      <c r="AY82" s="61" t="n">
        <f aca="false">(AW82-AW81)/AW81</f>
        <v>0.00934634207562494</v>
      </c>
      <c r="AZ82" s="11" t="n">
        <f aca="false">workers_and_wage_high!B70</f>
        <v>7841.2479582547</v>
      </c>
      <c r="BA82" s="61" t="n">
        <f aca="false">(AZ82-AZ81)/AZ81</f>
        <v>-0.000419999914111202</v>
      </c>
      <c r="BB82" s="66"/>
      <c r="BC82" s="66"/>
      <c r="BD82" s="66"/>
      <c r="BE82" s="66"/>
      <c r="BF82" s="5" t="n">
        <f aca="false">BF81*(1+AY82)*(1+BA82)*(1-BE82)</f>
        <v>122.454196052986</v>
      </c>
      <c r="BG82" s="5"/>
      <c r="BH82" s="5"/>
      <c r="BI82" s="61" t="n">
        <f aca="false">T89/AG89</f>
        <v>0.0184715505484598</v>
      </c>
      <c r="BJ82" s="5"/>
      <c r="BK82" s="5"/>
      <c r="BL82" s="5"/>
      <c r="BM82" s="5"/>
      <c r="BN82" s="5"/>
      <c r="BO82" s="5"/>
      <c r="BP82" s="5"/>
    </row>
    <row r="83" customFormat="false" ht="13.25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2" t="n">
        <f aca="false">'High pensions'!Q83</f>
        <v>170371327.086498</v>
      </c>
      <c r="E83" s="9"/>
      <c r="F83" s="82" t="n">
        <f aca="false">'High pensions'!I83</f>
        <v>30967005.4217054</v>
      </c>
      <c r="G83" s="82" t="n">
        <f aca="false">'High pensions'!K83</f>
        <v>3772400.14728718</v>
      </c>
      <c r="H83" s="82" t="n">
        <f aca="false">'High pensions'!V83</f>
        <v>20754632.5723871</v>
      </c>
      <c r="I83" s="82" t="n">
        <f aca="false">'High pensions'!M83</f>
        <v>116672.169503727</v>
      </c>
      <c r="J83" s="82" t="n">
        <f aca="false">'High pensions'!W83</f>
        <v>641895.852754242</v>
      </c>
      <c r="K83" s="9"/>
      <c r="L83" s="82" t="n">
        <f aca="false">'High pensions'!N83</f>
        <v>4585850.95897977</v>
      </c>
      <c r="M83" s="67"/>
      <c r="N83" s="82" t="n">
        <f aca="false">'High pensions'!L83</f>
        <v>1380147.72603815</v>
      </c>
      <c r="O83" s="9"/>
      <c r="P83" s="82" t="n">
        <f aca="false">'High pensions'!X83</f>
        <v>31389168.005614</v>
      </c>
      <c r="Q83" s="67"/>
      <c r="R83" s="82" t="n">
        <f aca="false">'High SIPA income'!G78</f>
        <v>35740201.6239636</v>
      </c>
      <c r="S83" s="67"/>
      <c r="T83" s="82" t="n">
        <f aca="false">'High SIPA income'!J78</f>
        <v>136655758.573258</v>
      </c>
      <c r="U83" s="9"/>
      <c r="V83" s="82" t="n">
        <f aca="false">'High SIPA income'!F78</f>
        <v>118777.028612276</v>
      </c>
      <c r="W83" s="67"/>
      <c r="X83" s="82" t="n">
        <f aca="false">'High SIPA income'!M78</f>
        <v>298333.651506473</v>
      </c>
      <c r="Y83" s="9"/>
      <c r="Z83" s="9" t="n">
        <f aca="false">R83+V83-N83-L83-F83</f>
        <v>-1074025.4541474</v>
      </c>
      <c r="AA83" s="9"/>
      <c r="AB83" s="9" t="n">
        <f aca="false">T83-P83-D83</f>
        <v>-65104736.5188534</v>
      </c>
      <c r="AC83" s="50"/>
      <c r="AD83" s="9"/>
      <c r="AE83" s="9"/>
      <c r="AF83" s="9"/>
      <c r="AG83" s="9" t="n">
        <f aca="false">BF83/100*$AG$57</f>
        <v>7493004985.13639</v>
      </c>
      <c r="AH83" s="40" t="n">
        <f aca="false">(AG83-AG82)/AG82</f>
        <v>0.0033698758842599</v>
      </c>
      <c r="AI83" s="40"/>
      <c r="AJ83" s="40" t="n">
        <f aca="false">AB83/AG83</f>
        <v>-0.00868873524680678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13866282</v>
      </c>
      <c r="AX83" s="7"/>
      <c r="AY83" s="40" t="n">
        <f aca="false">(AW83-AW82)/AW82</f>
        <v>8.53221459147172E-005</v>
      </c>
      <c r="AZ83" s="12" t="n">
        <f aca="false">workers_and_wage_high!B71</f>
        <v>7867.00076126486</v>
      </c>
      <c r="BA83" s="40" t="n">
        <f aca="false">(AZ83-AZ82)/AZ82</f>
        <v>0.00328427351708086</v>
      </c>
      <c r="BB83" s="39"/>
      <c r="BC83" s="39"/>
      <c r="BD83" s="39"/>
      <c r="BE83" s="39"/>
      <c r="BF83" s="7" t="n">
        <f aca="false">BF82*(1+AY83)*(1+BA83)*(1-BE83)</f>
        <v>122.866851495192</v>
      </c>
      <c r="BG83" s="7"/>
      <c r="BH83" s="7"/>
      <c r="BI83" s="40" t="n">
        <f aca="false">T90/AG90</f>
        <v>0.0160331185858656</v>
      </c>
      <c r="BJ83" s="7"/>
      <c r="BK83" s="7"/>
      <c r="BL83" s="7"/>
      <c r="BM83" s="7"/>
      <c r="BN83" s="7"/>
      <c r="BO83" s="7"/>
      <c r="BP83" s="7"/>
    </row>
    <row r="84" customFormat="false" ht="13.25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2" t="n">
        <f aca="false">'High pensions'!Q84</f>
        <v>170972697.312694</v>
      </c>
      <c r="E84" s="9"/>
      <c r="F84" s="82" t="n">
        <f aca="false">'High pensions'!I84</f>
        <v>31076311.5788712</v>
      </c>
      <c r="G84" s="82" t="n">
        <f aca="false">'High pensions'!K84</f>
        <v>3883938.31811141</v>
      </c>
      <c r="H84" s="82" t="n">
        <f aca="false">'High pensions'!V84</f>
        <v>21368282.6791813</v>
      </c>
      <c r="I84" s="82" t="n">
        <f aca="false">'High pensions'!M84</f>
        <v>120121.80365293</v>
      </c>
      <c r="J84" s="82" t="n">
        <f aca="false">'High pensions'!W84</f>
        <v>660874.722036534</v>
      </c>
      <c r="K84" s="9"/>
      <c r="L84" s="82" t="n">
        <f aca="false">'High pensions'!N84</f>
        <v>4527470.23659742</v>
      </c>
      <c r="M84" s="67"/>
      <c r="N84" s="82" t="n">
        <f aca="false">'High pensions'!L84</f>
        <v>1386315.32728029</v>
      </c>
      <c r="O84" s="9"/>
      <c r="P84" s="82" t="n">
        <f aca="false">'High pensions'!X84</f>
        <v>31120162.4819394</v>
      </c>
      <c r="Q84" s="67"/>
      <c r="R84" s="82" t="n">
        <f aca="false">'High SIPA income'!G79</f>
        <v>31251903.0412604</v>
      </c>
      <c r="S84" s="67"/>
      <c r="T84" s="82" t="n">
        <f aca="false">'High SIPA income'!J79</f>
        <v>119494359.933824</v>
      </c>
      <c r="U84" s="9"/>
      <c r="V84" s="82" t="n">
        <f aca="false">'High SIPA income'!F79</f>
        <v>119373.148560709</v>
      </c>
      <c r="W84" s="67"/>
      <c r="X84" s="82" t="n">
        <f aca="false">'High SIPA income'!M79</f>
        <v>299830.932950785</v>
      </c>
      <c r="Y84" s="9"/>
      <c r="Z84" s="9" t="n">
        <f aca="false">R84+V84-N84-L84-F84</f>
        <v>-5618820.95292788</v>
      </c>
      <c r="AA84" s="9"/>
      <c r="AB84" s="9" t="n">
        <f aca="false">T84-P84-D84</f>
        <v>-82598499.8608093</v>
      </c>
      <c r="AC84" s="50"/>
      <c r="AD84" s="9"/>
      <c r="AE84" s="9"/>
      <c r="AF84" s="9"/>
      <c r="AG84" s="9" t="n">
        <f aca="false">BF84/100*$AG$57</f>
        <v>7534786918.45215</v>
      </c>
      <c r="AH84" s="40" t="n">
        <f aca="false">(AG84-AG83)/AG83</f>
        <v>0.00557612511917958</v>
      </c>
      <c r="AI84" s="40"/>
      <c r="AJ84" s="40" t="n">
        <f aca="false">AB84/AG84</f>
        <v>-0.0109622874216299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13886562</v>
      </c>
      <c r="AX84" s="7"/>
      <c r="AY84" s="40" t="n">
        <f aca="false">(AW84-AW83)/AW83</f>
        <v>0.00146254057143797</v>
      </c>
      <c r="AZ84" s="12" t="n">
        <f aca="false">workers_and_wage_high!B72</f>
        <v>7899.31507304146</v>
      </c>
      <c r="BA84" s="40" t="n">
        <f aca="false">(AZ84-AZ83)/AZ83</f>
        <v>0.0041075770496562</v>
      </c>
      <c r="BB84" s="39"/>
      <c r="BC84" s="39"/>
      <c r="BD84" s="39"/>
      <c r="BE84" s="39"/>
      <c r="BF84" s="7" t="n">
        <f aca="false">BF83*(1+AY84)*(1+BA84)*(1-BE84)</f>
        <v>123.551972432129</v>
      </c>
      <c r="BG84" s="7"/>
      <c r="BH84" s="7"/>
      <c r="BI84" s="40" t="n">
        <f aca="false">T91/AG91</f>
        <v>0.0184361654201398</v>
      </c>
      <c r="BJ84" s="7"/>
      <c r="BK84" s="7"/>
      <c r="BL84" s="7"/>
      <c r="BM84" s="7"/>
      <c r="BN84" s="7"/>
      <c r="BO84" s="7"/>
      <c r="BP84" s="7"/>
    </row>
    <row r="85" customFormat="false" ht="13.25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2" t="n">
        <f aca="false">'High pensions'!Q85</f>
        <v>171558801.242214</v>
      </c>
      <c r="E85" s="9"/>
      <c r="F85" s="82" t="n">
        <f aca="false">'High pensions'!I85</f>
        <v>31182842.9059056</v>
      </c>
      <c r="G85" s="82" t="n">
        <f aca="false">'High pensions'!K85</f>
        <v>3995621.5638069</v>
      </c>
      <c r="H85" s="82" t="n">
        <f aca="false">'High pensions'!V85</f>
        <v>21982730.9451131</v>
      </c>
      <c r="I85" s="82" t="n">
        <f aca="false">'High pensions'!M85</f>
        <v>123575.924653822</v>
      </c>
      <c r="J85" s="82" t="n">
        <f aca="false">'High pensions'!W85</f>
        <v>679878.276652985</v>
      </c>
      <c r="K85" s="9"/>
      <c r="L85" s="82" t="n">
        <f aca="false">'High pensions'!N85</f>
        <v>4566375.95909962</v>
      </c>
      <c r="M85" s="67"/>
      <c r="N85" s="82" t="n">
        <f aca="false">'High pensions'!L85</f>
        <v>1392398.8454866</v>
      </c>
      <c r="O85" s="9"/>
      <c r="P85" s="82" t="n">
        <f aca="false">'High pensions'!X85</f>
        <v>31355514.1831964</v>
      </c>
      <c r="Q85" s="67"/>
      <c r="R85" s="82" t="n">
        <f aca="false">'High SIPA income'!G80</f>
        <v>36248709.8228605</v>
      </c>
      <c r="S85" s="67"/>
      <c r="T85" s="82" t="n">
        <f aca="false">'High SIPA income'!J80</f>
        <v>138600083.74501</v>
      </c>
      <c r="U85" s="9"/>
      <c r="V85" s="82" t="n">
        <f aca="false">'High SIPA income'!F80</f>
        <v>123493.014782997</v>
      </c>
      <c r="W85" s="67"/>
      <c r="X85" s="82" t="n">
        <f aca="false">'High SIPA income'!M80</f>
        <v>310178.849110782</v>
      </c>
      <c r="Y85" s="9"/>
      <c r="Z85" s="9" t="n">
        <f aca="false">R85+V85-N85-L85-F85</f>
        <v>-769414.872848336</v>
      </c>
      <c r="AA85" s="9"/>
      <c r="AB85" s="9" t="n">
        <f aca="false">T85-P85-D85</f>
        <v>-64314231.6803999</v>
      </c>
      <c r="AC85" s="50"/>
      <c r="AD85" s="9"/>
      <c r="AE85" s="9"/>
      <c r="AF85" s="9"/>
      <c r="AG85" s="9" t="n">
        <f aca="false">BF85/100*$AG$57</f>
        <v>7593891004.86503</v>
      </c>
      <c r="AH85" s="40" t="n">
        <f aca="false">(AG85-AG84)/AG84</f>
        <v>0.00784416162693906</v>
      </c>
      <c r="AI85" s="40" t="n">
        <f aca="false">(AG85-AG81)/AG81</f>
        <v>0.0259522953777827</v>
      </c>
      <c r="AJ85" s="40" t="n">
        <f aca="false">AB85/AG85</f>
        <v>-0.00846920658186915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13973933</v>
      </c>
      <c r="AX85" s="7"/>
      <c r="AY85" s="40" t="n">
        <f aca="false">(AW85-AW84)/AW84</f>
        <v>0.00629176609732488</v>
      </c>
      <c r="AZ85" s="12" t="n">
        <f aca="false">workers_and_wage_high!B73</f>
        <v>7911.50126179859</v>
      </c>
      <c r="BA85" s="40" t="n">
        <f aca="false">(AZ85-AZ84)/AZ84</f>
        <v>0.00154268928944404</v>
      </c>
      <c r="BB85" s="39"/>
      <c r="BC85" s="39"/>
      <c r="BD85" s="39"/>
      <c r="BE85" s="39"/>
      <c r="BF85" s="7" t="n">
        <f aca="false">BF84*(1+AY85)*(1+BA85)*(1-BE85)</f>
        <v>124.521134073213</v>
      </c>
      <c r="BG85" s="7"/>
      <c r="BH85" s="7"/>
      <c r="BI85" s="40" t="n">
        <f aca="false">T92/AG92</f>
        <v>0.0160695268797154</v>
      </c>
      <c r="BJ85" s="7"/>
      <c r="BK85" s="7"/>
      <c r="BL85" s="7"/>
      <c r="BM85" s="7"/>
      <c r="BN85" s="7"/>
      <c r="BO85" s="7"/>
      <c r="BP85" s="7"/>
    </row>
    <row r="86" customFormat="false" ht="13.25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1" t="n">
        <f aca="false">'High pensions'!Q86</f>
        <v>172338286.195792</v>
      </c>
      <c r="E86" s="6"/>
      <c r="F86" s="81" t="n">
        <f aca="false">'High pensions'!I86</f>
        <v>31324523.5231573</v>
      </c>
      <c r="G86" s="81" t="n">
        <f aca="false">'High pensions'!K86</f>
        <v>4027469.4726253</v>
      </c>
      <c r="H86" s="81" t="n">
        <f aca="false">'High pensions'!V86</f>
        <v>22157948.7427797</v>
      </c>
      <c r="I86" s="81" t="n">
        <f aca="false">'High pensions'!M86</f>
        <v>124560.911524494</v>
      </c>
      <c r="J86" s="81" t="n">
        <f aca="false">'High pensions'!W86</f>
        <v>685297.383797309</v>
      </c>
      <c r="K86" s="6"/>
      <c r="L86" s="81" t="n">
        <f aca="false">'High pensions'!N86</f>
        <v>5601040.60170059</v>
      </c>
      <c r="M86" s="8"/>
      <c r="N86" s="81" t="n">
        <f aca="false">'High pensions'!L86</f>
        <v>1398918.36104195</v>
      </c>
      <c r="O86" s="6"/>
      <c r="P86" s="81" t="n">
        <f aca="false">'High pensions'!X86</f>
        <v>36760262.3832591</v>
      </c>
      <c r="Q86" s="8"/>
      <c r="R86" s="81" t="n">
        <f aca="false">'High SIPA income'!G81</f>
        <v>31805742.039097</v>
      </c>
      <c r="S86" s="8"/>
      <c r="T86" s="81" t="n">
        <f aca="false">'High SIPA income'!J81</f>
        <v>121612011.34422</v>
      </c>
      <c r="U86" s="6"/>
      <c r="V86" s="81" t="n">
        <f aca="false">'High SIPA income'!F81</f>
        <v>127350.708422424</v>
      </c>
      <c r="W86" s="8"/>
      <c r="X86" s="81" t="n">
        <f aca="false">'High SIPA income'!M81</f>
        <v>319868.263329086</v>
      </c>
      <c r="Y86" s="6"/>
      <c r="Z86" s="6" t="n">
        <f aca="false">R86+V86-N86-L86-F86</f>
        <v>-6391389.73838038</v>
      </c>
      <c r="AA86" s="6"/>
      <c r="AB86" s="6" t="n">
        <f aca="false">T86-P86-D86</f>
        <v>-87486537.2348316</v>
      </c>
      <c r="AC86" s="50"/>
      <c r="AD86" s="6"/>
      <c r="AE86" s="6"/>
      <c r="AF86" s="6"/>
      <c r="AG86" s="6" t="n">
        <f aca="false">BF86/100*$AG$57</f>
        <v>7637025164.99057</v>
      </c>
      <c r="AH86" s="61" t="n">
        <f aca="false">(AG86-AG85)/AG85</f>
        <v>0.00568011314593598</v>
      </c>
      <c r="AI86" s="61"/>
      <c r="AJ86" s="61" t="n">
        <f aca="false">AB86/AG86</f>
        <v>-0.0114555779697944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0.00877461591265824</v>
      </c>
      <c r="AV86" s="5"/>
      <c r="AW86" s="5" t="n">
        <f aca="false">workers_and_wage_high!C74</f>
        <v>13944951</v>
      </c>
      <c r="AX86" s="5"/>
      <c r="AY86" s="61" t="n">
        <f aca="false">(AW86-AW85)/AW85</f>
        <v>-0.00207400450538871</v>
      </c>
      <c r="AZ86" s="11" t="n">
        <f aca="false">workers_and_wage_high!B74</f>
        <v>7972.97547116837</v>
      </c>
      <c r="BA86" s="61" t="n">
        <f aca="false">(AZ86-AZ85)/AZ85</f>
        <v>0.00777023314988566</v>
      </c>
      <c r="BB86" s="66"/>
      <c r="BC86" s="66"/>
      <c r="BD86" s="66"/>
      <c r="BE86" s="66"/>
      <c r="BF86" s="5" t="n">
        <f aca="false">BF85*(1+AY86)*(1+BA86)*(1-BE86)</f>
        <v>125.228428203809</v>
      </c>
      <c r="BG86" s="5"/>
      <c r="BH86" s="5"/>
      <c r="BI86" s="61" t="n">
        <f aca="false">T93/AG93</f>
        <v>0.0184458055092987</v>
      </c>
      <c r="BJ86" s="5"/>
      <c r="BK86" s="5"/>
      <c r="BL86" s="5"/>
      <c r="BM86" s="5"/>
      <c r="BN86" s="5"/>
      <c r="BO86" s="5"/>
      <c r="BP86" s="5"/>
    </row>
    <row r="87" customFormat="false" ht="13.25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2" t="n">
        <f aca="false">'High pensions'!Q87</f>
        <v>173561188.719119</v>
      </c>
      <c r="E87" s="9"/>
      <c r="F87" s="82" t="n">
        <f aca="false">'High pensions'!I87</f>
        <v>31546800.5325443</v>
      </c>
      <c r="G87" s="82" t="n">
        <f aca="false">'High pensions'!K87</f>
        <v>4082032.45640137</v>
      </c>
      <c r="H87" s="82" t="n">
        <f aca="false">'High pensions'!V87</f>
        <v>22458138.1808328</v>
      </c>
      <c r="I87" s="82" t="n">
        <f aca="false">'High pensions'!M87</f>
        <v>126248.42648664</v>
      </c>
      <c r="J87" s="82" t="n">
        <f aca="false">'High pensions'!W87</f>
        <v>694581.593221631</v>
      </c>
      <c r="K87" s="9"/>
      <c r="L87" s="82" t="n">
        <f aca="false">'High pensions'!N87</f>
        <v>4573055.25324179</v>
      </c>
      <c r="M87" s="67"/>
      <c r="N87" s="82" t="n">
        <f aca="false">'High pensions'!L87</f>
        <v>1410050.9984902</v>
      </c>
      <c r="O87" s="9"/>
      <c r="P87" s="82" t="n">
        <f aca="false">'High pensions'!X87</f>
        <v>31487290.0098508</v>
      </c>
      <c r="Q87" s="67"/>
      <c r="R87" s="82" t="n">
        <f aca="false">'High SIPA income'!G82</f>
        <v>37083149.6096045</v>
      </c>
      <c r="S87" s="67"/>
      <c r="T87" s="82" t="n">
        <f aca="false">'High SIPA income'!J82</f>
        <v>141790636.591941</v>
      </c>
      <c r="U87" s="9"/>
      <c r="V87" s="82" t="n">
        <f aca="false">'High SIPA income'!F82</f>
        <v>126696.358211673</v>
      </c>
      <c r="W87" s="67"/>
      <c r="X87" s="82" t="n">
        <f aca="false">'High SIPA income'!M82</f>
        <v>318224.72425408</v>
      </c>
      <c r="Y87" s="9"/>
      <c r="Z87" s="9" t="n">
        <f aca="false">R87+V87-N87-L87-F87</f>
        <v>-320060.816460144</v>
      </c>
      <c r="AA87" s="9"/>
      <c r="AB87" s="9" t="n">
        <f aca="false">T87-P87-D87</f>
        <v>-63257842.1370294</v>
      </c>
      <c r="AC87" s="50"/>
      <c r="AD87" s="9"/>
      <c r="AE87" s="9"/>
      <c r="AF87" s="9"/>
      <c r="AG87" s="9" t="n">
        <f aca="false">BF87/100*$AG$57</f>
        <v>7733869753.43611</v>
      </c>
      <c r="AH87" s="40" t="n">
        <f aca="false">(AG87-AG86)/AG86</f>
        <v>0.0126809309061193</v>
      </c>
      <c r="AI87" s="40"/>
      <c r="AJ87" s="40" t="n">
        <f aca="false">AB87/AG87</f>
        <v>-0.00817932602355042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14041088</v>
      </c>
      <c r="AX87" s="7"/>
      <c r="AY87" s="40" t="n">
        <f aca="false">(AW87-AW86)/AW86</f>
        <v>0.0068940364150437</v>
      </c>
      <c r="AZ87" s="12" t="n">
        <f aca="false">workers_and_wage_high!B75</f>
        <v>8018.79833451143</v>
      </c>
      <c r="BA87" s="40" t="n">
        <f aca="false">(AZ87-AZ86)/AZ86</f>
        <v>0.0057472725845901</v>
      </c>
      <c r="BB87" s="39"/>
      <c r="BC87" s="39"/>
      <c r="BD87" s="39"/>
      <c r="BE87" s="39"/>
      <c r="BF87" s="7" t="n">
        <f aca="false">BF86*(1+AY87)*(1+BA87)*(1-BE87)</f>
        <v>126.816441249344</v>
      </c>
      <c r="BG87" s="7"/>
      <c r="BH87" s="7"/>
      <c r="BI87" s="40" t="n">
        <f aca="false">T94/AG94</f>
        <v>0.0160289755130155</v>
      </c>
      <c r="BJ87" s="7"/>
      <c r="BK87" s="7"/>
      <c r="BL87" s="7"/>
      <c r="BM87" s="7"/>
      <c r="BN87" s="7"/>
      <c r="BO87" s="7"/>
      <c r="BP87" s="7"/>
    </row>
    <row r="88" customFormat="false" ht="13.25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2" t="n">
        <f aca="false">'High pensions'!Q88</f>
        <v>173843469.000794</v>
      </c>
      <c r="E88" s="9"/>
      <c r="F88" s="82" t="n">
        <f aca="false">'High pensions'!I88</f>
        <v>31598108.3151539</v>
      </c>
      <c r="G88" s="82" t="n">
        <f aca="false">'High pensions'!K88</f>
        <v>4170520.04504013</v>
      </c>
      <c r="H88" s="82" t="n">
        <f aca="false">'High pensions'!V88</f>
        <v>22944970.7854637</v>
      </c>
      <c r="I88" s="82" t="n">
        <f aca="false">'High pensions'!M88</f>
        <v>128985.156032169</v>
      </c>
      <c r="J88" s="82" t="n">
        <f aca="false">'High pensions'!W88</f>
        <v>709638.271715371</v>
      </c>
      <c r="K88" s="9"/>
      <c r="L88" s="82" t="n">
        <f aca="false">'High pensions'!N88</f>
        <v>4610957.44361854</v>
      </c>
      <c r="M88" s="67"/>
      <c r="N88" s="82" t="n">
        <f aca="false">'High pensions'!L88</f>
        <v>1412825.00825956</v>
      </c>
      <c r="O88" s="9"/>
      <c r="P88" s="82" t="n">
        <f aca="false">'High pensions'!X88</f>
        <v>31699226.4391811</v>
      </c>
      <c r="Q88" s="67"/>
      <c r="R88" s="82" t="n">
        <f aca="false">'High SIPA income'!G83</f>
        <v>32604231.9241511</v>
      </c>
      <c r="S88" s="67"/>
      <c r="T88" s="82" t="n">
        <f aca="false">'High SIPA income'!J83</f>
        <v>124665106.6262</v>
      </c>
      <c r="U88" s="9"/>
      <c r="V88" s="82" t="n">
        <f aca="false">'High SIPA income'!F83</f>
        <v>125239.882364373</v>
      </c>
      <c r="W88" s="67"/>
      <c r="X88" s="82" t="n">
        <f aca="false">'High SIPA income'!M83</f>
        <v>314566.476839299</v>
      </c>
      <c r="Y88" s="9"/>
      <c r="Z88" s="9" t="n">
        <f aca="false">R88+V88-N88-L88-F88</f>
        <v>-4892418.9605165</v>
      </c>
      <c r="AA88" s="9"/>
      <c r="AB88" s="9" t="n">
        <f aca="false">T88-P88-D88</f>
        <v>-80877588.8137752</v>
      </c>
      <c r="AC88" s="50"/>
      <c r="AD88" s="9"/>
      <c r="AE88" s="9"/>
      <c r="AF88" s="9"/>
      <c r="AG88" s="9" t="n">
        <f aca="false">BF88/100*$AG$57</f>
        <v>7801290151.97988</v>
      </c>
      <c r="AH88" s="40" t="n">
        <f aca="false">(AG88-AG87)/AG87</f>
        <v>0.0087175502941216</v>
      </c>
      <c r="AI88" s="40"/>
      <c r="AJ88" s="40" t="n">
        <f aca="false">AB88/AG88</f>
        <v>-0.010367206864271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14060204</v>
      </c>
      <c r="AX88" s="7"/>
      <c r="AY88" s="40" t="n">
        <f aca="false">(AW88-AW87)/AW87</f>
        <v>0.00136143296018086</v>
      </c>
      <c r="AZ88" s="12" t="n">
        <f aca="false">workers_and_wage_high!B76</f>
        <v>8077.70535797398</v>
      </c>
      <c r="BA88" s="40" t="n">
        <f aca="false">(AZ88-AZ87)/AZ87</f>
        <v>0.00734611608936751</v>
      </c>
      <c r="BB88" s="39"/>
      <c r="BC88" s="39"/>
      <c r="BD88" s="39"/>
      <c r="BE88" s="39"/>
      <c r="BF88" s="7" t="n">
        <f aca="false">BF87*(1+AY88)*(1+BA88)*(1-BE88)</f>
        <v>127.921969954057</v>
      </c>
      <c r="BG88" s="7"/>
      <c r="BH88" s="7"/>
      <c r="BI88" s="40" t="n">
        <f aca="false">T95/AG95</f>
        <v>0.0185021559375341</v>
      </c>
      <c r="BJ88" s="7"/>
      <c r="BK88" s="7"/>
      <c r="BL88" s="7"/>
      <c r="BM88" s="7"/>
      <c r="BN88" s="7"/>
      <c r="BO88" s="7"/>
      <c r="BP88" s="7"/>
    </row>
    <row r="89" customFormat="false" ht="13.25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2" t="n">
        <f aca="false">'High pensions'!Q89</f>
        <v>175130808.789642</v>
      </c>
      <c r="E89" s="9"/>
      <c r="F89" s="82" t="n">
        <f aca="false">'High pensions'!I89</f>
        <v>31832097.5603078</v>
      </c>
      <c r="G89" s="82" t="n">
        <f aca="false">'High pensions'!K89</f>
        <v>4276732.86254778</v>
      </c>
      <c r="H89" s="82" t="n">
        <f aca="false">'High pensions'!V89</f>
        <v>23529322.3695432</v>
      </c>
      <c r="I89" s="82" t="n">
        <f aca="false">'High pensions'!M89</f>
        <v>132270.088532404</v>
      </c>
      <c r="J89" s="82" t="n">
        <f aca="false">'High pensions'!W89</f>
        <v>727711.001119887</v>
      </c>
      <c r="K89" s="9"/>
      <c r="L89" s="82" t="n">
        <f aca="false">'High pensions'!N89</f>
        <v>4587012.01712813</v>
      </c>
      <c r="M89" s="67"/>
      <c r="N89" s="82" t="n">
        <f aca="false">'High pensions'!L89</f>
        <v>1424371.64679047</v>
      </c>
      <c r="O89" s="9"/>
      <c r="P89" s="82" t="n">
        <f aca="false">'High pensions'!X89</f>
        <v>31638499.7056784</v>
      </c>
      <c r="Q89" s="67"/>
      <c r="R89" s="82" t="n">
        <f aca="false">'High SIPA income'!G84</f>
        <v>37989881.3511208</v>
      </c>
      <c r="S89" s="67"/>
      <c r="T89" s="82" t="n">
        <f aca="false">'High SIPA income'!J84</f>
        <v>145257603.99361</v>
      </c>
      <c r="U89" s="9"/>
      <c r="V89" s="82" t="n">
        <f aca="false">'High SIPA income'!F84</f>
        <v>117475.011134067</v>
      </c>
      <c r="W89" s="67"/>
      <c r="X89" s="82" t="n">
        <f aca="false">'High SIPA income'!M84</f>
        <v>295063.358983266</v>
      </c>
      <c r="Y89" s="9"/>
      <c r="Z89" s="9" t="n">
        <f aca="false">R89+V89-N89-L89-F89</f>
        <v>263875.138028435</v>
      </c>
      <c r="AA89" s="9"/>
      <c r="AB89" s="9" t="n">
        <f aca="false">T89-P89-D89</f>
        <v>-61511704.5017108</v>
      </c>
      <c r="AC89" s="50"/>
      <c r="AD89" s="9"/>
      <c r="AE89" s="9"/>
      <c r="AF89" s="9"/>
      <c r="AG89" s="9" t="n">
        <f aca="false">BF89/100*$AG$57</f>
        <v>7863855479.40489</v>
      </c>
      <c r="AH89" s="40" t="n">
        <f aca="false">(AG89-AG88)/AG88</f>
        <v>0.00801986930445613</v>
      </c>
      <c r="AI89" s="40" t="n">
        <f aca="false">(AG89-AG85)/AG85</f>
        <v>0.0355502171899636</v>
      </c>
      <c r="AJ89" s="40" t="n">
        <f aca="false">AB89/AG89</f>
        <v>-0.00782207972448214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14090482</v>
      </c>
      <c r="AX89" s="7"/>
      <c r="AY89" s="40" t="n">
        <f aca="false">(AW89-AW88)/AW88</f>
        <v>0.00215345381901998</v>
      </c>
      <c r="AZ89" s="12" t="n">
        <f aca="false">workers_and_wage_high!B77</f>
        <v>8124.99070695744</v>
      </c>
      <c r="BA89" s="40" t="n">
        <f aca="false">(AZ89-AZ88)/AZ88</f>
        <v>0.00585380957684707</v>
      </c>
      <c r="BB89" s="39"/>
      <c r="BC89" s="39"/>
      <c r="BD89" s="39"/>
      <c r="BE89" s="39"/>
      <c r="BF89" s="7" t="n">
        <f aca="false">BF88*(1+AY89)*(1+BA89)*(1-BE89)</f>
        <v>128.947887434257</v>
      </c>
      <c r="BG89" s="7"/>
      <c r="BH89" s="7"/>
      <c r="BI89" s="40" t="n">
        <f aca="false">T96/AG96</f>
        <v>0.0161870728154985</v>
      </c>
      <c r="BJ89" s="7"/>
      <c r="BK89" s="7"/>
      <c r="BL89" s="7"/>
      <c r="BM89" s="7"/>
      <c r="BN89" s="7"/>
      <c r="BO89" s="7"/>
      <c r="BP89" s="7"/>
    </row>
    <row r="90" customFormat="false" ht="13.25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1" t="n">
        <f aca="false">'High pensions'!Q90</f>
        <v>175384510.144865</v>
      </c>
      <c r="E90" s="6"/>
      <c r="F90" s="81" t="n">
        <f aca="false">'High pensions'!I90</f>
        <v>31878210.7847395</v>
      </c>
      <c r="G90" s="81" t="n">
        <f aca="false">'High pensions'!K90</f>
        <v>4409824.77683219</v>
      </c>
      <c r="H90" s="81" t="n">
        <f aca="false">'High pensions'!V90</f>
        <v>24261554.8134729</v>
      </c>
      <c r="I90" s="81" t="n">
        <f aca="false">'High pensions'!M90</f>
        <v>136386.33330409</v>
      </c>
      <c r="J90" s="81" t="n">
        <f aca="false">'High pensions'!W90</f>
        <v>750357.365365148</v>
      </c>
      <c r="K90" s="6"/>
      <c r="L90" s="81" t="n">
        <f aca="false">'High pensions'!N90</f>
        <v>5572055.35954521</v>
      </c>
      <c r="M90" s="8"/>
      <c r="N90" s="81" t="n">
        <f aca="false">'High pensions'!L90</f>
        <v>1427878.72547356</v>
      </c>
      <c r="O90" s="6"/>
      <c r="P90" s="81" t="n">
        <f aca="false">'High pensions'!X90</f>
        <v>36769189.2043385</v>
      </c>
      <c r="Q90" s="8"/>
      <c r="R90" s="81" t="n">
        <f aca="false">'High SIPA income'!G85</f>
        <v>33050747.9835535</v>
      </c>
      <c r="S90" s="8"/>
      <c r="T90" s="81" t="n">
        <f aca="false">'High SIPA income'!J85</f>
        <v>126372399.479631</v>
      </c>
      <c r="U90" s="6"/>
      <c r="V90" s="81" t="n">
        <f aca="false">'High SIPA income'!F85</f>
        <v>122383.096925593</v>
      </c>
      <c r="W90" s="8"/>
      <c r="X90" s="81" t="n">
        <f aca="false">'High SIPA income'!M85</f>
        <v>307391.055451181</v>
      </c>
      <c r="Y90" s="6"/>
      <c r="Z90" s="6" t="n">
        <f aca="false">R90+V90-N90-L90-F90</f>
        <v>-5705013.7892792</v>
      </c>
      <c r="AA90" s="6"/>
      <c r="AB90" s="6" t="n">
        <f aca="false">T90-P90-D90</f>
        <v>-85781299.8695725</v>
      </c>
      <c r="AC90" s="50"/>
      <c r="AD90" s="6"/>
      <c r="AE90" s="6"/>
      <c r="AF90" s="6"/>
      <c r="AG90" s="6" t="n">
        <f aca="false">BF90/100*$AG$57</f>
        <v>7881960006.89706</v>
      </c>
      <c r="AH90" s="61" t="n">
        <f aca="false">(AG90-AG89)/AG89</f>
        <v>0.00230224570372451</v>
      </c>
      <c r="AI90" s="61"/>
      <c r="AJ90" s="61" t="n">
        <f aca="false">AB90/AG90</f>
        <v>-0.010883244750609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0.00672449725944829</v>
      </c>
      <c r="AV90" s="5"/>
      <c r="AW90" s="5" t="n">
        <f aca="false">workers_and_wage_high!C78</f>
        <v>14100953</v>
      </c>
      <c r="AX90" s="5"/>
      <c r="AY90" s="61" t="n">
        <f aca="false">(AW90-AW89)/AW89</f>
        <v>0.000743125749708207</v>
      </c>
      <c r="AZ90" s="11" t="n">
        <f aca="false">workers_and_wage_high!B78</f>
        <v>8137.6491352908</v>
      </c>
      <c r="BA90" s="61" t="n">
        <f aca="false">(AZ90-AZ89)/AZ89</f>
        <v>0.00155796219219428</v>
      </c>
      <c r="BB90" s="66"/>
      <c r="BC90" s="66"/>
      <c r="BD90" s="66"/>
      <c r="BE90" s="66"/>
      <c r="BF90" s="5" t="n">
        <f aca="false">BF89*(1+AY90)*(1+BA90)*(1-BE90)</f>
        <v>129.244757154106</v>
      </c>
      <c r="BG90" s="5"/>
      <c r="BH90" s="5"/>
      <c r="BI90" s="61" t="n">
        <f aca="false">T97/AG97</f>
        <v>0.0186036729354083</v>
      </c>
      <c r="BJ90" s="5"/>
      <c r="BK90" s="5"/>
      <c r="BL90" s="5"/>
      <c r="BM90" s="5"/>
      <c r="BN90" s="5"/>
      <c r="BO90" s="5"/>
      <c r="BP90" s="5"/>
    </row>
    <row r="91" customFormat="false" ht="13.25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2" t="n">
        <f aca="false">'High pensions'!Q91</f>
        <v>175318431.735564</v>
      </c>
      <c r="E91" s="9"/>
      <c r="F91" s="82" t="n">
        <f aca="false">'High pensions'!I91</f>
        <v>31866200.2516641</v>
      </c>
      <c r="G91" s="82" t="n">
        <f aca="false">'High pensions'!K91</f>
        <v>4466948.60547843</v>
      </c>
      <c r="H91" s="82" t="n">
        <f aca="false">'High pensions'!V91</f>
        <v>24575833.2644303</v>
      </c>
      <c r="I91" s="82" t="n">
        <f aca="false">'High pensions'!M91</f>
        <v>138153.049653973</v>
      </c>
      <c r="J91" s="82" t="n">
        <f aca="false">'High pensions'!W91</f>
        <v>760077.317456608</v>
      </c>
      <c r="K91" s="9"/>
      <c r="L91" s="82" t="n">
        <f aca="false">'High pensions'!N91</f>
        <v>4565720.6447186</v>
      </c>
      <c r="M91" s="67"/>
      <c r="N91" s="82" t="n">
        <f aca="false">'High pensions'!L91</f>
        <v>1426427.3279207</v>
      </c>
      <c r="O91" s="9"/>
      <c r="P91" s="82" t="n">
        <f aca="false">'High pensions'!X91</f>
        <v>31539328.4240849</v>
      </c>
      <c r="Q91" s="67"/>
      <c r="R91" s="82" t="n">
        <f aca="false">'High SIPA income'!G86</f>
        <v>38363322.9435232</v>
      </c>
      <c r="S91" s="67"/>
      <c r="T91" s="82" t="n">
        <f aca="false">'High SIPA income'!J86</f>
        <v>146685490.288978</v>
      </c>
      <c r="U91" s="9"/>
      <c r="V91" s="82" t="n">
        <f aca="false">'High SIPA income'!F86</f>
        <v>124089.818510104</v>
      </c>
      <c r="W91" s="67"/>
      <c r="X91" s="82" t="n">
        <f aca="false">'High SIPA income'!M86</f>
        <v>311677.848009986</v>
      </c>
      <c r="Y91" s="9"/>
      <c r="Z91" s="9" t="n">
        <f aca="false">R91+V91-N91-L91-F91</f>
        <v>629064.537729971</v>
      </c>
      <c r="AA91" s="9"/>
      <c r="AB91" s="9" t="n">
        <f aca="false">T91-P91-D91</f>
        <v>-60172269.8706705</v>
      </c>
      <c r="AC91" s="50"/>
      <c r="AD91" s="9"/>
      <c r="AE91" s="9"/>
      <c r="AF91" s="9"/>
      <c r="AG91" s="9" t="n">
        <f aca="false">BF91/100*$AG$57</f>
        <v>7956399118.04749</v>
      </c>
      <c r="AH91" s="40" t="n">
        <f aca="false">(AG91-AG90)/AG90</f>
        <v>0.00944423862659648</v>
      </c>
      <c r="AI91" s="40"/>
      <c r="AJ91" s="40" t="n">
        <f aca="false">AB91/AG91</f>
        <v>-0.00756275156360392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14148259</v>
      </c>
      <c r="AX91" s="7"/>
      <c r="AY91" s="40" t="n">
        <f aca="false">(AW91-AW90)/AW90</f>
        <v>0.00335480871399259</v>
      </c>
      <c r="AZ91" s="12" t="n">
        <f aca="false">workers_and_wage_high!B79</f>
        <v>8187.0370922053</v>
      </c>
      <c r="BA91" s="40" t="n">
        <f aca="false">(AZ91-AZ90)/AZ90</f>
        <v>0.00606906934587663</v>
      </c>
      <c r="BB91" s="39"/>
      <c r="BC91" s="39"/>
      <c r="BD91" s="39"/>
      <c r="BE91" s="39"/>
      <c r="BF91" s="7" t="n">
        <f aca="false">BF90*(1+AY91)*(1+BA91)*(1-BE91)</f>
        <v>130.465375481906</v>
      </c>
      <c r="BG91" s="7"/>
      <c r="BH91" s="7"/>
      <c r="BI91" s="40" t="n">
        <f aca="false">T98/AG98</f>
        <v>0.016221535551477</v>
      </c>
      <c r="BJ91" s="7"/>
      <c r="BK91" s="7"/>
      <c r="BL91" s="7"/>
      <c r="BM91" s="7"/>
      <c r="BN91" s="7"/>
      <c r="BO91" s="7"/>
      <c r="BP91" s="7"/>
    </row>
    <row r="92" customFormat="false" ht="13.25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2" t="n">
        <f aca="false">'High pensions'!Q92</f>
        <v>176652787.956778</v>
      </c>
      <c r="E92" s="9"/>
      <c r="F92" s="82" t="n">
        <f aca="false">'High pensions'!I92</f>
        <v>32108735.2899446</v>
      </c>
      <c r="G92" s="82" t="n">
        <f aca="false">'High pensions'!K92</f>
        <v>4527534.57568962</v>
      </c>
      <c r="H92" s="82" t="n">
        <f aca="false">'High pensions'!V92</f>
        <v>24909159.396781</v>
      </c>
      <c r="I92" s="82" t="n">
        <f aca="false">'High pensions'!M92</f>
        <v>140026.842547102</v>
      </c>
      <c r="J92" s="82" t="n">
        <f aca="false">'High pensions'!W92</f>
        <v>770386.373096323</v>
      </c>
      <c r="K92" s="9"/>
      <c r="L92" s="82" t="n">
        <f aca="false">'High pensions'!N92</f>
        <v>4587683.27660506</v>
      </c>
      <c r="M92" s="67"/>
      <c r="N92" s="82" t="n">
        <f aca="false">'High pensions'!L92</f>
        <v>1437487.78931681</v>
      </c>
      <c r="O92" s="9"/>
      <c r="P92" s="82" t="n">
        <f aca="false">'High pensions'!X92</f>
        <v>31714144.0205875</v>
      </c>
      <c r="Q92" s="67"/>
      <c r="R92" s="82" t="n">
        <f aca="false">'High SIPA income'!G87</f>
        <v>33765712.2170082</v>
      </c>
      <c r="S92" s="67"/>
      <c r="T92" s="82" t="n">
        <f aca="false">'High SIPA income'!J87</f>
        <v>129106127.193411</v>
      </c>
      <c r="U92" s="9"/>
      <c r="V92" s="82" t="n">
        <f aca="false">'High SIPA income'!F87</f>
        <v>122602.164385457</v>
      </c>
      <c r="W92" s="67"/>
      <c r="X92" s="82" t="n">
        <f aca="false">'High SIPA income'!M87</f>
        <v>307941.289751459</v>
      </c>
      <c r="Y92" s="9"/>
      <c r="Z92" s="9" t="n">
        <f aca="false">R92+V92-N92-L92-F92</f>
        <v>-4245591.97447274</v>
      </c>
      <c r="AA92" s="9"/>
      <c r="AB92" s="9" t="n">
        <f aca="false">T92-P92-D92</f>
        <v>-79260804.7839547</v>
      </c>
      <c r="AC92" s="50"/>
      <c r="AD92" s="9"/>
      <c r="AE92" s="9"/>
      <c r="AF92" s="9"/>
      <c r="AG92" s="9" t="n">
        <f aca="false">BF92/100*$AG$57</f>
        <v>8034220805.6157</v>
      </c>
      <c r="AH92" s="40" t="n">
        <f aca="false">(AG92-AG91)/AG91</f>
        <v>0.00978101857556178</v>
      </c>
      <c r="AI92" s="40"/>
      <c r="AJ92" s="40" t="n">
        <f aca="false">AB92/AG92</f>
        <v>-0.00986540035451274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14213448</v>
      </c>
      <c r="AX92" s="7"/>
      <c r="AY92" s="40" t="n">
        <f aca="false">(AW92-AW91)/AW91</f>
        <v>0.00460756337581889</v>
      </c>
      <c r="AZ92" s="12" t="n">
        <f aca="false">workers_and_wage_high!B80</f>
        <v>8229.19810229448</v>
      </c>
      <c r="BA92" s="40" t="n">
        <f aca="false">(AZ92-AZ91)/AZ91</f>
        <v>0.00514972750390026</v>
      </c>
      <c r="BB92" s="39"/>
      <c r="BC92" s="39"/>
      <c r="BD92" s="39"/>
      <c r="BE92" s="39"/>
      <c r="BF92" s="7" t="n">
        <f aca="false">BF91*(1+AY92)*(1+BA92)*(1-BE92)</f>
        <v>131.741459742963</v>
      </c>
      <c r="BG92" s="7"/>
      <c r="BH92" s="7"/>
      <c r="BI92" s="40" t="n">
        <f aca="false">T99/AG99</f>
        <v>0.0186902514472675</v>
      </c>
      <c r="BJ92" s="7"/>
      <c r="BK92" s="7"/>
      <c r="BL92" s="7"/>
      <c r="BM92" s="7"/>
      <c r="BN92" s="7"/>
      <c r="BO92" s="7"/>
      <c r="BP92" s="7"/>
    </row>
    <row r="93" customFormat="false" ht="13.25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2" t="n">
        <f aca="false">'High pensions'!Q93</f>
        <v>177536039.971916</v>
      </c>
      <c r="E93" s="9"/>
      <c r="F93" s="82" t="n">
        <f aca="false">'High pensions'!I93</f>
        <v>32269276.7989488</v>
      </c>
      <c r="G93" s="82" t="n">
        <f aca="false">'High pensions'!K93</f>
        <v>4641146.1203934</v>
      </c>
      <c r="H93" s="82" t="n">
        <f aca="false">'High pensions'!V93</f>
        <v>25534216.5949163</v>
      </c>
      <c r="I93" s="82" t="n">
        <f aca="false">'High pensions'!M93</f>
        <v>143540.601661651</v>
      </c>
      <c r="J93" s="82" t="n">
        <f aca="false">'High pensions'!W93</f>
        <v>789718.039018029</v>
      </c>
      <c r="K93" s="9"/>
      <c r="L93" s="82" t="n">
        <f aca="false">'High pensions'!N93</f>
        <v>4651022.85590508</v>
      </c>
      <c r="M93" s="67"/>
      <c r="N93" s="82" t="n">
        <f aca="false">'High pensions'!L93</f>
        <v>1444804.27552861</v>
      </c>
      <c r="O93" s="9"/>
      <c r="P93" s="82" t="n">
        <f aca="false">'High pensions'!X93</f>
        <v>32083066.5471039</v>
      </c>
      <c r="Q93" s="67"/>
      <c r="R93" s="82" t="n">
        <f aca="false">'High SIPA income'!G88</f>
        <v>38966964.9852729</v>
      </c>
      <c r="S93" s="67"/>
      <c r="T93" s="82" t="n">
        <f aca="false">'High SIPA income'!J88</f>
        <v>148993567.95429</v>
      </c>
      <c r="U93" s="9"/>
      <c r="V93" s="82" t="n">
        <f aca="false">'High SIPA income'!F88</f>
        <v>126726.891621828</v>
      </c>
      <c r="W93" s="67"/>
      <c r="X93" s="82" t="n">
        <f aca="false">'High SIPA income'!M88</f>
        <v>318301.415377361</v>
      </c>
      <c r="Y93" s="9"/>
      <c r="Z93" s="9" t="n">
        <f aca="false">R93+V93-N93-L93-F93</f>
        <v>728587.946512263</v>
      </c>
      <c r="AA93" s="9"/>
      <c r="AB93" s="9" t="n">
        <f aca="false">T93-P93-D93</f>
        <v>-60625538.5647298</v>
      </c>
      <c r="AC93" s="50"/>
      <c r="AD93" s="9"/>
      <c r="AE93" s="9"/>
      <c r="AF93" s="9"/>
      <c r="AG93" s="9" t="n">
        <f aca="false">BF93/100*$AG$57</f>
        <v>8077368477.03296</v>
      </c>
      <c r="AH93" s="40" t="n">
        <f aca="false">(AG93-AG92)/AG92</f>
        <v>0.00537048613191038</v>
      </c>
      <c r="AI93" s="40" t="n">
        <f aca="false">(AG93-AG89)/AG89</f>
        <v>0.0271511853425141</v>
      </c>
      <c r="AJ93" s="40" t="n">
        <f aca="false">AB93/AG93</f>
        <v>-0.00750560516548321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14247350</v>
      </c>
      <c r="AX93" s="7"/>
      <c r="AY93" s="40" t="n">
        <f aca="false">(AW93-AW92)/AW92</f>
        <v>0.00238520589796367</v>
      </c>
      <c r="AZ93" s="12" t="n">
        <f aca="false">workers_and_wage_high!B81</f>
        <v>8253.70610809052</v>
      </c>
      <c r="BA93" s="40" t="n">
        <f aca="false">(AZ93-AZ92)/AZ92</f>
        <v>0.00297817666938982</v>
      </c>
      <c r="BB93" s="39"/>
      <c r="BC93" s="39"/>
      <c r="BD93" s="39"/>
      <c r="BE93" s="39"/>
      <c r="BF93" s="7" t="n">
        <f aca="false">BF92*(1+AY93)*(1+BA93)*(1-BE93)</f>
        <v>132.44897542551</v>
      </c>
      <c r="BG93" s="7"/>
      <c r="BH93" s="7"/>
      <c r="BI93" s="40" t="n">
        <f aca="false">T100/AG100</f>
        <v>0.0162626748566018</v>
      </c>
      <c r="BJ93" s="7"/>
      <c r="BK93" s="7"/>
      <c r="BL93" s="7"/>
      <c r="BM93" s="7"/>
      <c r="BN93" s="7"/>
      <c r="BO93" s="7"/>
      <c r="BP93" s="7"/>
    </row>
    <row r="94" customFormat="false" ht="13.25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1" t="n">
        <f aca="false">'High pensions'!Q94</f>
        <v>178485538.924323</v>
      </c>
      <c r="E94" s="6"/>
      <c r="F94" s="81" t="n">
        <f aca="false">'High pensions'!I94</f>
        <v>32441859.4729815</v>
      </c>
      <c r="G94" s="81" t="n">
        <f aca="false">'High pensions'!K94</f>
        <v>4739346.04605011</v>
      </c>
      <c r="H94" s="81" t="n">
        <f aca="false">'High pensions'!V94</f>
        <v>26074483.6122173</v>
      </c>
      <c r="I94" s="81" t="n">
        <f aca="false">'High pensions'!M94</f>
        <v>146577.712764435</v>
      </c>
      <c r="J94" s="81" t="n">
        <f aca="false">'High pensions'!W94</f>
        <v>806427.328212901</v>
      </c>
      <c r="K94" s="6"/>
      <c r="L94" s="81" t="n">
        <f aca="false">'High pensions'!N94</f>
        <v>5662733.30276984</v>
      </c>
      <c r="M94" s="8"/>
      <c r="N94" s="81" t="n">
        <f aca="false">'High pensions'!L94</f>
        <v>1453174.51315238</v>
      </c>
      <c r="O94" s="6"/>
      <c r="P94" s="81" t="n">
        <f aca="false">'High pensions'!X94</f>
        <v>37378887.4431408</v>
      </c>
      <c r="Q94" s="8"/>
      <c r="R94" s="81" t="n">
        <f aca="false">'High SIPA income'!G89</f>
        <v>34037944.0189047</v>
      </c>
      <c r="S94" s="8"/>
      <c r="T94" s="81" t="n">
        <f aca="false">'High SIPA income'!J89</f>
        <v>130147029.082755</v>
      </c>
      <c r="U94" s="6"/>
      <c r="V94" s="81" t="n">
        <f aca="false">'High SIPA income'!F89</f>
        <v>130776.656690046</v>
      </c>
      <c r="W94" s="8"/>
      <c r="X94" s="81" t="n">
        <f aca="false">'High SIPA income'!M89</f>
        <v>328473.257649058</v>
      </c>
      <c r="Y94" s="6"/>
      <c r="Z94" s="6" t="n">
        <f aca="false">R94+V94-N94-L94-F94</f>
        <v>-5389046.6133089</v>
      </c>
      <c r="AA94" s="6"/>
      <c r="AB94" s="6" t="n">
        <f aca="false">T94-P94-D94</f>
        <v>-85717397.2847087</v>
      </c>
      <c r="AC94" s="50"/>
      <c r="AD94" s="6"/>
      <c r="AE94" s="6"/>
      <c r="AF94" s="6"/>
      <c r="AG94" s="6" t="n">
        <f aca="false">BF94/100*$AG$57</f>
        <v>8119485177.14534</v>
      </c>
      <c r="AH94" s="61" t="n">
        <f aca="false">(AG94-AG93)/AG93</f>
        <v>0.00521416105160127</v>
      </c>
      <c r="AI94" s="61"/>
      <c r="AJ94" s="61" t="n">
        <f aca="false">AB94/AG94</f>
        <v>-0.0105569990479181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0.00616771774560956</v>
      </c>
      <c r="AV94" s="5"/>
      <c r="AW94" s="5" t="n">
        <f aca="false">workers_and_wage_high!C82</f>
        <v>14284244</v>
      </c>
      <c r="AX94" s="5"/>
      <c r="AY94" s="61" t="n">
        <f aca="false">(AW94-AW93)/AW93</f>
        <v>0.0025895341940782</v>
      </c>
      <c r="AZ94" s="11" t="n">
        <f aca="false">workers_and_wage_high!B82</f>
        <v>8275.31305488835</v>
      </c>
      <c r="BA94" s="61" t="n">
        <f aca="false">(AZ94-AZ93)/AZ93</f>
        <v>0.00261784785099803</v>
      </c>
      <c r="BB94" s="66"/>
      <c r="BC94" s="66"/>
      <c r="BD94" s="66"/>
      <c r="BE94" s="66"/>
      <c r="BF94" s="5" t="n">
        <f aca="false">BF93*(1+AY94)*(1+BA94)*(1-BE94)</f>
        <v>133.139585714498</v>
      </c>
      <c r="BG94" s="5"/>
      <c r="BH94" s="5"/>
      <c r="BI94" s="61" t="n">
        <f aca="false">T101/AG101</f>
        <v>0.0186433862217813</v>
      </c>
      <c r="BJ94" s="5"/>
      <c r="BK94" s="5"/>
      <c r="BL94" s="5"/>
      <c r="BM94" s="5"/>
      <c r="BN94" s="5"/>
      <c r="BO94" s="5"/>
      <c r="BP94" s="5"/>
    </row>
    <row r="95" customFormat="false" ht="13.25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2" t="n">
        <f aca="false">'High pensions'!Q95</f>
        <v>179468238.694045</v>
      </c>
      <c r="E95" s="9"/>
      <c r="F95" s="82" t="n">
        <f aca="false">'High pensions'!I95</f>
        <v>32620476.7885667</v>
      </c>
      <c r="G95" s="82" t="n">
        <f aca="false">'High pensions'!K95</f>
        <v>4870775.52511713</v>
      </c>
      <c r="H95" s="82" t="n">
        <f aca="false">'High pensions'!V95</f>
        <v>26797569.8280785</v>
      </c>
      <c r="I95" s="82" t="n">
        <f aca="false">'High pensions'!M95</f>
        <v>150642.542013933</v>
      </c>
      <c r="J95" s="82" t="n">
        <f aca="false">'High pensions'!W95</f>
        <v>828790.819425116</v>
      </c>
      <c r="K95" s="9"/>
      <c r="L95" s="82" t="n">
        <f aca="false">'High pensions'!N95</f>
        <v>4638422.66166114</v>
      </c>
      <c r="M95" s="67"/>
      <c r="N95" s="82" t="n">
        <f aca="false">'High pensions'!L95</f>
        <v>1462203.27868469</v>
      </c>
      <c r="O95" s="9"/>
      <c r="P95" s="82" t="n">
        <f aca="false">'High pensions'!X95</f>
        <v>32113408.2611022</v>
      </c>
      <c r="Q95" s="67"/>
      <c r="R95" s="82" t="n">
        <f aca="false">'High SIPA income'!G90</f>
        <v>39441134.1858614</v>
      </c>
      <c r="S95" s="67"/>
      <c r="T95" s="82" t="n">
        <f aca="false">'High SIPA income'!J90</f>
        <v>150806594.989791</v>
      </c>
      <c r="U95" s="9"/>
      <c r="V95" s="82" t="n">
        <f aca="false">'High SIPA income'!F90</f>
        <v>130769.671158189</v>
      </c>
      <c r="W95" s="67"/>
      <c r="X95" s="82" t="n">
        <f aca="false">'High SIPA income'!M90</f>
        <v>328455.712007019</v>
      </c>
      <c r="Y95" s="9"/>
      <c r="Z95" s="9" t="n">
        <f aca="false">R95+V95-N95-L95-F95</f>
        <v>850801.128106981</v>
      </c>
      <c r="AA95" s="9"/>
      <c r="AB95" s="9" t="n">
        <f aca="false">T95-P95-D95</f>
        <v>-60775051.9653562</v>
      </c>
      <c r="AC95" s="50"/>
      <c r="AD95" s="9"/>
      <c r="AE95" s="9"/>
      <c r="AF95" s="9"/>
      <c r="AG95" s="9" t="n">
        <f aca="false">BF95/100*$AG$57</f>
        <v>8150757971.06756</v>
      </c>
      <c r="AH95" s="40" t="n">
        <f aca="false">(AG95-AG94)/AG94</f>
        <v>0.00385157349757147</v>
      </c>
      <c r="AI95" s="40"/>
      <c r="AJ95" s="40" t="n">
        <f aca="false">AB95/AG95</f>
        <v>-0.00745636812933069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14299717</v>
      </c>
      <c r="AX95" s="7"/>
      <c r="AY95" s="40" t="n">
        <f aca="false">(AW95-AW94)/AW94</f>
        <v>0.00108322148515525</v>
      </c>
      <c r="AZ95" s="12" t="n">
        <f aca="false">workers_and_wage_high!B83</f>
        <v>8298.19724578997</v>
      </c>
      <c r="BA95" s="40" t="n">
        <f aca="false">(AZ95-AZ94)/AZ94</f>
        <v>0.00276535651882111</v>
      </c>
      <c r="BB95" s="39"/>
      <c r="BC95" s="39"/>
      <c r="BD95" s="39"/>
      <c r="BE95" s="39"/>
      <c r="BF95" s="7" t="n">
        <f aca="false">BF94*(1+AY95)*(1+BA95)*(1-BE95)</f>
        <v>133.652382614314</v>
      </c>
      <c r="BG95" s="7"/>
      <c r="BH95" s="7"/>
      <c r="BI95" s="40" t="n">
        <f aca="false">T102/AG102</f>
        <v>0.0162904816150614</v>
      </c>
      <c r="BJ95" s="7"/>
      <c r="BK95" s="7"/>
      <c r="BL95" s="7"/>
      <c r="BM95" s="7"/>
      <c r="BN95" s="7"/>
      <c r="BO95" s="7"/>
      <c r="BP95" s="7"/>
    </row>
    <row r="96" customFormat="false" ht="13.25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2" t="n">
        <f aca="false">'High pensions'!Q96</f>
        <v>179863016.413881</v>
      </c>
      <c r="E96" s="9"/>
      <c r="F96" s="82" t="n">
        <f aca="false">'High pensions'!I96</f>
        <v>32692232.3122196</v>
      </c>
      <c r="G96" s="82" t="n">
        <f aca="false">'High pensions'!K96</f>
        <v>5015855.2233699</v>
      </c>
      <c r="H96" s="82" t="n">
        <f aca="false">'High pensions'!V96</f>
        <v>27595755.522434</v>
      </c>
      <c r="I96" s="82" t="n">
        <f aca="false">'High pensions'!M96</f>
        <v>155129.542990822</v>
      </c>
      <c r="J96" s="82" t="n">
        <f aca="false">'High pensions'!W96</f>
        <v>853476.974920643</v>
      </c>
      <c r="K96" s="9"/>
      <c r="L96" s="82" t="n">
        <f aca="false">'High pensions'!N96</f>
        <v>4538565.12913445</v>
      </c>
      <c r="M96" s="67"/>
      <c r="N96" s="82" t="n">
        <f aca="false">'High pensions'!L96</f>
        <v>1466683.03593844</v>
      </c>
      <c r="O96" s="9"/>
      <c r="P96" s="82" t="n">
        <f aca="false">'High pensions'!X96</f>
        <v>31619893.3527865</v>
      </c>
      <c r="Q96" s="67"/>
      <c r="R96" s="82" t="n">
        <f aca="false">'High SIPA income'!G91</f>
        <v>34817870.115544</v>
      </c>
      <c r="S96" s="67"/>
      <c r="T96" s="82" t="n">
        <f aca="false">'High SIPA income'!J91</f>
        <v>133129144.110776</v>
      </c>
      <c r="U96" s="9"/>
      <c r="V96" s="82" t="n">
        <f aca="false">'High SIPA income'!F91</f>
        <v>125820.396705714</v>
      </c>
      <c r="W96" s="67"/>
      <c r="X96" s="82" t="n">
        <f aca="false">'High SIPA income'!M91</f>
        <v>316024.56149782</v>
      </c>
      <c r="Y96" s="9"/>
      <c r="Z96" s="9" t="n">
        <f aca="false">R96+V96-N96-L96-F96</f>
        <v>-3753789.96504273</v>
      </c>
      <c r="AA96" s="9"/>
      <c r="AB96" s="9" t="n">
        <f aca="false">T96-P96-D96</f>
        <v>-78353765.6558912</v>
      </c>
      <c r="AC96" s="50"/>
      <c r="AD96" s="9"/>
      <c r="AE96" s="9"/>
      <c r="AF96" s="9"/>
      <c r="AG96" s="9" t="n">
        <f aca="false">BF96/100*$AG$57</f>
        <v>8224411271.15397</v>
      </c>
      <c r="AH96" s="40" t="n">
        <f aca="false">(AG96-AG95)/AG95</f>
        <v>0.00903637432835802</v>
      </c>
      <c r="AI96" s="40"/>
      <c r="AJ96" s="40" t="n">
        <f aca="false">AB96/AG96</f>
        <v>-0.00952697561838944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14332312</v>
      </c>
      <c r="AX96" s="7"/>
      <c r="AY96" s="40" t="n">
        <f aca="false">(AW96-AW95)/AW95</f>
        <v>0.00227941573948631</v>
      </c>
      <c r="AZ96" s="12" t="n">
        <f aca="false">workers_and_wage_high!B84</f>
        <v>8354.14030345591</v>
      </c>
      <c r="BA96" s="40" t="n">
        <f aca="false">(AZ96-AZ95)/AZ95</f>
        <v>0.00674159169864473</v>
      </c>
      <c r="BB96" s="39"/>
      <c r="BC96" s="39"/>
      <c r="BD96" s="39"/>
      <c r="BE96" s="39"/>
      <c r="BF96" s="7" t="n">
        <f aca="false">BF95*(1+AY96)*(1+BA96)*(1-BE96)</f>
        <v>134.860115573493</v>
      </c>
      <c r="BG96" s="7"/>
      <c r="BH96" s="7"/>
      <c r="BI96" s="40" t="n">
        <f aca="false">T103/AG103</f>
        <v>0.0187539735327623</v>
      </c>
      <c r="BJ96" s="7"/>
      <c r="BK96" s="7"/>
      <c r="BL96" s="7"/>
      <c r="BM96" s="7"/>
      <c r="BN96" s="7"/>
      <c r="BO96" s="7"/>
      <c r="BP96" s="7"/>
    </row>
    <row r="97" customFormat="false" ht="13.25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2" t="n">
        <f aca="false">'High pensions'!Q97</f>
        <v>179520835.670474</v>
      </c>
      <c r="E97" s="9"/>
      <c r="F97" s="82" t="n">
        <f aca="false">'High pensions'!I97</f>
        <v>32630036.911635</v>
      </c>
      <c r="G97" s="82" t="n">
        <f aca="false">'High pensions'!K97</f>
        <v>5118897.918093</v>
      </c>
      <c r="H97" s="82" t="n">
        <f aca="false">'High pensions'!V97</f>
        <v>28162666.0262904</v>
      </c>
      <c r="I97" s="82" t="n">
        <f aca="false">'High pensions'!M97</f>
        <v>158316.430456485</v>
      </c>
      <c r="J97" s="82" t="n">
        <f aca="false">'High pensions'!W97</f>
        <v>871010.2894729</v>
      </c>
      <c r="K97" s="9"/>
      <c r="L97" s="82" t="n">
        <f aca="false">'High pensions'!N97</f>
        <v>4626163.79840669</v>
      </c>
      <c r="M97" s="67"/>
      <c r="N97" s="82" t="n">
        <f aca="false">'High pensions'!L97</f>
        <v>1464157.44277293</v>
      </c>
      <c r="O97" s="9"/>
      <c r="P97" s="82" t="n">
        <f aca="false">'High pensions'!X97</f>
        <v>32060548.1956405</v>
      </c>
      <c r="Q97" s="67"/>
      <c r="R97" s="82" t="n">
        <f aca="false">'High SIPA income'!G92</f>
        <v>40278753.7372845</v>
      </c>
      <c r="S97" s="67"/>
      <c r="T97" s="82" t="n">
        <f aca="false">'High SIPA income'!J92</f>
        <v>154009305.942568</v>
      </c>
      <c r="U97" s="9"/>
      <c r="V97" s="82" t="n">
        <f aca="false">'High SIPA income'!F92</f>
        <v>128813.572618065</v>
      </c>
      <c r="W97" s="67"/>
      <c r="X97" s="82" t="n">
        <f aca="false">'High SIPA income'!M92</f>
        <v>323542.556433084</v>
      </c>
      <c r="Y97" s="9"/>
      <c r="Z97" s="9" t="n">
        <f aca="false">R97+V97-N97-L97-F97</f>
        <v>1687209.15708793</v>
      </c>
      <c r="AA97" s="9"/>
      <c r="AB97" s="9" t="n">
        <f aca="false">T97-P97-D97</f>
        <v>-57572077.923547</v>
      </c>
      <c r="AC97" s="50"/>
      <c r="AD97" s="9"/>
      <c r="AE97" s="9"/>
      <c r="AF97" s="9"/>
      <c r="AG97" s="9" t="n">
        <f aca="false">BF97/100*$AG$57</f>
        <v>8278435472.2471</v>
      </c>
      <c r="AH97" s="40" t="n">
        <f aca="false">(AG97-AG96)/AG96</f>
        <v>0.00656876210490747</v>
      </c>
      <c r="AI97" s="40" t="n">
        <f aca="false">(AG97-AG93)/AG93</f>
        <v>0.0248926362324375</v>
      </c>
      <c r="AJ97" s="40" t="n">
        <f aca="false">AB97/AG97</f>
        <v>-0.00695446357183716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14379891</v>
      </c>
      <c r="AX97" s="7"/>
      <c r="AY97" s="40" t="n">
        <f aca="false">(AW97-AW96)/AW96</f>
        <v>0.00331970166432324</v>
      </c>
      <c r="AZ97" s="12" t="n">
        <f aca="false">workers_and_wage_high!B85</f>
        <v>8381.1936013529</v>
      </c>
      <c r="BA97" s="40" t="n">
        <f aca="false">(AZ97-AZ96)/AZ96</f>
        <v>0.00323831021676805</v>
      </c>
      <c r="BB97" s="39"/>
      <c r="BC97" s="39"/>
      <c r="BD97" s="39"/>
      <c r="BE97" s="39"/>
      <c r="BF97" s="7" t="n">
        <f aca="false">BF96*(1+AY97)*(1+BA97)*(1-BE97)</f>
        <v>135.745979590136</v>
      </c>
      <c r="BG97" s="7"/>
      <c r="BH97" s="7"/>
      <c r="BI97" s="40" t="n">
        <f aca="false">T104/AG104</f>
        <v>0.016393286395141</v>
      </c>
      <c r="BJ97" s="7"/>
      <c r="BK97" s="7"/>
      <c r="BL97" s="7"/>
      <c r="BM97" s="7"/>
      <c r="BN97" s="7"/>
      <c r="BO97" s="7"/>
      <c r="BP97" s="7"/>
    </row>
    <row r="98" customFormat="false" ht="13.25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1" t="n">
        <f aca="false">'High pensions'!Q98</f>
        <v>180183850.821343</v>
      </c>
      <c r="E98" s="6"/>
      <c r="F98" s="81" t="n">
        <f aca="false">'High pensions'!I98</f>
        <v>32750547.7635649</v>
      </c>
      <c r="G98" s="81" t="n">
        <f aca="false">'High pensions'!K98</f>
        <v>5196457.60306397</v>
      </c>
      <c r="H98" s="81" t="n">
        <f aca="false">'High pensions'!V98</f>
        <v>28589376.529194</v>
      </c>
      <c r="I98" s="81" t="n">
        <f aca="false">'High pensions'!M98</f>
        <v>160715.183599917</v>
      </c>
      <c r="J98" s="81" t="n">
        <f aca="false">'High pensions'!W98</f>
        <v>884207.521521468</v>
      </c>
      <c r="K98" s="6"/>
      <c r="L98" s="81" t="n">
        <f aca="false">'High pensions'!N98</f>
        <v>5533341.22417333</v>
      </c>
      <c r="M98" s="8"/>
      <c r="N98" s="81" t="n">
        <f aca="false">'High pensions'!L98</f>
        <v>1470428.03694571</v>
      </c>
      <c r="O98" s="6"/>
      <c r="P98" s="81" t="n">
        <f aca="false">'High pensions'!X98</f>
        <v>36802395.1294979</v>
      </c>
      <c r="Q98" s="8"/>
      <c r="R98" s="81" t="n">
        <f aca="false">'High SIPA income'!G93</f>
        <v>35257202.969992</v>
      </c>
      <c r="S98" s="8"/>
      <c r="T98" s="81" t="n">
        <f aca="false">'High SIPA income'!J93</f>
        <v>134808971.357483</v>
      </c>
      <c r="U98" s="6"/>
      <c r="V98" s="81" t="n">
        <f aca="false">'High SIPA income'!F93</f>
        <v>128041.620233591</v>
      </c>
      <c r="W98" s="8"/>
      <c r="X98" s="81" t="n">
        <f aca="false">'High SIPA income'!M93</f>
        <v>321603.634603333</v>
      </c>
      <c r="Y98" s="6"/>
      <c r="Z98" s="6" t="n">
        <f aca="false">R98+V98-N98-L98-F98</f>
        <v>-4369072.4344584</v>
      </c>
      <c r="AA98" s="6"/>
      <c r="AB98" s="6" t="n">
        <f aca="false">T98-P98-D98</f>
        <v>-82177274.5933578</v>
      </c>
      <c r="AC98" s="50"/>
      <c r="AD98" s="6"/>
      <c r="AE98" s="6"/>
      <c r="AF98" s="6"/>
      <c r="AG98" s="6" t="n">
        <f aca="false">BF98/100*$AG$57</f>
        <v>8310493845.02986</v>
      </c>
      <c r="AH98" s="61" t="n">
        <f aca="false">(AG98-AG97)/AG97</f>
        <v>0.00387251587455577</v>
      </c>
      <c r="AI98" s="61"/>
      <c r="AJ98" s="61" t="n">
        <f aca="false">AB98/AG98</f>
        <v>-0.00988837440057841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0.00572666365445916</v>
      </c>
      <c r="AV98" s="5"/>
      <c r="AW98" s="5" t="n">
        <f aca="false">workers_and_wage_high!C86</f>
        <v>14432037</v>
      </c>
      <c r="AX98" s="5"/>
      <c r="AY98" s="61" t="n">
        <f aca="false">(AW98-AW97)/AW97</f>
        <v>0.00362631399639956</v>
      </c>
      <c r="AZ98" s="11" t="n">
        <f aca="false">workers_and_wage_high!B86</f>
        <v>8383.24961122139</v>
      </c>
      <c r="BA98" s="61" t="n">
        <f aca="false">(AZ98-AZ97)/AZ97</f>
        <v>0.000245312298734131</v>
      </c>
      <c r="BB98" s="66"/>
      <c r="BC98" s="66"/>
      <c r="BD98" s="66"/>
      <c r="BE98" s="66"/>
      <c r="BF98" s="5" t="n">
        <f aca="false">BF97*(1+AY98)*(1+BA98)*(1-BE98)</f>
        <v>136.271658051006</v>
      </c>
      <c r="BG98" s="5"/>
      <c r="BH98" s="5"/>
      <c r="BI98" s="61" t="n">
        <f aca="false">T105/AG105</f>
        <v>0.01880869250712</v>
      </c>
      <c r="BJ98" s="5"/>
      <c r="BK98" s="5"/>
      <c r="BL98" s="5"/>
      <c r="BM98" s="5"/>
      <c r="BN98" s="5"/>
      <c r="BO98" s="5"/>
      <c r="BP98" s="5"/>
    </row>
    <row r="99" customFormat="false" ht="13.25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2" t="n">
        <f aca="false">'High pensions'!Q99</f>
        <v>180723091.02958</v>
      </c>
      <c r="E99" s="9"/>
      <c r="F99" s="82" t="n">
        <f aca="false">'High pensions'!I99</f>
        <v>32848561.0545198</v>
      </c>
      <c r="G99" s="82" t="n">
        <f aca="false">'High pensions'!K99</f>
        <v>5239136.95237199</v>
      </c>
      <c r="H99" s="82" t="n">
        <f aca="false">'High pensions'!V99</f>
        <v>28824185.7166429</v>
      </c>
      <c r="I99" s="82" t="n">
        <f aca="false">'High pensions'!M99</f>
        <v>162035.163475423</v>
      </c>
      <c r="J99" s="82" t="n">
        <f aca="false">'High pensions'!W99</f>
        <v>891469.661339476</v>
      </c>
      <c r="K99" s="9"/>
      <c r="L99" s="82" t="n">
        <f aca="false">'High pensions'!N99</f>
        <v>4562835.49537336</v>
      </c>
      <c r="M99" s="67"/>
      <c r="N99" s="82" t="n">
        <f aca="false">'High pensions'!L99</f>
        <v>1474525.3669406</v>
      </c>
      <c r="O99" s="9"/>
      <c r="P99" s="82" t="n">
        <f aca="false">'High pensions'!X99</f>
        <v>31788978.5898888</v>
      </c>
      <c r="Q99" s="67"/>
      <c r="R99" s="82" t="n">
        <f aca="false">'High SIPA income'!G94</f>
        <v>40898316.1675988</v>
      </c>
      <c r="S99" s="67"/>
      <c r="T99" s="82" t="n">
        <f aca="false">'High SIPA income'!J94</f>
        <v>156378256.593404</v>
      </c>
      <c r="U99" s="9"/>
      <c r="V99" s="82" t="n">
        <f aca="false">'High SIPA income'!F94</f>
        <v>126217.932733743</v>
      </c>
      <c r="W99" s="67"/>
      <c r="X99" s="82" t="n">
        <f aca="false">'High SIPA income'!M94</f>
        <v>317023.057387412</v>
      </c>
      <c r="Y99" s="9"/>
      <c r="Z99" s="9" t="n">
        <f aca="false">R99+V99-N99-L99-F99</f>
        <v>2138612.18349885</v>
      </c>
      <c r="AA99" s="9"/>
      <c r="AB99" s="9" t="n">
        <f aca="false">T99-P99-D99</f>
        <v>-56133813.0260656</v>
      </c>
      <c r="AC99" s="50"/>
      <c r="AD99" s="9"/>
      <c r="AE99" s="9"/>
      <c r="AF99" s="9"/>
      <c r="AG99" s="9" t="n">
        <f aca="false">BF99/100*$AG$57</f>
        <v>8366835354.49524</v>
      </c>
      <c r="AH99" s="40" t="n">
        <f aca="false">(AG99-AG98)/AG98</f>
        <v>0.00677956214347877</v>
      </c>
      <c r="AI99" s="40"/>
      <c r="AJ99" s="40" t="n">
        <f aca="false">AB99/AG99</f>
        <v>-0.00670908541255167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14454078</v>
      </c>
      <c r="AX99" s="7"/>
      <c r="AY99" s="40" t="n">
        <f aca="false">(AW99-AW98)/AW98</f>
        <v>0.00152722723756875</v>
      </c>
      <c r="AZ99" s="12" t="n">
        <f aca="false">workers_and_wage_high!B87</f>
        <v>8427.21410201154</v>
      </c>
      <c r="BA99" s="40" t="n">
        <f aca="false">(AZ99-AZ98)/AZ98</f>
        <v>0.00524432562896664</v>
      </c>
      <c r="BB99" s="39"/>
      <c r="BC99" s="39"/>
      <c r="BD99" s="39"/>
      <c r="BE99" s="39"/>
      <c r="BF99" s="7" t="n">
        <f aca="false">BF98*(1+AY99)*(1+BA99)*(1-BE99)</f>
        <v>137.195520225158</v>
      </c>
      <c r="BG99" s="7"/>
      <c r="BH99" s="7"/>
      <c r="BI99" s="40" t="n">
        <f aca="false">T106/AG106</f>
        <v>0.0164091389451963</v>
      </c>
      <c r="BJ99" s="7"/>
      <c r="BK99" s="7"/>
      <c r="BL99" s="7"/>
      <c r="BM99" s="7"/>
      <c r="BN99" s="7"/>
      <c r="BO99" s="7"/>
      <c r="BP99" s="7"/>
    </row>
    <row r="100" customFormat="false" ht="13.25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2" t="n">
        <f aca="false">'High pensions'!Q100</f>
        <v>180682051.519522</v>
      </c>
      <c r="E100" s="9"/>
      <c r="F100" s="82" t="n">
        <f aca="false">'High pensions'!I100</f>
        <v>32841101.6377728</v>
      </c>
      <c r="G100" s="82" t="n">
        <f aca="false">'High pensions'!K100</f>
        <v>5365836.74463959</v>
      </c>
      <c r="H100" s="82" t="n">
        <f aca="false">'High pensions'!V100</f>
        <v>29521250.5912169</v>
      </c>
      <c r="I100" s="82" t="n">
        <f aca="false">'High pensions'!M100</f>
        <v>165953.71375174</v>
      </c>
      <c r="J100" s="82" t="n">
        <f aca="false">'High pensions'!W100</f>
        <v>913028.368800524</v>
      </c>
      <c r="K100" s="9"/>
      <c r="L100" s="82" t="n">
        <f aca="false">'High pensions'!N100</f>
        <v>4525904.53334766</v>
      </c>
      <c r="M100" s="67"/>
      <c r="N100" s="82" t="n">
        <f aca="false">'High pensions'!L100</f>
        <v>1475766.52573864</v>
      </c>
      <c r="O100" s="9"/>
      <c r="P100" s="82" t="n">
        <f aca="false">'High pensions'!X100</f>
        <v>31604172.1418808</v>
      </c>
      <c r="Q100" s="67"/>
      <c r="R100" s="82" t="n">
        <f aca="false">'High SIPA income'!G95</f>
        <v>35834656.3848561</v>
      </c>
      <c r="S100" s="67"/>
      <c r="T100" s="82" t="n">
        <f aca="false">'High SIPA income'!J95</f>
        <v>137016914.538085</v>
      </c>
      <c r="U100" s="9"/>
      <c r="V100" s="82" t="n">
        <f aca="false">'High SIPA income'!F95</f>
        <v>127602.486311355</v>
      </c>
      <c r="W100" s="67"/>
      <c r="X100" s="82" t="n">
        <f aca="false">'High SIPA income'!M95</f>
        <v>320500.6567965</v>
      </c>
      <c r="Y100" s="9"/>
      <c r="Z100" s="9" t="n">
        <f aca="false">R100+V100-N100-L100-F100</f>
        <v>-2880513.82569171</v>
      </c>
      <c r="AA100" s="9"/>
      <c r="AB100" s="9" t="n">
        <f aca="false">T100-P100-D100</f>
        <v>-75269309.1233183</v>
      </c>
      <c r="AC100" s="50"/>
      <c r="AD100" s="9"/>
      <c r="AE100" s="9"/>
      <c r="AF100" s="9"/>
      <c r="AG100" s="9" t="n">
        <f aca="false">BF100/100*$AG$57</f>
        <v>8425238513.72846</v>
      </c>
      <c r="AH100" s="40" t="n">
        <f aca="false">(AG100-AG99)/AG99</f>
        <v>0.00698031654248387</v>
      </c>
      <c r="AI100" s="40"/>
      <c r="AJ100" s="40" t="n">
        <f aca="false">AB100/AG100</f>
        <v>-0.00893378970822856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14518448</v>
      </c>
      <c r="AX100" s="7"/>
      <c r="AY100" s="40" t="n">
        <f aca="false">(AW100-AW99)/AW99</f>
        <v>0.00445341446199474</v>
      </c>
      <c r="AZ100" s="12" t="n">
        <f aca="false">workers_and_wage_high!B88</f>
        <v>8448.41443299802</v>
      </c>
      <c r="BA100" s="40" t="n">
        <f aca="false">(AZ100-AZ99)/AZ99</f>
        <v>0.00251569863182003</v>
      </c>
      <c r="BB100" s="39"/>
      <c r="BC100" s="39"/>
      <c r="BD100" s="39"/>
      <c r="BE100" s="39"/>
      <c r="BF100" s="7" t="n">
        <f aca="false">BF99*(1+AY100)*(1+BA100)*(1-BE100)</f>
        <v>138.15318838454</v>
      </c>
      <c r="BG100" s="7"/>
      <c r="BH100" s="7"/>
      <c r="BI100" s="40" t="n">
        <f aca="false">T107/AG107</f>
        <v>0.0188588499797287</v>
      </c>
      <c r="BJ100" s="7"/>
      <c r="BK100" s="7"/>
      <c r="BL100" s="7"/>
      <c r="BM100" s="7"/>
      <c r="BN100" s="7"/>
      <c r="BO100" s="7"/>
      <c r="BP100" s="7"/>
    </row>
    <row r="101" customFormat="false" ht="13.25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2" t="n">
        <f aca="false">'High pensions'!Q101</f>
        <v>181156022.460945</v>
      </c>
      <c r="E101" s="9"/>
      <c r="F101" s="82" t="n">
        <f aca="false">'High pensions'!I101</f>
        <v>32927251.4668771</v>
      </c>
      <c r="G101" s="82" t="n">
        <f aca="false">'High pensions'!K101</f>
        <v>5521509.91903143</v>
      </c>
      <c r="H101" s="82" t="n">
        <f aca="false">'High pensions'!V101</f>
        <v>30377718.4657088</v>
      </c>
      <c r="I101" s="82" t="n">
        <f aca="false">'High pensions'!M101</f>
        <v>170768.348011281</v>
      </c>
      <c r="J101" s="82" t="n">
        <f aca="false">'High pensions'!W101</f>
        <v>939517.065949756</v>
      </c>
      <c r="K101" s="9"/>
      <c r="L101" s="82" t="n">
        <f aca="false">'High pensions'!N101</f>
        <v>4617719.31602814</v>
      </c>
      <c r="M101" s="67"/>
      <c r="N101" s="82" t="n">
        <f aca="false">'High pensions'!L101</f>
        <v>1479893.3007282</v>
      </c>
      <c r="O101" s="9"/>
      <c r="P101" s="82" t="n">
        <f aca="false">'High pensions'!X101</f>
        <v>32103303.784076</v>
      </c>
      <c r="Q101" s="67"/>
      <c r="R101" s="82" t="n">
        <f aca="false">'High SIPA income'!G96</f>
        <v>41297201.672112</v>
      </c>
      <c r="S101" s="67"/>
      <c r="T101" s="82" t="n">
        <f aca="false">'High SIPA income'!J96</f>
        <v>157903429.891994</v>
      </c>
      <c r="U101" s="9"/>
      <c r="V101" s="82" t="n">
        <f aca="false">'High SIPA income'!F96</f>
        <v>131424.64889598</v>
      </c>
      <c r="W101" s="67"/>
      <c r="X101" s="82" t="n">
        <f aca="false">'High SIPA income'!M96</f>
        <v>330100.827249029</v>
      </c>
      <c r="Y101" s="9"/>
      <c r="Z101" s="9" t="n">
        <f aca="false">R101+V101-N101-L101-F101</f>
        <v>2403762.23737454</v>
      </c>
      <c r="AA101" s="9"/>
      <c r="AB101" s="9" t="n">
        <f aca="false">T101-P101-D101</f>
        <v>-55355896.3530269</v>
      </c>
      <c r="AC101" s="50"/>
      <c r="AD101" s="9"/>
      <c r="AE101" s="9"/>
      <c r="AF101" s="9"/>
      <c r="AG101" s="9" t="n">
        <f aca="false">BF101/100*$AG$57</f>
        <v>8469675412.6948</v>
      </c>
      <c r="AH101" s="40" t="n">
        <f aca="false">(AG101-AG100)/AG100</f>
        <v>0.00527426005731823</v>
      </c>
      <c r="AI101" s="40" t="n">
        <f aca="false">(AG101-AG97)/AG97</f>
        <v>0.0231009761553157</v>
      </c>
      <c r="AJ101" s="40" t="n">
        <f aca="false">AB101/AG101</f>
        <v>-0.00653577541709054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14599957</v>
      </c>
      <c r="AX101" s="7"/>
      <c r="AY101" s="40" t="n">
        <f aca="false">(AW101-AW100)/AW100</f>
        <v>0.00561416757493639</v>
      </c>
      <c r="AZ101" s="12" t="n">
        <f aca="false">workers_and_wage_high!B89</f>
        <v>8445.55878550386</v>
      </c>
      <c r="BA101" s="40" t="n">
        <f aca="false">(AZ101-AZ100)/AZ100</f>
        <v>-0.000338009873545961</v>
      </c>
      <c r="BB101" s="39"/>
      <c r="BC101" s="39"/>
      <c r="BD101" s="39"/>
      <c r="BE101" s="39"/>
      <c r="BF101" s="7" t="n">
        <f aca="false">BF100*(1+AY101)*(1+BA101)*(1-BE101)</f>
        <v>138.881844227828</v>
      </c>
      <c r="BG101" s="7"/>
      <c r="BH101" s="7"/>
      <c r="BI101" s="40" t="n">
        <f aca="false">T108/AG108</f>
        <v>0.0164370360971527</v>
      </c>
      <c r="BJ101" s="7"/>
      <c r="BK101" s="7"/>
      <c r="BL101" s="7"/>
      <c r="BM101" s="7"/>
      <c r="BN101" s="7"/>
      <c r="BO101" s="7"/>
      <c r="BP101" s="7"/>
    </row>
    <row r="102" customFormat="false" ht="13.25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1" t="n">
        <f aca="false">'High pensions'!Q102</f>
        <v>181304820.640965</v>
      </c>
      <c r="E102" s="6"/>
      <c r="F102" s="81" t="n">
        <f aca="false">'High pensions'!I102</f>
        <v>32954297.2974533</v>
      </c>
      <c r="G102" s="81" t="n">
        <f aca="false">'High pensions'!K102</f>
        <v>5631729.34600178</v>
      </c>
      <c r="H102" s="81" t="n">
        <f aca="false">'High pensions'!V102</f>
        <v>30984113.2329112</v>
      </c>
      <c r="I102" s="81" t="n">
        <f aca="false">'High pensions'!M102</f>
        <v>174177.196268095</v>
      </c>
      <c r="J102" s="81" t="n">
        <f aca="false">'High pensions'!W102</f>
        <v>958271.543285906</v>
      </c>
      <c r="K102" s="6"/>
      <c r="L102" s="81" t="n">
        <f aca="false">'High pensions'!N102</f>
        <v>5524952.87664213</v>
      </c>
      <c r="M102" s="8"/>
      <c r="N102" s="81" t="n">
        <f aca="false">'High pensions'!L102</f>
        <v>1480805.08050875</v>
      </c>
      <c r="O102" s="6"/>
      <c r="P102" s="81" t="n">
        <f aca="false">'High pensions'!X102</f>
        <v>36815959.386243</v>
      </c>
      <c r="Q102" s="8"/>
      <c r="R102" s="81" t="n">
        <f aca="false">'High SIPA income'!G97</f>
        <v>36311963.2383753</v>
      </c>
      <c r="S102" s="8"/>
      <c r="T102" s="81" t="n">
        <f aca="false">'High SIPA income'!J97</f>
        <v>138841938.661512</v>
      </c>
      <c r="U102" s="6"/>
      <c r="V102" s="81" t="n">
        <f aca="false">'High SIPA income'!F97</f>
        <v>128821.735554286</v>
      </c>
      <c r="W102" s="8"/>
      <c r="X102" s="81" t="n">
        <f aca="false">'High SIPA income'!M97</f>
        <v>323563.059375432</v>
      </c>
      <c r="Y102" s="6"/>
      <c r="Z102" s="6" t="n">
        <f aca="false">R102+V102-N102-L102-F102</f>
        <v>-3519270.28067457</v>
      </c>
      <c r="AA102" s="6"/>
      <c r="AB102" s="6" t="n">
        <f aca="false">T102-P102-D102</f>
        <v>-79278841.365696</v>
      </c>
      <c r="AC102" s="50"/>
      <c r="AD102" s="6"/>
      <c r="AE102" s="6"/>
      <c r="AF102" s="6"/>
      <c r="AG102" s="6" t="n">
        <f aca="false">BF102/100*$AG$57</f>
        <v>8522887287.33134</v>
      </c>
      <c r="AH102" s="61" t="n">
        <f aca="false">(AG102-AG101)/AG101</f>
        <v>0.00628263446280146</v>
      </c>
      <c r="AI102" s="61"/>
      <c r="AJ102" s="61" t="n">
        <f aca="false">AB102/AG102</f>
        <v>-0.00930187607708227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0.00761416909190136</v>
      </c>
      <c r="AV102" s="5"/>
      <c r="AW102" s="5" t="n">
        <f aca="false">workers_and_wage_high!C90</f>
        <v>14617659</v>
      </c>
      <c r="AX102" s="5"/>
      <c r="AY102" s="61" t="n">
        <f aca="false">(AW102-AW101)/AW101</f>
        <v>0.00121246932439596</v>
      </c>
      <c r="AZ102" s="11" t="n">
        <f aca="false">workers_and_wage_high!B90</f>
        <v>8488.32730771125</v>
      </c>
      <c r="BA102" s="61" t="n">
        <f aca="false">(AZ102-AZ101)/AZ101</f>
        <v>0.00506402516323698</v>
      </c>
      <c r="BB102" s="66"/>
      <c r="BC102" s="66"/>
      <c r="BD102" s="66"/>
      <c r="BE102" s="66"/>
      <c r="BF102" s="5" t="n">
        <f aca="false">BF101*(1+AY102)*(1+BA102)*(1-BE102)</f>
        <v>139.754388088631</v>
      </c>
      <c r="BG102" s="5"/>
      <c r="BH102" s="5"/>
      <c r="BI102" s="61" t="n">
        <f aca="false">T109/AG109</f>
        <v>0.018901672399528</v>
      </c>
      <c r="BJ102" s="5"/>
      <c r="BK102" s="5"/>
      <c r="BL102" s="5"/>
      <c r="BM102" s="5"/>
      <c r="BN102" s="5"/>
      <c r="BO102" s="5"/>
      <c r="BP102" s="5"/>
    </row>
    <row r="103" customFormat="false" ht="13.25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2" t="n">
        <f aca="false">'High pensions'!Q103</f>
        <v>183307949.651796</v>
      </c>
      <c r="E103" s="9"/>
      <c r="F103" s="82" t="n">
        <f aca="false">'High pensions'!I103</f>
        <v>33318389.7066606</v>
      </c>
      <c r="G103" s="82" t="n">
        <f aca="false">'High pensions'!K103</f>
        <v>5790606.90227599</v>
      </c>
      <c r="H103" s="82" t="n">
        <f aca="false">'High pensions'!V103</f>
        <v>31858210.6710744</v>
      </c>
      <c r="I103" s="82" t="n">
        <f aca="false">'High pensions'!M103</f>
        <v>179090.935121939</v>
      </c>
      <c r="J103" s="82" t="n">
        <f aca="false">'High pensions'!W103</f>
        <v>985305.484672407</v>
      </c>
      <c r="K103" s="9"/>
      <c r="L103" s="82" t="n">
        <f aca="false">'High pensions'!N103</f>
        <v>4532331.44856535</v>
      </c>
      <c r="M103" s="67"/>
      <c r="N103" s="82" t="n">
        <f aca="false">'High pensions'!L103</f>
        <v>1497965.2847865</v>
      </c>
      <c r="O103" s="9"/>
      <c r="P103" s="82" t="n">
        <f aca="false">'High pensions'!X103</f>
        <v>31759652.4580862</v>
      </c>
      <c r="Q103" s="67"/>
      <c r="R103" s="82" t="n">
        <f aca="false">'High SIPA income'!G98</f>
        <v>42119653.0984294</v>
      </c>
      <c r="S103" s="67"/>
      <c r="T103" s="82" t="n">
        <f aca="false">'High SIPA income'!J98</f>
        <v>161048144.203782</v>
      </c>
      <c r="U103" s="9"/>
      <c r="V103" s="82" t="n">
        <f aca="false">'High SIPA income'!F98</f>
        <v>126394.210439583</v>
      </c>
      <c r="W103" s="67"/>
      <c r="X103" s="82" t="n">
        <f aca="false">'High SIPA income'!M98</f>
        <v>317465.816162209</v>
      </c>
      <c r="Y103" s="9"/>
      <c r="Z103" s="9" t="n">
        <f aca="false">R103+V103-N103-L103-F103</f>
        <v>2897360.86885652</v>
      </c>
      <c r="AA103" s="9"/>
      <c r="AB103" s="9" t="n">
        <f aca="false">T103-P103-D103</f>
        <v>-54019457.9061</v>
      </c>
      <c r="AC103" s="50"/>
      <c r="AD103" s="9"/>
      <c r="AE103" s="9"/>
      <c r="AF103" s="9"/>
      <c r="AG103" s="9" t="n">
        <f aca="false">BF103/100*$AG$57</f>
        <v>8587414497.64975</v>
      </c>
      <c r="AH103" s="40" t="n">
        <f aca="false">(AG103-AG102)/AG102</f>
        <v>0.00757105053053215</v>
      </c>
      <c r="AI103" s="40"/>
      <c r="AJ103" s="40" t="n">
        <f aca="false">AB103/AG103</f>
        <v>-0.00629053807998721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14662821</v>
      </c>
      <c r="AX103" s="7"/>
      <c r="AY103" s="40" t="n">
        <f aca="false">(AW103-AW102)/AW102</f>
        <v>0.00308955079606112</v>
      </c>
      <c r="AZ103" s="12" t="n">
        <f aca="false">workers_and_wage_high!B91</f>
        <v>8526.25057841567</v>
      </c>
      <c r="BA103" s="40" t="n">
        <f aca="false">(AZ103-AZ102)/AZ102</f>
        <v>0.00446769655901063</v>
      </c>
      <c r="BB103" s="39"/>
      <c r="BC103" s="39"/>
      <c r="BD103" s="39"/>
      <c r="BE103" s="39"/>
      <c r="BF103" s="7" t="n">
        <f aca="false">BF102*(1+AY103)*(1+BA103)*(1-BE103)</f>
        <v>140.812475622713</v>
      </c>
      <c r="BG103" s="7"/>
      <c r="BH103" s="7"/>
      <c r="BI103" s="40" t="n">
        <f aca="false">T110/AG110</f>
        <v>0.0164761793854598</v>
      </c>
      <c r="BJ103" s="7"/>
      <c r="BK103" s="7"/>
      <c r="BL103" s="7"/>
      <c r="BM103" s="7"/>
      <c r="BN103" s="7"/>
      <c r="BO103" s="7"/>
      <c r="BP103" s="7"/>
    </row>
    <row r="104" customFormat="false" ht="13.25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2" t="n">
        <f aca="false">'High pensions'!Q104</f>
        <v>184402488.228912</v>
      </c>
      <c r="E104" s="9"/>
      <c r="F104" s="82" t="n">
        <f aca="false">'High pensions'!I104</f>
        <v>33517335.0493508</v>
      </c>
      <c r="G104" s="82" t="n">
        <f aca="false">'High pensions'!K104</f>
        <v>5834535.32562965</v>
      </c>
      <c r="H104" s="82" t="n">
        <f aca="false">'High pensions'!V104</f>
        <v>32099891.8953859</v>
      </c>
      <c r="I104" s="82" t="n">
        <f aca="false">'High pensions'!M104</f>
        <v>180449.546153494</v>
      </c>
      <c r="J104" s="82" t="n">
        <f aca="false">'High pensions'!W104</f>
        <v>992780.161712966</v>
      </c>
      <c r="K104" s="9"/>
      <c r="L104" s="82" t="n">
        <f aca="false">'High pensions'!N104</f>
        <v>4520596.96933776</v>
      </c>
      <c r="M104" s="67"/>
      <c r="N104" s="82" t="n">
        <f aca="false">'High pensions'!L104</f>
        <v>1507758.84221188</v>
      </c>
      <c r="O104" s="9"/>
      <c r="P104" s="82" t="n">
        <f aca="false">'High pensions'!X104</f>
        <v>31752643.4529787</v>
      </c>
      <c r="Q104" s="67"/>
      <c r="R104" s="82" t="n">
        <f aca="false">'High SIPA income'!G99</f>
        <v>37149209.4423062</v>
      </c>
      <c r="S104" s="67"/>
      <c r="T104" s="82" t="n">
        <f aca="false">'High SIPA income'!J99</f>
        <v>142043222.087794</v>
      </c>
      <c r="U104" s="9"/>
      <c r="V104" s="82" t="n">
        <f aca="false">'High SIPA income'!F99</f>
        <v>125146.427886827</v>
      </c>
      <c r="W104" s="67"/>
      <c r="X104" s="82" t="n">
        <f aca="false">'High SIPA income'!M99</f>
        <v>314331.746135379</v>
      </c>
      <c r="Y104" s="9"/>
      <c r="Z104" s="9" t="n">
        <f aca="false">R104+V104-N104-L104-F104</f>
        <v>-2271334.99070743</v>
      </c>
      <c r="AA104" s="9"/>
      <c r="AB104" s="9" t="n">
        <f aca="false">T104-P104-D104</f>
        <v>-74111909.5940968</v>
      </c>
      <c r="AC104" s="50"/>
      <c r="AD104" s="9"/>
      <c r="AE104" s="9"/>
      <c r="AF104" s="9"/>
      <c r="AG104" s="9" t="n">
        <f aca="false">BF104/100*$AG$57</f>
        <v>8664719121.23099</v>
      </c>
      <c r="AH104" s="40" t="n">
        <f aca="false">(AG104-AG103)/AG103</f>
        <v>0.00900208364256704</v>
      </c>
      <c r="AI104" s="40"/>
      <c r="AJ104" s="40" t="n">
        <f aca="false">AB104/AG104</f>
        <v>-0.00855329625313552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14731578</v>
      </c>
      <c r="AX104" s="7"/>
      <c r="AY104" s="40" t="n">
        <f aca="false">(AW104-AW103)/AW103</f>
        <v>0.00468920680406588</v>
      </c>
      <c r="AZ104" s="12" t="n">
        <f aca="false">workers_and_wage_high!B92</f>
        <v>8562.85161721441</v>
      </c>
      <c r="BA104" s="40" t="n">
        <f aca="false">(AZ104-AZ103)/AZ103</f>
        <v>0.00429274725884707</v>
      </c>
      <c r="BB104" s="39"/>
      <c r="BC104" s="39"/>
      <c r="BD104" s="39"/>
      <c r="BE104" s="39"/>
      <c r="BF104" s="7" t="n">
        <f aca="false">BF103*(1+AY104)*(1+BA104)*(1-BE104)</f>
        <v>142.080081306186</v>
      </c>
      <c r="BG104" s="7"/>
      <c r="BH104" s="7"/>
      <c r="BI104" s="40" t="n">
        <f aca="false">T111/AG111</f>
        <v>0.0189585874729548</v>
      </c>
      <c r="BJ104" s="7"/>
      <c r="BK104" s="7"/>
      <c r="BL104" s="7"/>
      <c r="BM104" s="7"/>
      <c r="BN104" s="7"/>
      <c r="BO104" s="7"/>
      <c r="BP104" s="7"/>
    </row>
    <row r="105" customFormat="false" ht="13.25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2" t="n">
        <f aca="false">'High pensions'!Q105</f>
        <v>185407880.59945</v>
      </c>
      <c r="E105" s="9"/>
      <c r="F105" s="82" t="n">
        <f aca="false">'High pensions'!I105</f>
        <v>33700077.0137519</v>
      </c>
      <c r="G105" s="82" t="n">
        <f aca="false">'High pensions'!K105</f>
        <v>5921132.86333727</v>
      </c>
      <c r="H105" s="82" t="n">
        <f aca="false">'High pensions'!V105</f>
        <v>32576325.9974489</v>
      </c>
      <c r="I105" s="82" t="n">
        <f aca="false">'High pensions'!M105</f>
        <v>183127.820515586</v>
      </c>
      <c r="J105" s="82" t="n">
        <f aca="false">'High pensions'!W105</f>
        <v>1007515.23703451</v>
      </c>
      <c r="K105" s="9"/>
      <c r="L105" s="82" t="n">
        <f aca="false">'High pensions'!N105</f>
        <v>4549437.77058369</v>
      </c>
      <c r="M105" s="67"/>
      <c r="N105" s="82" t="n">
        <f aca="false">'High pensions'!L105</f>
        <v>1516743.79114336</v>
      </c>
      <c r="O105" s="9"/>
      <c r="P105" s="82" t="n">
        <f aca="false">'High pensions'!X105</f>
        <v>31951731.0457797</v>
      </c>
      <c r="Q105" s="67"/>
      <c r="R105" s="82" t="n">
        <f aca="false">'High SIPA income'!G100</f>
        <v>42946789.7897871</v>
      </c>
      <c r="S105" s="67"/>
      <c r="T105" s="82" t="n">
        <f aca="false">'High SIPA income'!J100</f>
        <v>164210773.032532</v>
      </c>
      <c r="U105" s="9"/>
      <c r="V105" s="82" t="n">
        <f aca="false">'High SIPA income'!F100</f>
        <v>128227.044178168</v>
      </c>
      <c r="W105" s="67"/>
      <c r="X105" s="82" t="n">
        <f aca="false">'High SIPA income'!M100</f>
        <v>322069.366092906</v>
      </c>
      <c r="Y105" s="9"/>
      <c r="Z105" s="9" t="n">
        <f aca="false">R105+V105-N105-L105-F105</f>
        <v>3308758.25848626</v>
      </c>
      <c r="AA105" s="9"/>
      <c r="AB105" s="9" t="n">
        <f aca="false">T105-P105-D105</f>
        <v>-53148838.6126986</v>
      </c>
      <c r="AC105" s="50"/>
      <c r="AD105" s="9"/>
      <c r="AE105" s="9"/>
      <c r="AF105" s="9"/>
      <c r="AG105" s="9" t="n">
        <f aca="false">BF105/100*$AG$57</f>
        <v>8730578851.7926</v>
      </c>
      <c r="AH105" s="40" t="n">
        <f aca="false">(AG105-AG104)/AG104</f>
        <v>0.00760090773170479</v>
      </c>
      <c r="AI105" s="40" t="n">
        <f aca="false">(AG105-AG101)/AG101</f>
        <v>0.0308044200497635</v>
      </c>
      <c r="AJ105" s="40" t="n">
        <f aca="false">AB105/AG105</f>
        <v>-0.00608766492061243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14786429</v>
      </c>
      <c r="AX105" s="7"/>
      <c r="AY105" s="40" t="n">
        <f aca="false">(AW105-AW104)/AW104</f>
        <v>0.00372336215441414</v>
      </c>
      <c r="AZ105" s="12" t="n">
        <f aca="false">workers_and_wage_high!B93</f>
        <v>8595.93129700392</v>
      </c>
      <c r="BA105" s="40" t="n">
        <f aca="false">(AZ105-AZ104)/AZ104</f>
        <v>0.00386316162749035</v>
      </c>
      <c r="BB105" s="39"/>
      <c r="BC105" s="39"/>
      <c r="BD105" s="39"/>
      <c r="BE105" s="39"/>
      <c r="BF105" s="7" t="n">
        <f aca="false">BF104*(1+AY105)*(1+BA105)*(1-BE105)</f>
        <v>143.160018894708</v>
      </c>
      <c r="BG105" s="7"/>
      <c r="BH105" s="7"/>
      <c r="BI105" s="40" t="n">
        <f aca="false">T112/AG112</f>
        <v>0.0164380581178427</v>
      </c>
      <c r="BJ105" s="7"/>
      <c r="BK105" s="7"/>
      <c r="BL105" s="7"/>
      <c r="BM105" s="7"/>
      <c r="BN105" s="7"/>
      <c r="BO105" s="7"/>
      <c r="BP105" s="7"/>
    </row>
    <row r="106" customFormat="false" ht="13.25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1" t="n">
        <f aca="false">'High pensions'!Q106</f>
        <v>185063830.928314</v>
      </c>
      <c r="E106" s="6"/>
      <c r="F106" s="81" t="n">
        <f aca="false">'High pensions'!I106</f>
        <v>33637541.9134295</v>
      </c>
      <c r="G106" s="81" t="n">
        <f aca="false">'High pensions'!K106</f>
        <v>5973821.8385767</v>
      </c>
      <c r="H106" s="81" t="n">
        <f aca="false">'High pensions'!V106</f>
        <v>32866205.1934553</v>
      </c>
      <c r="I106" s="81" t="n">
        <f aca="false">'High pensions'!M106</f>
        <v>184757.376450825</v>
      </c>
      <c r="J106" s="81" t="n">
        <f aca="false">'High pensions'!W106</f>
        <v>1016480.57299346</v>
      </c>
      <c r="K106" s="6"/>
      <c r="L106" s="81" t="n">
        <f aca="false">'High pensions'!N106</f>
        <v>5418401.84283566</v>
      </c>
      <c r="M106" s="8"/>
      <c r="N106" s="81" t="n">
        <f aca="false">'High pensions'!L106</f>
        <v>1514003.29518446</v>
      </c>
      <c r="O106" s="6"/>
      <c r="P106" s="81" t="n">
        <f aca="false">'High pensions'!X106</f>
        <v>36445712.3473878</v>
      </c>
      <c r="Q106" s="8"/>
      <c r="R106" s="81" t="n">
        <f aca="false">'High SIPA income'!G101</f>
        <v>37678340.8765786</v>
      </c>
      <c r="S106" s="8"/>
      <c r="T106" s="81" t="n">
        <f aca="false">'High SIPA income'!J101</f>
        <v>144066401.987455</v>
      </c>
      <c r="U106" s="6"/>
      <c r="V106" s="81" t="n">
        <f aca="false">'High SIPA income'!F101</f>
        <v>130011.485503663</v>
      </c>
      <c r="W106" s="8"/>
      <c r="X106" s="81" t="n">
        <f aca="false">'High SIPA income'!M101</f>
        <v>326551.368233838</v>
      </c>
      <c r="Y106" s="6"/>
      <c r="Z106" s="6" t="n">
        <f aca="false">R106+V106-N106-L106-F106</f>
        <v>-2761594.68936728</v>
      </c>
      <c r="AA106" s="6"/>
      <c r="AB106" s="6" t="n">
        <f aca="false">T106-P106-D106</f>
        <v>-77443141.2882461</v>
      </c>
      <c r="AC106" s="50"/>
      <c r="AD106" s="6"/>
      <c r="AE106" s="6"/>
      <c r="AF106" s="6"/>
      <c r="AG106" s="6" t="n">
        <f aca="false">BF106/100*$AG$57</f>
        <v>8779644225.61189</v>
      </c>
      <c r="AH106" s="61" t="n">
        <f aca="false">(AG106-AG105)/AG105</f>
        <v>0.00561994509782248</v>
      </c>
      <c r="AI106" s="61"/>
      <c r="AJ106" s="61" t="n">
        <f aca="false">AB106/AG106</f>
        <v>-0.00882076076184611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0.00514218031841738</v>
      </c>
      <c r="AV106" s="5"/>
      <c r="AW106" s="5" t="n">
        <f aca="false">workers_and_wage_high!C94</f>
        <v>14786684</v>
      </c>
      <c r="AX106" s="5"/>
      <c r="AY106" s="61" t="n">
        <f aca="false">(AW106-AW105)/AW105</f>
        <v>1.72455431936947E-005</v>
      </c>
      <c r="AZ106" s="11" t="n">
        <f aca="false">workers_and_wage_high!B94</f>
        <v>8644.09088691498</v>
      </c>
      <c r="BA106" s="61" t="n">
        <f aca="false">(AZ106-AZ105)/AZ105</f>
        <v>0.00560260293469774</v>
      </c>
      <c r="BB106" s="66"/>
      <c r="BC106" s="66"/>
      <c r="BD106" s="66"/>
      <c r="BE106" s="66"/>
      <c r="BF106" s="5" t="n">
        <f aca="false">BF105*(1+AY106)*(1+BA106)*(1-BE106)</f>
        <v>143.964570341099</v>
      </c>
      <c r="BG106" s="5"/>
      <c r="BH106" s="5"/>
      <c r="BI106" s="61" t="n">
        <f aca="false">T113/AG113</f>
        <v>0.018943463817452</v>
      </c>
      <c r="BJ106" s="5"/>
      <c r="BK106" s="5"/>
      <c r="BL106" s="5"/>
      <c r="BM106" s="5"/>
      <c r="BN106" s="5"/>
      <c r="BO106" s="5"/>
      <c r="BP106" s="5"/>
    </row>
    <row r="107" customFormat="false" ht="13.25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2" t="n">
        <f aca="false">'High pensions'!Q107</f>
        <v>185144776.723487</v>
      </c>
      <c r="E107" s="9"/>
      <c r="F107" s="82" t="n">
        <f aca="false">'High pensions'!I107</f>
        <v>33652254.7698758</v>
      </c>
      <c r="G107" s="82" t="n">
        <f aca="false">'High pensions'!K107</f>
        <v>6094788.66869776</v>
      </c>
      <c r="H107" s="82" t="n">
        <f aca="false">'High pensions'!V107</f>
        <v>33531729.0017964</v>
      </c>
      <c r="I107" s="82" t="n">
        <f aca="false">'High pensions'!M107</f>
        <v>188498.618619519</v>
      </c>
      <c r="J107" s="82" t="n">
        <f aca="false">'High pensions'!W107</f>
        <v>1037063.78356072</v>
      </c>
      <c r="K107" s="9"/>
      <c r="L107" s="82" t="n">
        <f aca="false">'High pensions'!N107</f>
        <v>4485612.56877116</v>
      </c>
      <c r="M107" s="67"/>
      <c r="N107" s="82" t="n">
        <f aca="false">'High pensions'!L107</f>
        <v>1515316.44994847</v>
      </c>
      <c r="O107" s="9"/>
      <c r="P107" s="82" t="n">
        <f aca="false">'High pensions'!X107</f>
        <v>31612688.9600418</v>
      </c>
      <c r="Q107" s="67"/>
      <c r="R107" s="82" t="n">
        <f aca="false">'High SIPA income'!G102</f>
        <v>43510322.6987869</v>
      </c>
      <c r="S107" s="67"/>
      <c r="T107" s="82" t="n">
        <f aca="false">'High SIPA income'!J102</f>
        <v>166365489.952447</v>
      </c>
      <c r="U107" s="9"/>
      <c r="V107" s="82" t="n">
        <f aca="false">'High SIPA income'!F102</f>
        <v>127676.637097518</v>
      </c>
      <c r="W107" s="67"/>
      <c r="X107" s="82" t="n">
        <f aca="false">'High SIPA income'!M102</f>
        <v>320686.902193077</v>
      </c>
      <c r="Y107" s="9"/>
      <c r="Z107" s="9" t="n">
        <f aca="false">R107+V107-N107-L107-F107</f>
        <v>3984815.54728898</v>
      </c>
      <c r="AA107" s="9"/>
      <c r="AB107" s="9" t="n">
        <f aca="false">T107-P107-D107</f>
        <v>-50391975.7310812</v>
      </c>
      <c r="AC107" s="50"/>
      <c r="AD107" s="9"/>
      <c r="AE107" s="9"/>
      <c r="AF107" s="9"/>
      <c r="AG107" s="9" t="n">
        <f aca="false">BF107/100*$AG$57</f>
        <v>8821613732.08192</v>
      </c>
      <c r="AH107" s="40" t="n">
        <f aca="false">(AG107-AG106)/AG106</f>
        <v>0.00478031972498326</v>
      </c>
      <c r="AI107" s="40"/>
      <c r="AJ107" s="40" t="n">
        <f aca="false">AB107/AG107</f>
        <v>-0.00571233078907305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14853139</v>
      </c>
      <c r="AX107" s="7"/>
      <c r="AY107" s="40" t="n">
        <f aca="false">(AW107-AW106)/AW106</f>
        <v>0.00449424630972029</v>
      </c>
      <c r="AZ107" s="12" t="n">
        <f aca="false">workers_and_wage_high!B95</f>
        <v>8646.55266766778</v>
      </c>
      <c r="BA107" s="40" t="n">
        <f aca="false">(AZ107-AZ106)/AZ106</f>
        <v>0.000284793483201805</v>
      </c>
      <c r="BB107" s="39"/>
      <c r="BC107" s="39"/>
      <c r="BD107" s="39"/>
      <c r="BE107" s="39"/>
      <c r="BF107" s="7" t="n">
        <f aca="false">BF106*(1+AY107)*(1+BA107)*(1-BE107)</f>
        <v>144.652767016399</v>
      </c>
      <c r="BG107" s="7"/>
      <c r="BH107" s="7"/>
      <c r="BI107" s="40" t="n">
        <f aca="false">T114/AG114</f>
        <v>0.0165195533196766</v>
      </c>
      <c r="BJ107" s="7"/>
      <c r="BK107" s="7"/>
      <c r="BL107" s="7"/>
      <c r="BM107" s="7"/>
      <c r="BN107" s="7"/>
      <c r="BO107" s="7"/>
      <c r="BP107" s="7"/>
    </row>
    <row r="108" customFormat="false" ht="13.25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2" t="n">
        <f aca="false">'High pensions'!Q108</f>
        <v>185993558.110367</v>
      </c>
      <c r="E108" s="9"/>
      <c r="F108" s="82" t="n">
        <f aca="false">'High pensions'!I108</f>
        <v>33806530.8341575</v>
      </c>
      <c r="G108" s="82" t="n">
        <f aca="false">'High pensions'!K108</f>
        <v>6200702.82447926</v>
      </c>
      <c r="H108" s="82" t="n">
        <f aca="false">'High pensions'!V108</f>
        <v>34114437.4371782</v>
      </c>
      <c r="I108" s="82" t="n">
        <f aca="false">'High pensions'!M108</f>
        <v>191774.314159152</v>
      </c>
      <c r="J108" s="82" t="n">
        <f aca="false">'High pensions'!W108</f>
        <v>1055085.69393334</v>
      </c>
      <c r="K108" s="9"/>
      <c r="L108" s="82" t="n">
        <f aca="false">'High pensions'!N108</f>
        <v>4501593.98449046</v>
      </c>
      <c r="M108" s="67"/>
      <c r="N108" s="82" t="n">
        <f aca="false">'High pensions'!L108</f>
        <v>1523017.42730286</v>
      </c>
      <c r="O108" s="9"/>
      <c r="P108" s="82" t="n">
        <f aca="false">'High pensions'!X108</f>
        <v>31737985.1074298</v>
      </c>
      <c r="Q108" s="67"/>
      <c r="R108" s="82" t="n">
        <f aca="false">'High SIPA income'!G103</f>
        <v>38160641.9440719</v>
      </c>
      <c r="S108" s="67"/>
      <c r="T108" s="82" t="n">
        <f aca="false">'High SIPA income'!J103</f>
        <v>145910521.920869</v>
      </c>
      <c r="U108" s="9"/>
      <c r="V108" s="82" t="n">
        <f aca="false">'High SIPA income'!F103</f>
        <v>127407.446228571</v>
      </c>
      <c r="W108" s="67"/>
      <c r="X108" s="82" t="n">
        <f aca="false">'High SIPA income'!M103</f>
        <v>320010.772340162</v>
      </c>
      <c r="Y108" s="9"/>
      <c r="Z108" s="9" t="n">
        <f aca="false">R108+V108-N108-L108-F108</f>
        <v>-1543092.85565035</v>
      </c>
      <c r="AA108" s="9"/>
      <c r="AB108" s="9" t="n">
        <f aca="false">T108-P108-D108</f>
        <v>-71821021.2969275</v>
      </c>
      <c r="AC108" s="50"/>
      <c r="AD108" s="9"/>
      <c r="AE108" s="9"/>
      <c r="AF108" s="9"/>
      <c r="AG108" s="9" t="n">
        <f aca="false">BF108/100*$AG$57</f>
        <v>8876936271.14105</v>
      </c>
      <c r="AH108" s="40" t="n">
        <f aca="false">(AG108-AG107)/AG107</f>
        <v>0.0062712493132568</v>
      </c>
      <c r="AI108" s="40"/>
      <c r="AJ108" s="40" t="n">
        <f aca="false">AB108/AG108</f>
        <v>-0.00809074427293321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14889663</v>
      </c>
      <c r="AX108" s="7"/>
      <c r="AY108" s="40" t="n">
        <f aca="false">(AW108-AW107)/AW107</f>
        <v>0.00245900883308235</v>
      </c>
      <c r="AZ108" s="12" t="n">
        <f aca="false">workers_and_wage_high!B96</f>
        <v>8679.43454892496</v>
      </c>
      <c r="BA108" s="40" t="n">
        <f aca="false">(AZ108-AZ107)/AZ107</f>
        <v>0.00380288914218289</v>
      </c>
      <c r="BB108" s="39"/>
      <c r="BC108" s="39"/>
      <c r="BD108" s="39"/>
      <c r="BE108" s="39"/>
      <c r="BF108" s="7" t="n">
        <f aca="false">BF107*(1+AY108)*(1+BA108)*(1-BE108)</f>
        <v>145.559920582212</v>
      </c>
      <c r="BG108" s="7"/>
      <c r="BH108" s="7"/>
      <c r="BI108" s="40" t="n">
        <f aca="false">T115/AG115</f>
        <v>0.0189777208186402</v>
      </c>
      <c r="BJ108" s="7"/>
      <c r="BK108" s="7"/>
      <c r="BL108" s="7"/>
      <c r="BM108" s="7"/>
      <c r="BN108" s="7"/>
      <c r="BO108" s="7"/>
      <c r="BP108" s="7"/>
    </row>
    <row r="109" customFormat="false" ht="13.25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2" t="n">
        <f aca="false">'High pensions'!Q109</f>
        <v>185905904.998595</v>
      </c>
      <c r="E109" s="9"/>
      <c r="F109" s="82" t="n">
        <f aca="false">'High pensions'!I109</f>
        <v>33790598.8435234</v>
      </c>
      <c r="G109" s="82" t="n">
        <f aca="false">'High pensions'!K109</f>
        <v>6326962.72636707</v>
      </c>
      <c r="H109" s="82" t="n">
        <f aca="false">'High pensions'!V109</f>
        <v>34809082.1646712</v>
      </c>
      <c r="I109" s="82" t="n">
        <f aca="false">'High pensions'!M109</f>
        <v>195679.259578362</v>
      </c>
      <c r="J109" s="82" t="n">
        <f aca="false">'High pensions'!W109</f>
        <v>1076569.55148467</v>
      </c>
      <c r="K109" s="9"/>
      <c r="L109" s="82" t="n">
        <f aca="false">'High pensions'!N109</f>
        <v>4489630.05910709</v>
      </c>
      <c r="M109" s="67"/>
      <c r="N109" s="82" t="n">
        <f aca="false">'High pensions'!L109</f>
        <v>1522878.78749713</v>
      </c>
      <c r="O109" s="9"/>
      <c r="P109" s="82" t="n">
        <f aca="false">'High pensions'!X109</f>
        <v>31675141.4864356</v>
      </c>
      <c r="Q109" s="67"/>
      <c r="R109" s="82" t="n">
        <f aca="false">'High SIPA income'!G104</f>
        <v>44053624.0004686</v>
      </c>
      <c r="S109" s="67"/>
      <c r="T109" s="82" t="n">
        <f aca="false">'High SIPA income'!J104</f>
        <v>168442849.568275</v>
      </c>
      <c r="U109" s="9"/>
      <c r="V109" s="82" t="n">
        <f aca="false">'High SIPA income'!F104</f>
        <v>128383.097615433</v>
      </c>
      <c r="W109" s="67"/>
      <c r="X109" s="82" t="n">
        <f aca="false">'High SIPA income'!M104</f>
        <v>322461.327335861</v>
      </c>
      <c r="Y109" s="9"/>
      <c r="Z109" s="9" t="n">
        <f aca="false">R109+V109-N109-L109-F109</f>
        <v>4378899.40795635</v>
      </c>
      <c r="AA109" s="9"/>
      <c r="AB109" s="9" t="n">
        <f aca="false">T109-P109-D109</f>
        <v>-49138196.9167563</v>
      </c>
      <c r="AC109" s="50"/>
      <c r="AD109" s="9"/>
      <c r="AE109" s="9"/>
      <c r="AF109" s="9"/>
      <c r="AG109" s="9" t="n">
        <f aca="false">BF109/100*$AG$57</f>
        <v>8911531530.53703</v>
      </c>
      <c r="AH109" s="40" t="n">
        <f aca="false">(AG109-AG108)/AG108</f>
        <v>0.00389720713760698</v>
      </c>
      <c r="AI109" s="40" t="n">
        <f aca="false">(AG109-AG105)/AG105</f>
        <v>0.0207263094253214</v>
      </c>
      <c r="AJ109" s="40" t="n">
        <f aca="false">AB109/AG109</f>
        <v>-0.00551400135300819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14908893</v>
      </c>
      <c r="AX109" s="7"/>
      <c r="AY109" s="40" t="n">
        <f aca="false">(AW109-AW108)/AW108</f>
        <v>0.00129150001581634</v>
      </c>
      <c r="AZ109" s="12" t="n">
        <f aca="false">workers_and_wage_high!B97</f>
        <v>8702.02144236897</v>
      </c>
      <c r="BA109" s="40" t="n">
        <f aca="false">(AZ109-AZ108)/AZ108</f>
        <v>0.00260234619164342</v>
      </c>
      <c r="BB109" s="39"/>
      <c r="BC109" s="39"/>
      <c r="BD109" s="39"/>
      <c r="BE109" s="39"/>
      <c r="BF109" s="7" t="n">
        <f aca="false">BF108*(1+AY109)*(1+BA109)*(1-BE109)</f>
        <v>146.127197743654</v>
      </c>
      <c r="BG109" s="7"/>
      <c r="BH109" s="7"/>
      <c r="BI109" s="40" t="n">
        <f aca="false">T116/AG116</f>
        <v>0.0165583165891441</v>
      </c>
      <c r="BJ109" s="7"/>
      <c r="BK109" s="7"/>
      <c r="BL109" s="7"/>
      <c r="BM109" s="7"/>
      <c r="BN109" s="7"/>
      <c r="BO109" s="7"/>
      <c r="BP109" s="7"/>
    </row>
    <row r="110" customFormat="false" ht="13.25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1" t="n">
        <f aca="false">'High pensions'!Q110</f>
        <v>186596153.828814</v>
      </c>
      <c r="E110" s="6"/>
      <c r="F110" s="81" t="n">
        <f aca="false">'High pensions'!I110</f>
        <v>33916059.7390464</v>
      </c>
      <c r="G110" s="81" t="n">
        <f aca="false">'High pensions'!K110</f>
        <v>6543361.9795923</v>
      </c>
      <c r="H110" s="81" t="n">
        <f aca="false">'High pensions'!V110</f>
        <v>35999647.0078145</v>
      </c>
      <c r="I110" s="81" t="n">
        <f aca="false">'High pensions'!M110</f>
        <v>202372.019987391</v>
      </c>
      <c r="J110" s="81" t="n">
        <f aca="false">'High pensions'!W110</f>
        <v>1113391.14457159</v>
      </c>
      <c r="K110" s="6"/>
      <c r="L110" s="81" t="n">
        <f aca="false">'High pensions'!N110</f>
        <v>5408390.13748276</v>
      </c>
      <c r="M110" s="8"/>
      <c r="N110" s="81" t="n">
        <f aca="false">'High pensions'!L110</f>
        <v>1530392.78732009</v>
      </c>
      <c r="O110" s="6"/>
      <c r="P110" s="81" t="n">
        <f aca="false">'High pensions'!X110</f>
        <v>36483931.7107662</v>
      </c>
      <c r="Q110" s="8"/>
      <c r="R110" s="81" t="n">
        <f aca="false">'High SIPA income'!G105</f>
        <v>38595010.0901931</v>
      </c>
      <c r="S110" s="8"/>
      <c r="T110" s="81" t="n">
        <f aca="false">'High SIPA income'!J105</f>
        <v>147571366.174989</v>
      </c>
      <c r="U110" s="6"/>
      <c r="V110" s="81" t="n">
        <f aca="false">'High SIPA income'!F105</f>
        <v>126088.273815425</v>
      </c>
      <c r="W110" s="8"/>
      <c r="X110" s="81" t="n">
        <f aca="false">'High SIPA income'!M105</f>
        <v>316697.3915663</v>
      </c>
      <c r="Y110" s="6"/>
      <c r="Z110" s="6" t="n">
        <f aca="false">R110+V110-N110-L110-F110</f>
        <v>-2133744.29984068</v>
      </c>
      <c r="AA110" s="6"/>
      <c r="AB110" s="6" t="n">
        <f aca="false">T110-P110-D110</f>
        <v>-75508719.3645909</v>
      </c>
      <c r="AC110" s="50"/>
      <c r="AD110" s="6"/>
      <c r="AE110" s="6"/>
      <c r="AF110" s="6"/>
      <c r="AG110" s="6" t="n">
        <f aca="false">BF110/100*$AG$57</f>
        <v>8956649640.82758</v>
      </c>
      <c r="AH110" s="61" t="n">
        <f aca="false">(AG110-AG109)/AG109</f>
        <v>0.00506289072040561</v>
      </c>
      <c r="AI110" s="61"/>
      <c r="AJ110" s="61" t="n">
        <f aca="false">AB110/AG110</f>
        <v>-0.00843046478232166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0.00566409667681944</v>
      </c>
      <c r="AV110" s="5"/>
      <c r="AW110" s="5" t="n">
        <f aca="false">workers_and_wage_high!C98</f>
        <v>14952588</v>
      </c>
      <c r="AX110" s="5"/>
      <c r="AY110" s="61" t="n">
        <f aca="false">(AW110-AW109)/AW109</f>
        <v>0.00293080109971948</v>
      </c>
      <c r="AZ110" s="11" t="n">
        <f aca="false">workers_and_wage_high!B98</f>
        <v>8720.52071427878</v>
      </c>
      <c r="BA110" s="61" t="n">
        <f aca="false">(AZ110-AZ109)/AZ109</f>
        <v>0.00212585915035029</v>
      </c>
      <c r="BB110" s="66"/>
      <c r="BC110" s="66"/>
      <c r="BD110" s="66"/>
      <c r="BE110" s="66"/>
      <c r="BF110" s="5" t="n">
        <f aca="false">BF109*(1+AY110)*(1+BA110)*(1-BE110)</f>
        <v>146.867023777109</v>
      </c>
      <c r="BG110" s="5"/>
      <c r="BH110" s="5"/>
      <c r="BI110" s="61" t="n">
        <f aca="false">T117/AG117</f>
        <v>0.0190107468127586</v>
      </c>
      <c r="BJ110" s="5"/>
      <c r="BK110" s="5"/>
      <c r="BL110" s="5"/>
      <c r="BM110" s="5"/>
      <c r="BN110" s="5"/>
      <c r="BO110" s="5"/>
      <c r="BP110" s="5"/>
    </row>
    <row r="111" customFormat="false" ht="13.25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2" t="n">
        <f aca="false">'High pensions'!Q111</f>
        <v>187458676.778962</v>
      </c>
      <c r="E111" s="9"/>
      <c r="F111" s="82" t="n">
        <f aca="false">'High pensions'!I111</f>
        <v>34072833.4951139</v>
      </c>
      <c r="G111" s="82" t="n">
        <f aca="false">'High pensions'!K111</f>
        <v>6635346.62121676</v>
      </c>
      <c r="H111" s="82" t="n">
        <f aca="false">'High pensions'!V111</f>
        <v>36505719.3661753</v>
      </c>
      <c r="I111" s="82" t="n">
        <f aca="false">'High pensions'!M111</f>
        <v>205216.905810826</v>
      </c>
      <c r="J111" s="82" t="n">
        <f aca="false">'High pensions'!W111</f>
        <v>1129042.86699511</v>
      </c>
      <c r="K111" s="9"/>
      <c r="L111" s="82" t="n">
        <f aca="false">'High pensions'!N111</f>
        <v>4497995.66000081</v>
      </c>
      <c r="M111" s="67"/>
      <c r="N111" s="82" t="n">
        <f aca="false">'High pensions'!L111</f>
        <v>1538055.99439473</v>
      </c>
      <c r="O111" s="9"/>
      <c r="P111" s="82" t="n">
        <f aca="false">'High pensions'!X111</f>
        <v>31802051.1435922</v>
      </c>
      <c r="Q111" s="67"/>
      <c r="R111" s="82" t="n">
        <f aca="false">'High SIPA income'!G106</f>
        <v>44832019.1043802</v>
      </c>
      <c r="S111" s="67"/>
      <c r="T111" s="82" t="n">
        <f aca="false">'High SIPA income'!J106</f>
        <v>171419110.712908</v>
      </c>
      <c r="U111" s="9"/>
      <c r="V111" s="82" t="n">
        <f aca="false">'High SIPA income'!F106</f>
        <v>129272.770274458</v>
      </c>
      <c r="W111" s="67"/>
      <c r="X111" s="82" t="n">
        <f aca="false">'High SIPA income'!M106</f>
        <v>324695.928555586</v>
      </c>
      <c r="Y111" s="9"/>
      <c r="Z111" s="9" t="n">
        <f aca="false">R111+V111-N111-L111-F111</f>
        <v>4852406.72514518</v>
      </c>
      <c r="AA111" s="9"/>
      <c r="AB111" s="9" t="n">
        <f aca="false">T111-P111-D111</f>
        <v>-47841617.2096459</v>
      </c>
      <c r="AC111" s="50"/>
      <c r="AD111" s="9"/>
      <c r="AE111" s="9"/>
      <c r="AF111" s="9"/>
      <c r="AG111" s="9" t="n">
        <f aca="false">BF111/100*$AG$57</f>
        <v>9041765952.10191</v>
      </c>
      <c r="AH111" s="40" t="n">
        <f aca="false">(AG111-AG110)/AG110</f>
        <v>0.00950314176478805</v>
      </c>
      <c r="AI111" s="40"/>
      <c r="AJ111" s="40" t="n">
        <f aca="false">AB111/AG111</f>
        <v>-0.00529118066792299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15020163</v>
      </c>
      <c r="AX111" s="7"/>
      <c r="AY111" s="40" t="n">
        <f aca="false">(AW111-AW110)/AW110</f>
        <v>0.00451928455462024</v>
      </c>
      <c r="AZ111" s="12" t="n">
        <f aca="false">workers_and_wage_high!B99</f>
        <v>8763.7870116078</v>
      </c>
      <c r="BA111" s="40" t="n">
        <f aca="false">(AZ111-AZ110)/AZ110</f>
        <v>0.00496143507327235</v>
      </c>
      <c r="BB111" s="39"/>
      <c r="BC111" s="39"/>
      <c r="BD111" s="39"/>
      <c r="BE111" s="39"/>
      <c r="BF111" s="7" t="n">
        <f aca="false">BF110*(1+AY111)*(1+BA111)*(1-BE111)</f>
        <v>148.262721924636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3.25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2" t="n">
        <f aca="false">'High pensions'!Q112</f>
        <v>187955370.221334</v>
      </c>
      <c r="E112" s="9"/>
      <c r="F112" s="82" t="n">
        <f aca="false">'High pensions'!I112</f>
        <v>34163113.4077371</v>
      </c>
      <c r="G112" s="82" t="n">
        <f aca="false">'High pensions'!K112</f>
        <v>6778756.93784796</v>
      </c>
      <c r="H112" s="82" t="n">
        <f aca="false">'High pensions'!V112</f>
        <v>37294720.6153961</v>
      </c>
      <c r="I112" s="82" t="n">
        <f aca="false">'High pensions'!M112</f>
        <v>209652.276428287</v>
      </c>
      <c r="J112" s="82" t="n">
        <f aca="false">'High pensions'!W112</f>
        <v>1153444.96748647</v>
      </c>
      <c r="K112" s="9"/>
      <c r="L112" s="82" t="n">
        <f aca="false">'High pensions'!N112</f>
        <v>4424157.58572954</v>
      </c>
      <c r="M112" s="67"/>
      <c r="N112" s="82" t="n">
        <f aca="false">'High pensions'!L112</f>
        <v>1542207.05547001</v>
      </c>
      <c r="O112" s="9"/>
      <c r="P112" s="82" t="n">
        <f aca="false">'High pensions'!X112</f>
        <v>31441742.9384623</v>
      </c>
      <c r="Q112" s="67"/>
      <c r="R112" s="82" t="n">
        <f aca="false">'High SIPA income'!G107</f>
        <v>39025572.071677</v>
      </c>
      <c r="S112" s="67"/>
      <c r="T112" s="82" t="n">
        <f aca="false">'High SIPA income'!J107</f>
        <v>149217657.228732</v>
      </c>
      <c r="U112" s="9"/>
      <c r="V112" s="82" t="n">
        <f aca="false">'High SIPA income'!F107</f>
        <v>134177.541072006</v>
      </c>
      <c r="W112" s="67"/>
      <c r="X112" s="82" t="n">
        <f aca="false">'High SIPA income'!M107</f>
        <v>337015.298714368</v>
      </c>
      <c r="Y112" s="9"/>
      <c r="Z112" s="9" t="n">
        <f aca="false">R112+V112-N112-L112-F112</f>
        <v>-969728.436187659</v>
      </c>
      <c r="AA112" s="9"/>
      <c r="AB112" s="9" t="n">
        <f aca="false">T112-P112-D112</f>
        <v>-70179455.9310641</v>
      </c>
      <c r="AC112" s="50"/>
      <c r="AD112" s="9"/>
      <c r="AE112" s="9"/>
      <c r="AF112" s="9"/>
      <c r="AG112" s="9" t="n">
        <f aca="false">BF112/100*$AG$57</f>
        <v>9077572068.36759</v>
      </c>
      <c r="AH112" s="40" t="n">
        <f aca="false">(AG112-AG111)/AG111</f>
        <v>0.00396007997280226</v>
      </c>
      <c r="AI112" s="40"/>
      <c r="AJ112" s="40" t="n">
        <f aca="false">AB112/AG112</f>
        <v>-0.00773108221036514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15093201</v>
      </c>
      <c r="AX112" s="7"/>
      <c r="AY112" s="40" t="n">
        <f aca="false">(AW112-AW111)/AW111</f>
        <v>0.00486266360757869</v>
      </c>
      <c r="AZ112" s="12" t="n">
        <f aca="false">workers_and_wage_high!B100</f>
        <v>8755.91523865631</v>
      </c>
      <c r="BA112" s="40" t="n">
        <f aca="false">(AZ112-AZ111)/AZ111</f>
        <v>-0.000898215912944961</v>
      </c>
      <c r="BB112" s="39"/>
      <c r="BC112" s="39"/>
      <c r="BD112" s="39"/>
      <c r="BE112" s="39"/>
      <c r="BF112" s="7" t="n">
        <f aca="false">BF111*(1+AY112)*(1+BA112)*(1-BE112)</f>
        <v>148.849854160443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3.25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2" t="n">
        <f aca="false">'High pensions'!Q113</f>
        <v>189185959.368704</v>
      </c>
      <c r="E113" s="9"/>
      <c r="F113" s="82" t="n">
        <f aca="false">'High pensions'!I113</f>
        <v>34386787.5520323</v>
      </c>
      <c r="G113" s="82" t="n">
        <f aca="false">'High pensions'!K113</f>
        <v>6889555.26914846</v>
      </c>
      <c r="H113" s="82" t="n">
        <f aca="false">'High pensions'!V113</f>
        <v>37904300.3434186</v>
      </c>
      <c r="I113" s="82" t="n">
        <f aca="false">'High pensions'!M113</f>
        <v>213079.028942733</v>
      </c>
      <c r="J113" s="82" t="n">
        <f aca="false">'High pensions'!W113</f>
        <v>1172297.94876551</v>
      </c>
      <c r="K113" s="9"/>
      <c r="L113" s="82" t="n">
        <f aca="false">'High pensions'!N113</f>
        <v>4404749.31827425</v>
      </c>
      <c r="M113" s="67"/>
      <c r="N113" s="82" t="n">
        <f aca="false">'High pensions'!L113</f>
        <v>1551940.47888696</v>
      </c>
      <c r="O113" s="9"/>
      <c r="P113" s="82" t="n">
        <f aca="false">'High pensions'!X113</f>
        <v>31394583.7701896</v>
      </c>
      <c r="Q113" s="67"/>
      <c r="R113" s="82" t="n">
        <f aca="false">'High SIPA income'!G108</f>
        <v>45159405.9533645</v>
      </c>
      <c r="S113" s="67"/>
      <c r="T113" s="82" t="n">
        <f aca="false">'High SIPA income'!J108</f>
        <v>172670902.705174</v>
      </c>
      <c r="U113" s="9"/>
      <c r="V113" s="82" t="n">
        <f aca="false">'High SIPA income'!F108</f>
        <v>132670.531627773</v>
      </c>
      <c r="W113" s="67"/>
      <c r="X113" s="82" t="n">
        <f aca="false">'High SIPA income'!M108</f>
        <v>333230.125473334</v>
      </c>
      <c r="Y113" s="9"/>
      <c r="Z113" s="9" t="n">
        <f aca="false">R113+V113-N113-L113-F113</f>
        <v>4948599.13579885</v>
      </c>
      <c r="AA113" s="9"/>
      <c r="AB113" s="9" t="n">
        <f aca="false">T113-P113-D113</f>
        <v>-47909640.4337192</v>
      </c>
      <c r="AC113" s="50"/>
      <c r="AD113" s="9"/>
      <c r="AE113" s="9"/>
      <c r="AF113" s="9"/>
      <c r="AG113" s="9" t="n">
        <f aca="false">BF113/100*$AG$57</f>
        <v>9115064930.52757</v>
      </c>
      <c r="AH113" s="40" t="n">
        <f aca="false">(AG113-AG112)/AG112</f>
        <v>0.00413027424928185</v>
      </c>
      <c r="AI113" s="40" t="n">
        <f aca="false">(AG113-AG109)/AG109</f>
        <v>0.0228393289406089</v>
      </c>
      <c r="AJ113" s="40" t="n">
        <f aca="false">AB113/AG113</f>
        <v>-0.00525609425702097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15072893</v>
      </c>
      <c r="AX113" s="7"/>
      <c r="AY113" s="40" t="n">
        <f aca="false">(AW113-AW112)/AW112</f>
        <v>-0.00134550649660069</v>
      </c>
      <c r="AZ113" s="12" t="n">
        <f aca="false">workers_and_wage_high!B101</f>
        <v>8803.92530859373</v>
      </c>
      <c r="BA113" s="40" t="n">
        <f aca="false">(AZ113-AZ112)/AZ112</f>
        <v>0.00548315837109286</v>
      </c>
      <c r="BB113" s="39"/>
      <c r="BC113" s="39"/>
      <c r="BD113" s="39"/>
      <c r="BE113" s="39"/>
      <c r="BF113" s="7" t="n">
        <f aca="false">BF112*(1+AY113)*(1+BA113)*(1-BE113)</f>
        <v>149.464644880091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3.25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1" t="n">
        <f aca="false">'High pensions'!Q114</f>
        <v>189443727.1358</v>
      </c>
      <c r="E114" s="6"/>
      <c r="F114" s="81" t="n">
        <f aca="false">'High pensions'!I114</f>
        <v>34433639.894957</v>
      </c>
      <c r="G114" s="81" t="n">
        <f aca="false">'High pensions'!K114</f>
        <v>7038511.8645927</v>
      </c>
      <c r="H114" s="81" t="n">
        <f aca="false">'High pensions'!V114</f>
        <v>38723815.582252</v>
      </c>
      <c r="I114" s="81" t="n">
        <f aca="false">'High pensions'!M114</f>
        <v>217685.933956476</v>
      </c>
      <c r="J114" s="81" t="n">
        <f aca="false">'High pensions'!W114</f>
        <v>1197643.78089439</v>
      </c>
      <c r="K114" s="6"/>
      <c r="L114" s="81" t="n">
        <f aca="false">'High pensions'!N114</f>
        <v>5378317.91665535</v>
      </c>
      <c r="M114" s="8"/>
      <c r="N114" s="81" t="n">
        <f aca="false">'High pensions'!L114</f>
        <v>1555266.74150749</v>
      </c>
      <c r="O114" s="6"/>
      <c r="P114" s="81" t="n">
        <f aca="false">'High pensions'!X114</f>
        <v>36464735.9708716</v>
      </c>
      <c r="Q114" s="8"/>
      <c r="R114" s="81" t="n">
        <f aca="false">'High SIPA income'!G109</f>
        <v>39581766.7328771</v>
      </c>
      <c r="S114" s="8"/>
      <c r="T114" s="81" t="n">
        <f aca="false">'High SIPA income'!J109</f>
        <v>151344315.722167</v>
      </c>
      <c r="U114" s="6"/>
      <c r="V114" s="81" t="n">
        <f aca="false">'High SIPA income'!F109</f>
        <v>131479.503998616</v>
      </c>
      <c r="W114" s="8"/>
      <c r="X114" s="81" t="n">
        <f aca="false">'High SIPA income'!M109</f>
        <v>330238.607451684</v>
      </c>
      <c r="Y114" s="6"/>
      <c r="Z114" s="6" t="n">
        <f aca="false">R114+V114-N114-L114-F114</f>
        <v>-1653978.31624408</v>
      </c>
      <c r="AA114" s="6"/>
      <c r="AB114" s="6" t="n">
        <f aca="false">T114-P114-D114</f>
        <v>-74564147.3845038</v>
      </c>
      <c r="AC114" s="50"/>
      <c r="AD114" s="6"/>
      <c r="AE114" s="6"/>
      <c r="AF114" s="6"/>
      <c r="AG114" s="6" t="n">
        <f aca="false">BF114/100*$AG$57</f>
        <v>9161525907.71929</v>
      </c>
      <c r="AH114" s="61" t="n">
        <f aca="false">(AG114-AG113)/AG113</f>
        <v>0.00509716360177699</v>
      </c>
      <c r="AI114" s="61"/>
      <c r="AJ114" s="61" t="n">
        <f aca="false">AB114/AG114</f>
        <v>-0.0081388349643456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0.00576893224327409</v>
      </c>
      <c r="AV114" s="5"/>
      <c r="AW114" s="5" t="n">
        <f aca="false">workers_and_wage_high!C102</f>
        <v>15112925</v>
      </c>
      <c r="AX114" s="5"/>
      <c r="AY114" s="61" t="n">
        <f aca="false">(AW114-AW113)/AW113</f>
        <v>0.00265589359653784</v>
      </c>
      <c r="AZ114" s="11" t="n">
        <f aca="false">workers_and_wage_high!B102</f>
        <v>8825.36113610096</v>
      </c>
      <c r="BA114" s="61" t="n">
        <f aca="false">(AZ114-AZ113)/AZ113</f>
        <v>0.00243480342641032</v>
      </c>
      <c r="BB114" s="66"/>
      <c r="BC114" s="66"/>
      <c r="BD114" s="66"/>
      <c r="BE114" s="66"/>
      <c r="BF114" s="5" t="n">
        <f aca="false">BF113*(1+AY114)*(1+BA114)*(1-BE114)</f>
        <v>150.226490627726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3.25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2" t="n">
        <f aca="false">'High pensions'!Q115</f>
        <v>190187447.868676</v>
      </c>
      <c r="E115" s="9"/>
      <c r="F115" s="82" t="n">
        <f aca="false">'High pensions'!I115</f>
        <v>34568819.9417469</v>
      </c>
      <c r="G115" s="82" t="n">
        <f aca="false">'High pensions'!K115</f>
        <v>7197845.35393325</v>
      </c>
      <c r="H115" s="82" t="n">
        <f aca="false">'High pensions'!V115</f>
        <v>39600421.4296241</v>
      </c>
      <c r="I115" s="82" t="n">
        <f aca="false">'High pensions'!M115</f>
        <v>222613.773832987</v>
      </c>
      <c r="J115" s="82" t="n">
        <f aca="false">'High pensions'!W115</f>
        <v>1224755.30194714</v>
      </c>
      <c r="K115" s="9"/>
      <c r="L115" s="82" t="n">
        <f aca="false">'High pensions'!N115</f>
        <v>4475532.04955431</v>
      </c>
      <c r="M115" s="67"/>
      <c r="N115" s="82" t="n">
        <f aca="false">'High pensions'!L115</f>
        <v>1562656.15301685</v>
      </c>
      <c r="O115" s="9"/>
      <c r="P115" s="82" t="n">
        <f aca="false">'High pensions'!X115</f>
        <v>31820830.1767164</v>
      </c>
      <c r="Q115" s="67"/>
      <c r="R115" s="82" t="n">
        <f aca="false">'High SIPA income'!G110</f>
        <v>45851735.3525871</v>
      </c>
      <c r="S115" s="67"/>
      <c r="T115" s="82" t="n">
        <f aca="false">'High SIPA income'!J110</f>
        <v>175318084.168468</v>
      </c>
      <c r="U115" s="9"/>
      <c r="V115" s="82" t="n">
        <f aca="false">'High SIPA income'!F110</f>
        <v>135589.75462166</v>
      </c>
      <c r="W115" s="67"/>
      <c r="X115" s="82" t="n">
        <f aca="false">'High SIPA income'!M110</f>
        <v>340562.371998634</v>
      </c>
      <c r="Y115" s="9"/>
      <c r="Z115" s="9" t="n">
        <f aca="false">R115+V115-N115-L115-F115</f>
        <v>5380316.96289069</v>
      </c>
      <c r="AA115" s="9"/>
      <c r="AB115" s="9" t="n">
        <f aca="false">T115-P115-D115</f>
        <v>-46690193.8769247</v>
      </c>
      <c r="AC115" s="50"/>
      <c r="AD115" s="9"/>
      <c r="AE115" s="9"/>
      <c r="AF115" s="9"/>
      <c r="AG115" s="9" t="n">
        <f aca="false">BF115/100*$AG$57</f>
        <v>9238100077.65886</v>
      </c>
      <c r="AH115" s="40" t="n">
        <f aca="false">(AG115-AG114)/AG114</f>
        <v>0.00835823319290641</v>
      </c>
      <c r="AI115" s="40"/>
      <c r="AJ115" s="40" t="n">
        <f aca="false">AB115/AG115</f>
        <v>-0.00505409050393802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15173497</v>
      </c>
      <c r="AX115" s="7"/>
      <c r="AY115" s="40" t="n">
        <f aca="false">(AW115-AW114)/AW114</f>
        <v>0.00400796007391025</v>
      </c>
      <c r="AZ115" s="12" t="n">
        <f aca="false">workers_and_wage_high!B103</f>
        <v>8863.60060515156</v>
      </c>
      <c r="BA115" s="40" t="n">
        <f aca="false">(AZ115-AZ114)/AZ114</f>
        <v>0.00433290700073312</v>
      </c>
      <c r="BB115" s="39"/>
      <c r="BC115" s="39"/>
      <c r="BD115" s="39"/>
      <c r="BE115" s="39"/>
      <c r="BF115" s="7" t="n">
        <f aca="false">BF114*(1+AY115)*(1+BA115)*(1-BE115)</f>
        <v>151.482118668145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3.25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2" t="n">
        <f aca="false">'High pensions'!Q116</f>
        <v>190853977.581474</v>
      </c>
      <c r="E116" s="9"/>
      <c r="F116" s="82" t="n">
        <f aca="false">'High pensions'!I116</f>
        <v>34689969.6069101</v>
      </c>
      <c r="G116" s="82" t="n">
        <f aca="false">'High pensions'!K116</f>
        <v>7243273.591708</v>
      </c>
      <c r="H116" s="82" t="n">
        <f aca="false">'High pensions'!V116</f>
        <v>39850354.1903637</v>
      </c>
      <c r="I116" s="82" t="n">
        <f aca="false">'High pensions'!M116</f>
        <v>224018.770877566</v>
      </c>
      <c r="J116" s="82" t="n">
        <f aca="false">'High pensions'!W116</f>
        <v>1232485.18114527</v>
      </c>
      <c r="K116" s="9"/>
      <c r="L116" s="82" t="n">
        <f aca="false">'High pensions'!N116</f>
        <v>4481145.38495132</v>
      </c>
      <c r="M116" s="67"/>
      <c r="N116" s="82" t="n">
        <f aca="false">'High pensions'!L116</f>
        <v>1569353.95492157</v>
      </c>
      <c r="O116" s="9"/>
      <c r="P116" s="82" t="n">
        <f aca="false">'High pensions'!X116</f>
        <v>31886807.130685</v>
      </c>
      <c r="Q116" s="67"/>
      <c r="R116" s="82" t="n">
        <f aca="false">'High SIPA income'!G111</f>
        <v>40222287.7610246</v>
      </c>
      <c r="S116" s="67"/>
      <c r="T116" s="82" t="n">
        <f aca="false">'High SIPA income'!J111</f>
        <v>153793403.388336</v>
      </c>
      <c r="U116" s="9"/>
      <c r="V116" s="82" t="n">
        <f aca="false">'High SIPA income'!F111</f>
        <v>133398.457160269</v>
      </c>
      <c r="W116" s="67"/>
      <c r="X116" s="82" t="n">
        <f aca="false">'High SIPA income'!M111</f>
        <v>335058.464544209</v>
      </c>
      <c r="Y116" s="9"/>
      <c r="Z116" s="9" t="n">
        <f aca="false">R116+V116-N116-L116-F116</f>
        <v>-384782.728598088</v>
      </c>
      <c r="AA116" s="9"/>
      <c r="AB116" s="9" t="n">
        <f aca="false">T116-P116-D116</f>
        <v>-68947381.3238229</v>
      </c>
      <c r="AC116" s="50"/>
      <c r="AD116" s="9"/>
      <c r="AE116" s="9"/>
      <c r="AF116" s="9"/>
      <c r="AG116" s="9" t="n">
        <f aca="false">BF116/100*$AG$57</f>
        <v>9287985439.84628</v>
      </c>
      <c r="AH116" s="40" t="n">
        <f aca="false">(AG116-AG115)/AG115</f>
        <v>0.00539995905738858</v>
      </c>
      <c r="AI116" s="40"/>
      <c r="AJ116" s="40" t="n">
        <f aca="false">AB116/AG116</f>
        <v>-0.00742328697330129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15208907</v>
      </c>
      <c r="AX116" s="7"/>
      <c r="AY116" s="40" t="n">
        <f aca="false">(AW116-AW115)/AW115</f>
        <v>0.00233367430065726</v>
      </c>
      <c r="AZ116" s="12" t="n">
        <f aca="false">workers_and_wage_high!B104</f>
        <v>8890.71565089149</v>
      </c>
      <c r="BA116" s="40" t="n">
        <f aca="false">(AZ116-AZ115)/AZ115</f>
        <v>0.00305914570701279</v>
      </c>
      <c r="BB116" s="39"/>
      <c r="BC116" s="39"/>
      <c r="BD116" s="39"/>
      <c r="BE116" s="39"/>
      <c r="BF116" s="7" t="n">
        <f aca="false">BF115*(1+AY116)*(1+BA116)*(1-BE116)</f>
        <v>152.300115906879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3.25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2" t="n">
        <f aca="false">'High pensions'!Q117</f>
        <v>192176167.102862</v>
      </c>
      <c r="E117" s="9"/>
      <c r="F117" s="82" t="n">
        <f aca="false">'High pensions'!I117</f>
        <v>34930293.2034773</v>
      </c>
      <c r="G117" s="82" t="n">
        <f aca="false">'High pensions'!K117</f>
        <v>7400215.38244472</v>
      </c>
      <c r="H117" s="82" t="n">
        <f aca="false">'High pensions'!V117</f>
        <v>40713801.6176827</v>
      </c>
      <c r="I117" s="82" t="n">
        <f aca="false">'High pensions'!M117</f>
        <v>228872.640694165</v>
      </c>
      <c r="J117" s="82" t="n">
        <f aca="false">'High pensions'!W117</f>
        <v>1259189.74075306</v>
      </c>
      <c r="K117" s="9"/>
      <c r="L117" s="82" t="n">
        <f aca="false">'High pensions'!N117</f>
        <v>4476197.27426112</v>
      </c>
      <c r="M117" s="67"/>
      <c r="N117" s="82" t="n">
        <f aca="false">'High pensions'!L117</f>
        <v>1580555.73252717</v>
      </c>
      <c r="O117" s="9"/>
      <c r="P117" s="82" t="n">
        <f aca="false">'High pensions'!X117</f>
        <v>31922760.2361184</v>
      </c>
      <c r="Q117" s="67"/>
      <c r="R117" s="82" t="n">
        <f aca="false">'High SIPA income'!G112</f>
        <v>46374452.2098996</v>
      </c>
      <c r="S117" s="67"/>
      <c r="T117" s="82" t="n">
        <f aca="false">'High SIPA income'!J112</f>
        <v>177316737.377161</v>
      </c>
      <c r="U117" s="9"/>
      <c r="V117" s="82" t="n">
        <f aca="false">'High SIPA income'!F112</f>
        <v>135457.116348053</v>
      </c>
      <c r="W117" s="67"/>
      <c r="X117" s="82" t="n">
        <f aca="false">'High SIPA income'!M112</f>
        <v>340229.222896009</v>
      </c>
      <c r="Y117" s="9"/>
      <c r="Z117" s="9" t="n">
        <f aca="false">R117+V117-N117-L117-F117</f>
        <v>5522863.11598212</v>
      </c>
      <c r="AA117" s="9"/>
      <c r="AB117" s="9" t="n">
        <f aca="false">T117-P117-D117</f>
        <v>-46782189.9618195</v>
      </c>
      <c r="AC117" s="50"/>
      <c r="AD117" s="9"/>
      <c r="AE117" s="9"/>
      <c r="AF117" s="9"/>
      <c r="AG117" s="9" t="n">
        <f aca="false">BF117/100*$AG$57</f>
        <v>9327184203.94507</v>
      </c>
      <c r="AH117" s="40" t="n">
        <f aca="false">(AG117-AG116)/AG116</f>
        <v>0.00422037312102438</v>
      </c>
      <c r="AI117" s="40" t="n">
        <f aca="false">(AG117-AG113)/AG113</f>
        <v>0.0232712849589347</v>
      </c>
      <c r="AJ117" s="40" t="n">
        <f aca="false">AB117/AG117</f>
        <v>-0.00501568200422506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15220041</v>
      </c>
      <c r="AX117" s="7"/>
      <c r="AY117" s="40" t="n">
        <f aca="false">(AW117-AW116)/AW116</f>
        <v>0.000732071016017127</v>
      </c>
      <c r="AZ117" s="12" t="n">
        <f aca="false">workers_and_wage_high!B105</f>
        <v>8921.70646553435</v>
      </c>
      <c r="BA117" s="40" t="n">
        <f aca="false">(AZ117-AZ116)/AZ116</f>
        <v>0.0034857502882523</v>
      </c>
      <c r="BB117" s="39"/>
      <c r="BC117" s="39"/>
      <c r="BD117" s="39"/>
      <c r="BE117" s="39"/>
      <c r="BF117" s="7" t="n">
        <f aca="false">BF116*(1+AY117)*(1+BA117)*(1-BE117)</f>
        <v>152.942879222381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AZ118" s="0" t="n">
        <f aca="false">AZ117/AZ14*100</f>
        <v>138.687513559277</v>
      </c>
    </row>
    <row r="119" customFormat="false" ht="12.8" hidden="false" customHeight="false" outlineLevel="0" collapsed="false">
      <c r="AI119" s="32" t="n">
        <f aca="false">AVERAGE(AI29:AI117)</f>
        <v>0.0285713775980009</v>
      </c>
      <c r="BF119" s="0" t="s">
        <v>118</v>
      </c>
    </row>
    <row r="120" customFormat="false" ht="12.8" hidden="false" customHeight="false" outlineLevel="0" collapsed="false">
      <c r="AI120" s="32" t="n">
        <f aca="false">'Central scenario'!AI119</f>
        <v>0.0209325353039522</v>
      </c>
      <c r="AJ120" s="32" t="n">
        <f aca="false">AI119-AI120</f>
        <v>0.00763884229404866</v>
      </c>
    </row>
    <row r="121" customFormat="false" ht="12.8" hidden="false" customHeight="false" outlineLevel="0" collapsed="false">
      <c r="AI121" s="32" t="n">
        <f aca="false">'Low scenario'!AI119</f>
        <v>0.0137701200264928</v>
      </c>
      <c r="AJ121" s="32" t="n">
        <f aca="false">AI120-AI121</f>
        <v>0.00716241527745946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D4" colorId="64" zoomScale="65" zoomScaleNormal="65" zoomScalePageLayoutView="100" workbookViewId="0">
      <selection pane="topLeft" activeCell="H25" activeCellId="0" sqref="H25"/>
    </sheetView>
  </sheetViews>
  <sheetFormatPr defaultColWidth="9.25390625" defaultRowHeight="12.8" zeroHeight="false" outlineLevelRow="0" outlineLevelCol="0"/>
  <sheetData>
    <row r="1" customFormat="false" ht="12.8" hidden="false" customHeight="false" outlineLevel="0" collapsed="false">
      <c r="B1" s="0" t="s">
        <v>119</v>
      </c>
      <c r="E1" s="0" t="s">
        <v>120</v>
      </c>
      <c r="G1" s="0" t="s">
        <v>121</v>
      </c>
    </row>
    <row r="3" customFormat="false" ht="58.75" hidden="false" customHeight="true" outlineLevel="0" collapsed="false">
      <c r="B3" s="46" t="s">
        <v>122</v>
      </c>
      <c r="C3" s="46" t="s">
        <v>123</v>
      </c>
      <c r="D3" s="46" t="s">
        <v>124</v>
      </c>
      <c r="E3" s="46" t="s">
        <v>125</v>
      </c>
      <c r="F3" s="46" t="s">
        <v>126</v>
      </c>
      <c r="G3" s="46" t="s">
        <v>127</v>
      </c>
    </row>
    <row r="4" customFormat="false" ht="12.8" hidden="false" customHeight="false" outlineLevel="0" collapsed="false">
      <c r="A4" s="48"/>
      <c r="B4" s="48"/>
      <c r="C4" s="48"/>
    </row>
    <row r="5" customFormat="false" ht="12.8" hidden="false" customHeight="false" outlineLevel="0" collapsed="false">
      <c r="A5" s="48" t="n">
        <v>2014</v>
      </c>
      <c r="B5" s="52" t="n">
        <f aca="false">'Central scenario'!AL3</f>
        <v>-0.0196925047215125</v>
      </c>
      <c r="C5" s="52" t="n">
        <f aca="false">'Central scenario'!BO3</f>
        <v>-0.0196925047215125</v>
      </c>
      <c r="D5" s="32" t="n">
        <f aca="false">'Low scenario'!AL3</f>
        <v>-0.0196925047215125</v>
      </c>
      <c r="E5" s="32" t="n">
        <f aca="false">'Low scenario'!BO3</f>
        <v>-0.0196925047215125</v>
      </c>
      <c r="F5" s="32" t="n">
        <f aca="false">'High scenario'!AL3</f>
        <v>-0.0196925047215125</v>
      </c>
      <c r="G5" s="32" t="n">
        <f aca="false">'High scenario'!BO3</f>
        <v>-0.0196925047215125</v>
      </c>
    </row>
    <row r="6" customFormat="false" ht="12.8" hidden="false" customHeight="false" outlineLevel="0" collapsed="false">
      <c r="A6" s="48" t="n">
        <v>2015</v>
      </c>
      <c r="B6" s="52" t="n">
        <f aca="false">'Central scenario'!AL4</f>
        <v>-0.0331565128262777</v>
      </c>
      <c r="C6" s="52" t="n">
        <f aca="false">'Central scenario'!BO4</f>
        <v>-0.0331565128262777</v>
      </c>
      <c r="D6" s="32" t="n">
        <f aca="false">'Low scenario'!AL4</f>
        <v>-0.0331565128262777</v>
      </c>
      <c r="E6" s="32" t="n">
        <f aca="false">'Low scenario'!BO4</f>
        <v>-0.0331565128262777</v>
      </c>
      <c r="F6" s="32" t="n">
        <f aca="false">'High scenario'!AL4</f>
        <v>-0.0331565128262777</v>
      </c>
      <c r="G6" s="32" t="n">
        <f aca="false">'High scenario'!BO4</f>
        <v>-0.0331565128262777</v>
      </c>
    </row>
    <row r="7" customFormat="false" ht="12.8" hidden="false" customHeight="false" outlineLevel="0" collapsed="false">
      <c r="A7" s="48" t="n">
        <v>2016</v>
      </c>
      <c r="B7" s="52" t="n">
        <f aca="false">'Central scenario'!AL5</f>
        <v>-0.0329868285603578</v>
      </c>
      <c r="C7" s="52" t="n">
        <f aca="false">'Central scenario'!BO5</f>
        <v>-0.0330156807260289</v>
      </c>
      <c r="D7" s="32" t="n">
        <f aca="false">'Low scenario'!AL5</f>
        <v>-0.0329868285603578</v>
      </c>
      <c r="E7" s="32" t="n">
        <f aca="false">'Low scenario'!BO5</f>
        <v>-0.0330156807260289</v>
      </c>
      <c r="F7" s="32" t="n">
        <f aca="false">'High scenario'!AL5</f>
        <v>-0.0329868285603578</v>
      </c>
      <c r="G7" s="32" t="n">
        <f aca="false">'High scenario'!BO5</f>
        <v>-0.0330156807260289</v>
      </c>
    </row>
    <row r="8" customFormat="false" ht="12.8" hidden="false" customHeight="false" outlineLevel="0" collapsed="false">
      <c r="A8" s="48" t="n">
        <v>2017</v>
      </c>
      <c r="B8" s="52" t="n">
        <f aca="false">'Central scenario'!AL6</f>
        <v>-0.0370007665353377</v>
      </c>
      <c r="C8" s="52" t="n">
        <f aca="false">'Central scenario'!BO6</f>
        <v>-0.0374918592498506</v>
      </c>
      <c r="D8" s="32" t="n">
        <f aca="false">'Low scenario'!AL6</f>
        <v>-0.0370007665353377</v>
      </c>
      <c r="E8" s="32" t="n">
        <f aca="false">'Low scenario'!BO6</f>
        <v>-0.0374918592498506</v>
      </c>
      <c r="F8" s="32" t="n">
        <f aca="false">'High scenario'!AL6</f>
        <v>-0.0370007665353377</v>
      </c>
      <c r="G8" s="32" t="n">
        <f aca="false">'High scenario'!BO6</f>
        <v>-0.0374918592498506</v>
      </c>
    </row>
    <row r="9" customFormat="false" ht="12.8" hidden="false" customHeight="false" outlineLevel="0" collapsed="false">
      <c r="A9" s="48" t="n">
        <f aca="false">A8+1</f>
        <v>2018</v>
      </c>
      <c r="B9" s="52" t="n">
        <f aca="false">'Central scenario'!AL7</f>
        <v>-0.0367947322869077</v>
      </c>
      <c r="C9" s="52" t="n">
        <f aca="false">'Central scenario'!BO7</f>
        <v>-0.0377171435221433</v>
      </c>
      <c r="D9" s="32" t="n">
        <f aca="false">'Low scenario'!AL7</f>
        <v>-0.0367947322869077</v>
      </c>
      <c r="E9" s="32" t="n">
        <f aca="false">'Low scenario'!BO7</f>
        <v>-0.0377171435221433</v>
      </c>
      <c r="F9" s="32" t="n">
        <f aca="false">'High scenario'!AL7</f>
        <v>-0.0367947322869077</v>
      </c>
      <c r="G9" s="32" t="n">
        <f aca="false">'High scenario'!BO7</f>
        <v>-0.0377171435221433</v>
      </c>
    </row>
    <row r="10" customFormat="false" ht="12.8" hidden="false" customHeight="false" outlineLevel="0" collapsed="false">
      <c r="A10" s="48" t="n">
        <f aca="false">A9+1</f>
        <v>2019</v>
      </c>
      <c r="B10" s="52" t="n">
        <f aca="false">'Central scenario'!AL8</f>
        <v>-0.0378732696610133</v>
      </c>
      <c r="C10" s="52" t="n">
        <f aca="false">'Central scenario'!BO8</f>
        <v>-0.038718726224724</v>
      </c>
      <c r="D10" s="32" t="n">
        <f aca="false">'Low scenario'!AL8</f>
        <v>-0.0379118871431977</v>
      </c>
      <c r="E10" s="32" t="n">
        <f aca="false">'Low scenario'!BO8</f>
        <v>-0.0387573437069084</v>
      </c>
      <c r="F10" s="32" t="n">
        <f aca="false">'High scenario'!AL8</f>
        <v>-0.0378731307108714</v>
      </c>
      <c r="G10" s="32" t="n">
        <f aca="false">'High scenario'!BO8</f>
        <v>-0.0387185872745821</v>
      </c>
    </row>
    <row r="11" customFormat="false" ht="12.8" hidden="false" customHeight="false" outlineLevel="0" collapsed="false">
      <c r="A11" s="48" t="n">
        <f aca="false">A10+1</f>
        <v>2020</v>
      </c>
      <c r="B11" s="52" t="n">
        <f aca="false">'Central scenario'!AL9</f>
        <v>-0.046948452024631</v>
      </c>
      <c r="C11" s="52" t="n">
        <f aca="false">'Central scenario'!BO9</f>
        <v>-0.048358257025801</v>
      </c>
      <c r="D11" s="32" t="n">
        <f aca="false">'Low scenario'!AL9</f>
        <v>-0.0474700882103966</v>
      </c>
      <c r="E11" s="32" t="n">
        <f aca="false">'Low scenario'!BO9</f>
        <v>-0.048886142708148</v>
      </c>
      <c r="F11" s="32" t="n">
        <f aca="false">'High scenario'!AL9</f>
        <v>-0.0466653167389182</v>
      </c>
      <c r="G11" s="32" t="n">
        <f aca="false">'High scenario'!BO9</f>
        <v>-0.0480693338271861</v>
      </c>
    </row>
    <row r="12" customFormat="false" ht="12.8" hidden="false" customHeight="false" outlineLevel="0" collapsed="false">
      <c r="A12" s="48" t="n">
        <f aca="false">A11+1</f>
        <v>2021</v>
      </c>
      <c r="B12" s="52" t="n">
        <f aca="false">'Central scenario'!AL10</f>
        <v>-0.0381748905225078</v>
      </c>
      <c r="C12" s="52" t="n">
        <f aca="false">'Central scenario'!BO10</f>
        <v>-0.0398747019372227</v>
      </c>
      <c r="D12" s="32" t="n">
        <f aca="false">'Low scenario'!AL10</f>
        <v>-0.0380712101731421</v>
      </c>
      <c r="E12" s="32" t="n">
        <f aca="false">'Low scenario'!BO10</f>
        <v>-0.039774074136275</v>
      </c>
      <c r="F12" s="32" t="n">
        <f aca="false">'High scenario'!AL10</f>
        <v>-0.0361752718733807</v>
      </c>
      <c r="G12" s="32" t="n">
        <f aca="false">'High scenario'!BO10</f>
        <v>-0.0378528193677705</v>
      </c>
    </row>
    <row r="13" customFormat="false" ht="12.8" hidden="false" customHeight="false" outlineLevel="0" collapsed="false">
      <c r="A13" s="48" t="n">
        <f aca="false">A12+1</f>
        <v>2022</v>
      </c>
      <c r="B13" s="52" t="n">
        <f aca="false">'Central scenario'!AL11</f>
        <v>-0.044872289274194</v>
      </c>
      <c r="C13" s="52" t="n">
        <f aca="false">'Central scenario'!BO11</f>
        <v>-0.0470941414518265</v>
      </c>
      <c r="D13" s="32" t="n">
        <f aca="false">'Low scenario'!AL11</f>
        <v>-0.0438684280678777</v>
      </c>
      <c r="E13" s="32" t="n">
        <f aca="false">'Low scenario'!BO11</f>
        <v>-0.0460567370628349</v>
      </c>
      <c r="F13" s="32" t="n">
        <f aca="false">'High scenario'!AL11</f>
        <v>-0.043868681258144</v>
      </c>
      <c r="G13" s="32" t="n">
        <f aca="false">'High scenario'!BO11</f>
        <v>-0.0461248459953538</v>
      </c>
    </row>
    <row r="14" customFormat="false" ht="12.8" hidden="false" customHeight="false" outlineLevel="0" collapsed="false">
      <c r="A14" s="48" t="n">
        <f aca="false">A13+1</f>
        <v>2023</v>
      </c>
      <c r="B14" s="52" t="n">
        <f aca="false">'Central scenario'!AL12</f>
        <v>-0.0475604939169885</v>
      </c>
      <c r="C14" s="52" t="n">
        <f aca="false">'Central scenario'!BO12</f>
        <v>-0.0500972048590892</v>
      </c>
      <c r="D14" s="32" t="n">
        <f aca="false">'Low scenario'!AL12</f>
        <v>-0.0471326624877753</v>
      </c>
      <c r="E14" s="32" t="n">
        <f aca="false">'Low scenario'!BO12</f>
        <v>-0.0496262545747524</v>
      </c>
      <c r="F14" s="32" t="n">
        <f aca="false">'High scenario'!AL12</f>
        <v>-0.0474987106192777</v>
      </c>
      <c r="G14" s="32" t="n">
        <f aca="false">'High scenario'!BO12</f>
        <v>-0.0501141236802414</v>
      </c>
    </row>
    <row r="15" customFormat="false" ht="12.8" hidden="false" customHeight="false" outlineLevel="0" collapsed="false">
      <c r="A15" s="58" t="n">
        <f aca="false">A14+1</f>
        <v>2024</v>
      </c>
      <c r="B15" s="59" t="n">
        <f aca="false">'Central scenario'!AL13</f>
        <v>-0.0480936167193902</v>
      </c>
      <c r="C15" s="59" t="n">
        <f aca="false">'Central scenario'!BO13</f>
        <v>-0.0510926581616807</v>
      </c>
      <c r="D15" s="32" t="n">
        <f aca="false">'Low scenario'!AL13</f>
        <v>-0.0490213465237817</v>
      </c>
      <c r="E15" s="32" t="n">
        <f aca="false">'Low scenario'!BO13</f>
        <v>-0.0520118270410873</v>
      </c>
      <c r="F15" s="32" t="n">
        <f aca="false">'High scenario'!AL13</f>
        <v>-0.0479285867002838</v>
      </c>
      <c r="G15" s="32" t="n">
        <f aca="false">'High scenario'!BO13</f>
        <v>-0.051045753159789</v>
      </c>
    </row>
    <row r="16" customFormat="false" ht="12.8" hidden="false" customHeight="false" outlineLevel="0" collapsed="false">
      <c r="A16" s="62" t="n">
        <f aca="false">A15+1</f>
        <v>2025</v>
      </c>
      <c r="B16" s="63" t="n">
        <f aca="false">'Central scenario'!AL14</f>
        <v>-0.0481986594252887</v>
      </c>
      <c r="C16" s="63" t="n">
        <f aca="false">'Central scenario'!BO14</f>
        <v>-0.0523466726537212</v>
      </c>
      <c r="D16" s="32" t="n">
        <f aca="false">'Low scenario'!AL14</f>
        <v>-0.0508651063262742</v>
      </c>
      <c r="E16" s="32" t="n">
        <f aca="false">'Low scenario'!BO14</f>
        <v>-0.0549387165928761</v>
      </c>
      <c r="F16" s="32" t="n">
        <f aca="false">'High scenario'!AL14</f>
        <v>-0.0481980189223269</v>
      </c>
      <c r="G16" s="32" t="n">
        <f aca="false">'High scenario'!BO14</f>
        <v>-0.0523887773731053</v>
      </c>
    </row>
    <row r="17" customFormat="false" ht="12.8" hidden="false" customHeight="false" outlineLevel="0" collapsed="false">
      <c r="A17" s="68" t="n">
        <f aca="false">A16+1</f>
        <v>2026</v>
      </c>
      <c r="B17" s="69" t="n">
        <f aca="false">'Central scenario'!AL15</f>
        <v>-0.0482581532541795</v>
      </c>
      <c r="C17" s="69" t="n">
        <f aca="false">'Central scenario'!BO15</f>
        <v>-0.0538581083115854</v>
      </c>
      <c r="D17" s="32" t="n">
        <f aca="false">'Low scenario'!AL15</f>
        <v>-0.0517050851472563</v>
      </c>
      <c r="E17" s="32" t="n">
        <f aca="false">'Low scenario'!BO15</f>
        <v>-0.0571331204838032</v>
      </c>
      <c r="F17" s="32" t="n">
        <f aca="false">'High scenario'!AL15</f>
        <v>-0.0483389471064778</v>
      </c>
      <c r="G17" s="32" t="n">
        <f aca="false">'High scenario'!BO15</f>
        <v>-0.0538888340959984</v>
      </c>
    </row>
    <row r="18" customFormat="false" ht="12.8" hidden="false" customHeight="false" outlineLevel="0" collapsed="false">
      <c r="A18" s="68" t="n">
        <f aca="false">A17+1</f>
        <v>2027</v>
      </c>
      <c r="B18" s="69" t="n">
        <f aca="false">'Central scenario'!AL16</f>
        <v>-0.0482360187566635</v>
      </c>
      <c r="C18" s="69" t="n">
        <f aca="false">'Central scenario'!BO16</f>
        <v>-0.055189910897463</v>
      </c>
      <c r="D18" s="32" t="n">
        <f aca="false">'Low scenario'!AL16</f>
        <v>-0.052939441951508</v>
      </c>
      <c r="E18" s="32" t="n">
        <f aca="false">'Low scenario'!BO16</f>
        <v>-0.0595953738199969</v>
      </c>
      <c r="F18" s="32" t="n">
        <f aca="false">'High scenario'!AL16</f>
        <v>-0.0478619358251339</v>
      </c>
      <c r="G18" s="32" t="n">
        <f aca="false">'High scenario'!BO16</f>
        <v>-0.0546368566773132</v>
      </c>
    </row>
    <row r="19" customFormat="false" ht="12.8" hidden="false" customHeight="false" outlineLevel="0" collapsed="false">
      <c r="A19" s="68" t="n">
        <f aca="false">A18+1</f>
        <v>2028</v>
      </c>
      <c r="B19" s="69" t="n">
        <f aca="false">'Central scenario'!AL17</f>
        <v>-0.047802169905226</v>
      </c>
      <c r="C19" s="69" t="n">
        <f aca="false">'Central scenario'!BO17</f>
        <v>-0.0559927152344726</v>
      </c>
      <c r="D19" s="32" t="n">
        <f aca="false">'Low scenario'!AL17</f>
        <v>-0.0515403996680495</v>
      </c>
      <c r="E19" s="32" t="n">
        <f aca="false">'Low scenario'!BO17</f>
        <v>-0.0594162940786802</v>
      </c>
      <c r="F19" s="32" t="n">
        <f aca="false">'High scenario'!AL17</f>
        <v>-0.0460575960748082</v>
      </c>
      <c r="G19" s="32" t="n">
        <f aca="false">'High scenario'!BO17</f>
        <v>-0.0539427096205507</v>
      </c>
    </row>
    <row r="20" customFormat="false" ht="12.8" hidden="false" customHeight="false" outlineLevel="0" collapsed="false">
      <c r="A20" s="62" t="n">
        <f aca="false">A19+1</f>
        <v>2029</v>
      </c>
      <c r="B20" s="63" t="n">
        <f aca="false">'Central scenario'!AL18</f>
        <v>-0.0462172038729181</v>
      </c>
      <c r="C20" s="63" t="n">
        <f aca="false">'Central scenario'!BO18</f>
        <v>-0.0555040743714952</v>
      </c>
      <c r="D20" s="32" t="n">
        <f aca="false">'Low scenario'!AL18</f>
        <v>-0.0503418837296491</v>
      </c>
      <c r="E20" s="32" t="n">
        <f aca="false">'Low scenario'!BO18</f>
        <v>-0.0593258658553978</v>
      </c>
      <c r="F20" s="32" t="n">
        <f aca="false">'High scenario'!AL18</f>
        <v>-0.0447316627864849</v>
      </c>
      <c r="G20" s="32" t="n">
        <f aca="false">'High scenario'!BO18</f>
        <v>-0.0536262945775505</v>
      </c>
    </row>
    <row r="21" customFormat="false" ht="12.8" hidden="false" customHeight="false" outlineLevel="0" collapsed="false">
      <c r="A21" s="68" t="n">
        <f aca="false">A20+1</f>
        <v>2030</v>
      </c>
      <c r="B21" s="69" t="n">
        <f aca="false">'Central scenario'!AL19</f>
        <v>-0.0440692909177102</v>
      </c>
      <c r="C21" s="69" t="n">
        <f aca="false">'Central scenario'!BO19</f>
        <v>-0.0539342334178844</v>
      </c>
      <c r="D21" s="32" t="n">
        <f aca="false">'Low scenario'!AL19</f>
        <v>-0.0486809173322486</v>
      </c>
      <c r="E21" s="32" t="n">
        <f aca="false">'Low scenario'!BO19</f>
        <v>-0.0582956919984412</v>
      </c>
      <c r="F21" s="32" t="n">
        <f aca="false">'High scenario'!AL19</f>
        <v>-0.0428638686773777</v>
      </c>
      <c r="G21" s="32" t="n">
        <f aca="false">'High scenario'!BO19</f>
        <v>-0.0523463925471548</v>
      </c>
    </row>
    <row r="22" customFormat="false" ht="12.8" hidden="false" customHeight="false" outlineLevel="0" collapsed="false">
      <c r="A22" s="68" t="n">
        <f aca="false">A21+1</f>
        <v>2031</v>
      </c>
      <c r="B22" s="69" t="n">
        <f aca="false">'Central scenario'!AL20</f>
        <v>-0.0432003388701275</v>
      </c>
      <c r="C22" s="69" t="n">
        <f aca="false">'Central scenario'!BO20</f>
        <v>-0.0540242165282816</v>
      </c>
      <c r="D22" s="32" t="n">
        <f aca="false">'Low scenario'!AL20</f>
        <v>-0.0477373756252313</v>
      </c>
      <c r="E22" s="32" t="n">
        <f aca="false">'Low scenario'!BO20</f>
        <v>-0.0584909716636933</v>
      </c>
      <c r="F22" s="32" t="n">
        <f aca="false">'High scenario'!AL20</f>
        <v>-0.0423456000843005</v>
      </c>
      <c r="G22" s="32" t="n">
        <f aca="false">'High scenario'!BO20</f>
        <v>-0.0529163589232675</v>
      </c>
      <c r="H22" s="32" t="n">
        <f aca="false">B31-D31</f>
        <v>0.00875310600840023</v>
      </c>
      <c r="I22" s="32" t="n">
        <f aca="false">C31-E31</f>
        <v>0.00774196808847773</v>
      </c>
    </row>
    <row r="23" customFormat="false" ht="12.8" hidden="false" customHeight="false" outlineLevel="0" collapsed="false">
      <c r="A23" s="68" t="n">
        <f aca="false">A22+1</f>
        <v>2032</v>
      </c>
      <c r="B23" s="69" t="n">
        <f aca="false">'Central scenario'!AL21</f>
        <v>-0.0419875809637458</v>
      </c>
      <c r="C23" s="69" t="n">
        <f aca="false">'Central scenario'!BO21</f>
        <v>-0.0536884461887053</v>
      </c>
      <c r="D23" s="32" t="n">
        <f aca="false">'Low scenario'!AL21</f>
        <v>-0.0471989877189255</v>
      </c>
      <c r="E23" s="32" t="n">
        <f aca="false">'Low scenario'!BO21</f>
        <v>-0.0589437326218447</v>
      </c>
      <c r="F23" s="32" t="n">
        <f aca="false">'High scenario'!AL21</f>
        <v>-0.0400235641831616</v>
      </c>
      <c r="G23" s="32" t="n">
        <f aca="false">'High scenario'!BO21</f>
        <v>-0.0515628907399318</v>
      </c>
      <c r="H23" s="32" t="n">
        <f aca="false">B31-F31</f>
        <v>-0.00379348997142265</v>
      </c>
      <c r="I23" s="32" t="n">
        <f aca="false">C31-G31</f>
        <v>-0.00543009454525684</v>
      </c>
    </row>
    <row r="24" customFormat="false" ht="12.8" hidden="false" customHeight="false" outlineLevel="0" collapsed="false">
      <c r="A24" s="62" t="n">
        <f aca="false">A23+1</f>
        <v>2033</v>
      </c>
      <c r="B24" s="63" t="n">
        <f aca="false">'Central scenario'!AL22</f>
        <v>-0.0410013518896781</v>
      </c>
      <c r="C24" s="63" t="n">
        <f aca="false">'Central scenario'!BO22</f>
        <v>-0.0535718459214768</v>
      </c>
      <c r="D24" s="32" t="n">
        <f aca="false">'Low scenario'!AL22</f>
        <v>-0.0452400031152417</v>
      </c>
      <c r="E24" s="32" t="n">
        <f aca="false">'Low scenario'!BO22</f>
        <v>-0.0578294065830508</v>
      </c>
      <c r="F24" s="32" t="n">
        <f aca="false">'High scenario'!AL22</f>
        <v>-0.0377797769940248</v>
      </c>
      <c r="G24" s="32" t="n">
        <f aca="false">'High scenario'!BO22</f>
        <v>-0.0498828167716351</v>
      </c>
      <c r="H24" s="32" t="n">
        <f aca="false">H22-I22</f>
        <v>0.00101113791992251</v>
      </c>
    </row>
    <row r="25" customFormat="false" ht="12.8" hidden="false" customHeight="false" outlineLevel="0" collapsed="false">
      <c r="A25" s="68" t="n">
        <f aca="false">A24+1</f>
        <v>2034</v>
      </c>
      <c r="B25" s="69" t="n">
        <f aca="false">'Central scenario'!AL23</f>
        <v>-0.0391685954313888</v>
      </c>
      <c r="C25" s="69" t="n">
        <f aca="false">'Central scenario'!BO23</f>
        <v>-0.052282465093389</v>
      </c>
      <c r="D25" s="32" t="n">
        <f aca="false">'Low scenario'!AL23</f>
        <v>-0.0442512680344824</v>
      </c>
      <c r="E25" s="32" t="n">
        <f aca="false">'Low scenario'!BO23</f>
        <v>-0.0576847398794185</v>
      </c>
      <c r="F25" s="32" t="n">
        <f aca="false">'High scenario'!AL23</f>
        <v>-0.0357859623987368</v>
      </c>
      <c r="G25" s="32" t="n">
        <f aca="false">'High scenario'!BO23</f>
        <v>-0.0485999177590167</v>
      </c>
      <c r="H25" s="32" t="n">
        <f aca="false">H23-I23</f>
        <v>0.00163660457383419</v>
      </c>
    </row>
    <row r="26" customFormat="false" ht="12.8" hidden="false" customHeight="false" outlineLevel="0" collapsed="false">
      <c r="A26" s="68" t="n">
        <f aca="false">A25+1</f>
        <v>2035</v>
      </c>
      <c r="B26" s="69" t="n">
        <f aca="false">'Central scenario'!AL24</f>
        <v>-0.0378935461382623</v>
      </c>
      <c r="C26" s="69" t="n">
        <f aca="false">'Central scenario'!BO24</f>
        <v>-0.0519001340828115</v>
      </c>
      <c r="D26" s="32" t="n">
        <f aca="false">'Low scenario'!AL24</f>
        <v>-0.0431119973601018</v>
      </c>
      <c r="E26" s="32" t="n">
        <f aca="false">'Low scenario'!BO24</f>
        <v>-0.0573128912186495</v>
      </c>
      <c r="F26" s="32" t="n">
        <f aca="false">'High scenario'!AL24</f>
        <v>-0.0344695350683756</v>
      </c>
      <c r="G26" s="32" t="n">
        <f aca="false">'High scenario'!BO24</f>
        <v>-0.0481380882345765</v>
      </c>
    </row>
    <row r="27" customFormat="false" ht="12.8" hidden="false" customHeight="false" outlineLevel="0" collapsed="false">
      <c r="A27" s="68" t="n">
        <f aca="false">A26+1</f>
        <v>2036</v>
      </c>
      <c r="B27" s="69" t="n">
        <f aca="false">'Central scenario'!AL25</f>
        <v>-0.0362877913048238</v>
      </c>
      <c r="C27" s="69" t="n">
        <f aca="false">'Central scenario'!BO25</f>
        <v>-0.0512705837155395</v>
      </c>
      <c r="D27" s="32" t="n">
        <f aca="false">'Low scenario'!AL25</f>
        <v>-0.042287035371453</v>
      </c>
      <c r="E27" s="32" t="n">
        <f aca="false">'Low scenario'!BO25</f>
        <v>-0.0573988967884011</v>
      </c>
      <c r="F27" s="32" t="n">
        <f aca="false">'High scenario'!AL25</f>
        <v>-0.0320426957575444</v>
      </c>
      <c r="G27" s="32" t="n">
        <f aca="false">'High scenario'!BO25</f>
        <v>-0.046452308301652</v>
      </c>
    </row>
    <row r="28" customFormat="false" ht="12.8" hidden="false" customHeight="false" outlineLevel="0" collapsed="false">
      <c r="A28" s="62" t="n">
        <f aca="false">A27+1</f>
        <v>2037</v>
      </c>
      <c r="B28" s="63" t="n">
        <f aca="false">'Central scenario'!AL26</f>
        <v>-0.0349934130661185</v>
      </c>
      <c r="C28" s="63" t="n">
        <f aca="false">'Central scenario'!BO26</f>
        <v>-0.0510562522323354</v>
      </c>
      <c r="D28" s="32" t="n">
        <f aca="false">'Low scenario'!AL26</f>
        <v>-0.0404950983270127</v>
      </c>
      <c r="E28" s="32" t="n">
        <f aca="false">'Low scenario'!BO26</f>
        <v>-0.056517206703603</v>
      </c>
      <c r="F28" s="32" t="n">
        <f aca="false">'High scenario'!AL26</f>
        <v>-0.030204842032128</v>
      </c>
      <c r="G28" s="32" t="n">
        <f aca="false">'High scenario'!BO26</f>
        <v>-0.0454443875140789</v>
      </c>
    </row>
    <row r="29" customFormat="false" ht="12.8" hidden="false" customHeight="false" outlineLevel="0" collapsed="false">
      <c r="A29" s="68" t="n">
        <f aca="false">A28+1</f>
        <v>2038</v>
      </c>
      <c r="B29" s="69" t="n">
        <f aca="false">'Central scenario'!AL27</f>
        <v>-0.0328595187288696</v>
      </c>
      <c r="C29" s="69" t="n">
        <f aca="false">'Central scenario'!BO27</f>
        <v>-0.0499112160585561</v>
      </c>
      <c r="D29" s="32" t="n">
        <f aca="false">'Low scenario'!AL27</f>
        <v>-0.0403407515956119</v>
      </c>
      <c r="E29" s="32" t="n">
        <f aca="false">'Low scenario'!BO27</f>
        <v>-0.0569746517298151</v>
      </c>
      <c r="F29" s="32" t="n">
        <f aca="false">'High scenario'!AL27</f>
        <v>-0.0281205157592526</v>
      </c>
      <c r="G29" s="32" t="n">
        <f aca="false">'High scenario'!BO27</f>
        <v>-0.0438885558223638</v>
      </c>
      <c r="I29" s="32" t="n">
        <f aca="false">C31-E31</f>
        <v>0.00774196808847773</v>
      </c>
    </row>
    <row r="30" customFormat="false" ht="12.8" hidden="false" customHeight="false" outlineLevel="0" collapsed="false">
      <c r="A30" s="68" t="n">
        <f aca="false">A29+1</f>
        <v>2039</v>
      </c>
      <c r="B30" s="69" t="n">
        <f aca="false">'Central scenario'!AL28</f>
        <v>-0.0304930985843125</v>
      </c>
      <c r="C30" s="69" t="n">
        <f aca="false">'Central scenario'!BO28</f>
        <v>-0.0487308039111323</v>
      </c>
      <c r="D30" s="32" t="n">
        <f aca="false">'Low scenario'!AL28</f>
        <v>-0.0389775321513515</v>
      </c>
      <c r="E30" s="32" t="n">
        <f aca="false">'Low scenario'!BO28</f>
        <v>-0.0566192811216532</v>
      </c>
      <c r="F30" s="32" t="n">
        <f aca="false">'High scenario'!AL28</f>
        <v>-0.0266849860004967</v>
      </c>
      <c r="G30" s="32" t="n">
        <f aca="false">'High scenario'!BO28</f>
        <v>-0.0435148434769295</v>
      </c>
      <c r="I30" s="32" t="n">
        <f aca="false">C31-G31</f>
        <v>-0.00543009454525684</v>
      </c>
    </row>
    <row r="31" customFormat="false" ht="12.8" hidden="false" customHeight="false" outlineLevel="0" collapsed="false">
      <c r="A31" s="68" t="n">
        <f aca="false">A30+1</f>
        <v>2040</v>
      </c>
      <c r="B31" s="69" t="n">
        <f aca="false">'Central scenario'!AL29</f>
        <v>-0.0294031315775825</v>
      </c>
      <c r="C31" s="69" t="n">
        <f aca="false">'Central scenario'!BO29</f>
        <v>-0.0487410325157903</v>
      </c>
      <c r="D31" s="32" t="n">
        <f aca="false">'Low scenario'!AL29</f>
        <v>-0.0381562375859828</v>
      </c>
      <c r="E31" s="32" t="n">
        <f aca="false">'Low scenario'!BO29</f>
        <v>-0.056483000604268</v>
      </c>
      <c r="F31" s="32" t="n">
        <f aca="false">'High scenario'!AL29</f>
        <v>-0.0256096416061599</v>
      </c>
      <c r="G31" s="32" t="n">
        <f aca="false">'High scenario'!BO29</f>
        <v>-0.0433109379705335</v>
      </c>
    </row>
    <row r="33" customFormat="false" ht="57.85" hidden="false" customHeight="false" outlineLevel="0" collapsed="false">
      <c r="B33" s="92" t="s">
        <v>128</v>
      </c>
      <c r="C33" s="46" t="s">
        <v>0</v>
      </c>
      <c r="D33" s="46" t="s">
        <v>129</v>
      </c>
      <c r="E33" s="46" t="s">
        <v>130</v>
      </c>
      <c r="F33" s="46" t="s">
        <v>131</v>
      </c>
      <c r="G33" s="46" t="s">
        <v>132</v>
      </c>
      <c r="H33" s="46" t="s">
        <v>133</v>
      </c>
    </row>
    <row r="34" customFormat="false" ht="12.8" hidden="false" customHeight="false" outlineLevel="0" collapsed="false">
      <c r="B34" s="92"/>
    </row>
    <row r="35" customFormat="false" ht="12.8" hidden="false" customHeight="false" outlineLevel="0" collapsed="false">
      <c r="A35" s="0" t="n">
        <v>1993</v>
      </c>
      <c r="B35" s="93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94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93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94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93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94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93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94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93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94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93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94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93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94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93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94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93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94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93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94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93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94" t="n">
        <v>-0.0217</v>
      </c>
      <c r="C56" s="52" t="n">
        <v>-0.0204610062724093</v>
      </c>
      <c r="D56" s="52"/>
      <c r="E56" s="32"/>
      <c r="F56" s="32"/>
      <c r="G56" s="32"/>
      <c r="H56" s="32"/>
    </row>
    <row r="57" customFormat="false" ht="12.8" hidden="false" customHeight="false" outlineLevel="0" collapsed="false">
      <c r="A57" s="0" t="n">
        <f aca="false">A56+1</f>
        <v>2015</v>
      </c>
      <c r="B57" s="93" t="n">
        <v>-0.0288</v>
      </c>
      <c r="C57" s="52" t="n">
        <v>-0.0330446382603628</v>
      </c>
      <c r="D57" s="52"/>
      <c r="E57" s="32"/>
      <c r="F57" s="32"/>
      <c r="G57" s="32"/>
      <c r="H57" s="32"/>
    </row>
    <row r="58" customFormat="false" ht="12.8" hidden="false" customHeight="false" outlineLevel="0" collapsed="false">
      <c r="A58" s="0" t="n">
        <f aca="false">A57+1</f>
        <v>2016</v>
      </c>
      <c r="B58" s="94" t="n">
        <v>-0.0337</v>
      </c>
      <c r="C58" s="52" t="n">
        <v>-0.0320699980328446</v>
      </c>
      <c r="D58" s="52" t="n">
        <v>-0.0321032250996477</v>
      </c>
      <c r="E58" s="32"/>
      <c r="F58" s="32"/>
      <c r="G58" s="32"/>
      <c r="H58" s="32"/>
    </row>
    <row r="59" customFormat="false" ht="12.8" hidden="false" customHeight="false" outlineLevel="0" collapsed="false">
      <c r="A59" s="0" t="n">
        <f aca="false">A58+1</f>
        <v>2017</v>
      </c>
      <c r="B59" s="93" t="n">
        <v>-0.0406</v>
      </c>
      <c r="C59" s="52" t="n">
        <v>-0.0374038527856204</v>
      </c>
      <c r="D59" s="52" t="n">
        <v>-0.0379961132519919</v>
      </c>
      <c r="E59" s="32" t="n">
        <v>-0.0376077782939136</v>
      </c>
      <c r="F59" s="32" t="n">
        <v>-0.0382000387602851</v>
      </c>
      <c r="G59" s="32" t="n">
        <v>-0.0373415222108777</v>
      </c>
      <c r="H59" s="32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52" t="n">
        <v>-0.0373929613246554</v>
      </c>
      <c r="D60" s="52" t="n">
        <v>-0.0384525136714927</v>
      </c>
      <c r="E60" s="32" t="n">
        <v>-0.0386403639641776</v>
      </c>
      <c r="F60" s="32" t="n">
        <v>-0.0397056041299793</v>
      </c>
      <c r="G60" s="32" t="n">
        <v>-0.0363078603080157</v>
      </c>
      <c r="H60" s="32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52" t="n">
        <v>-0.0409383594403069</v>
      </c>
      <c r="D61" s="52" t="n">
        <v>-0.04245369280166</v>
      </c>
      <c r="E61" s="32" t="n">
        <v>-0.043475443742129</v>
      </c>
      <c r="F61" s="32" t="n">
        <v>-0.0450108497150175</v>
      </c>
      <c r="G61" s="32" t="n">
        <v>-0.0387666181259384</v>
      </c>
      <c r="H61" s="32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52" t="n">
        <v>-0.0438282105343072</v>
      </c>
      <c r="D62" s="52" t="n">
        <v>-0.0458505671389831</v>
      </c>
      <c r="E62" s="32" t="n">
        <v>-0.0474454684221555</v>
      </c>
      <c r="F62" s="32" t="n">
        <v>-0.0495102950710981</v>
      </c>
      <c r="G62" s="32" t="n">
        <v>-0.0406980206307754</v>
      </c>
      <c r="H62" s="32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52" t="n">
        <v>-0.0448411650186807</v>
      </c>
      <c r="D63" s="52" t="n">
        <v>-0.0473273786694441</v>
      </c>
      <c r="E63" s="32" t="n">
        <v>-0.0491760423378644</v>
      </c>
      <c r="F63" s="32" t="n">
        <v>-0.0517191664308293</v>
      </c>
      <c r="G63" s="32" t="n">
        <v>-0.0402797930914584</v>
      </c>
      <c r="H63" s="32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52" t="n">
        <v>-0.0447708650920272</v>
      </c>
      <c r="D64" s="52" t="n">
        <v>-0.0478243493010391</v>
      </c>
      <c r="E64" s="32" t="n">
        <v>-0.0506935587242372</v>
      </c>
      <c r="F64" s="32" t="n">
        <v>-0.0538113524625579</v>
      </c>
      <c r="G64" s="32" t="n">
        <v>-0.0399413969028234</v>
      </c>
      <c r="H64" s="32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52" t="n">
        <v>-0.0432474424424217</v>
      </c>
      <c r="D65" s="52" t="n">
        <v>-0.0468031617223973</v>
      </c>
      <c r="E65" s="32" t="n">
        <v>-0.0502813077901995</v>
      </c>
      <c r="F65" s="32" t="n">
        <v>-0.0538445675385018</v>
      </c>
      <c r="G65" s="32" t="n">
        <v>-0.0369823891921761</v>
      </c>
      <c r="H65" s="32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59" t="n">
        <v>-0.0407053581128047</v>
      </c>
      <c r="D66" s="59" t="n">
        <v>-0.0448736930498427</v>
      </c>
      <c r="E66" s="32" t="n">
        <v>-0.0491978690669384</v>
      </c>
      <c r="F66" s="32" t="n">
        <v>-0.0533503083682397</v>
      </c>
      <c r="G66" s="32" t="n">
        <v>-0.034357169997021</v>
      </c>
      <c r="H66" s="32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63" t="n">
        <v>-0.0384373888357271</v>
      </c>
      <c r="D67" s="63" t="n">
        <v>-0.0438390133565703</v>
      </c>
      <c r="E67" s="32" t="n">
        <v>-0.0483171619735341</v>
      </c>
      <c r="F67" s="32" t="n">
        <v>-0.0537956697994875</v>
      </c>
      <c r="G67" s="32" t="n">
        <v>-0.0314464623231193</v>
      </c>
      <c r="H67" s="32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69" t="n">
        <v>-0.0358333614797038</v>
      </c>
      <c r="D68" s="69" t="n">
        <v>-0.0425189159959425</v>
      </c>
      <c r="E68" s="32" t="n">
        <v>-0.0471101721898914</v>
      </c>
      <c r="F68" s="32" t="n">
        <v>-0.0539224093496101</v>
      </c>
      <c r="G68" s="32" t="n">
        <v>-0.028543145589423</v>
      </c>
      <c r="H68" s="32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69" t="n">
        <v>-0.0335559985720395</v>
      </c>
      <c r="D69" s="69" t="n">
        <v>-0.0416711328187213</v>
      </c>
      <c r="E69" s="32" t="n">
        <v>-0.0444999022775352</v>
      </c>
      <c r="F69" s="32" t="n">
        <v>-0.0529308403260635</v>
      </c>
      <c r="G69" s="32" t="n">
        <v>-0.0246350258213394</v>
      </c>
      <c r="H69" s="32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48"/>
      <c r="C70" s="69" t="n">
        <v>-0.0315098585025888</v>
      </c>
      <c r="D70" s="69" t="n">
        <v>-0.0410056250740558</v>
      </c>
      <c r="E70" s="32" t="n">
        <v>-0.0427561364711711</v>
      </c>
      <c r="F70" s="32" t="n">
        <v>-0.0526627103492831</v>
      </c>
      <c r="G70" s="32" t="n">
        <v>-0.0215076695017689</v>
      </c>
      <c r="H70" s="32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52"/>
      <c r="C71" s="63" t="n">
        <v>-0.0293502546836776</v>
      </c>
      <c r="D71" s="63" t="n">
        <v>-0.0400278417992508</v>
      </c>
      <c r="E71" s="32" t="n">
        <v>-0.0419262211314313</v>
      </c>
      <c r="F71" s="32" t="n">
        <v>-0.0532050074663445</v>
      </c>
      <c r="G71" s="32" t="n">
        <v>-0.0177299347081778</v>
      </c>
      <c r="H71" s="32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52"/>
      <c r="C72" s="69" t="n">
        <v>-0.0275110441600482</v>
      </c>
      <c r="D72" s="69" t="n">
        <v>-0.0390830751566264</v>
      </c>
      <c r="E72" s="32" t="n">
        <v>-0.0412160077772183</v>
      </c>
      <c r="F72" s="32" t="n">
        <v>-0.0537519990268602</v>
      </c>
      <c r="G72" s="32" t="n">
        <v>-0.0152009619822014</v>
      </c>
      <c r="H72" s="32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52"/>
      <c r="C73" s="69" t="n">
        <v>-0.0250237011514879</v>
      </c>
      <c r="D73" s="69" t="n">
        <v>-0.0376364338615586</v>
      </c>
      <c r="E73" s="32" t="n">
        <v>-0.0390044038696693</v>
      </c>
      <c r="F73" s="32" t="n">
        <v>-0.0527439418247547</v>
      </c>
      <c r="G73" s="32" t="n">
        <v>-0.0127195302993086</v>
      </c>
      <c r="H73" s="32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52"/>
      <c r="C74" s="69" t="n">
        <v>-0.0236624962419754</v>
      </c>
      <c r="D74" s="69" t="n">
        <v>-0.0373739552155568</v>
      </c>
      <c r="E74" s="32" t="n">
        <v>-0.037203827708454</v>
      </c>
      <c r="F74" s="32" t="n">
        <v>-0.0523481451309193</v>
      </c>
      <c r="G74" s="32" t="n">
        <v>-0.00997912897839578</v>
      </c>
      <c r="H74" s="32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52"/>
      <c r="C75" s="63" t="n">
        <v>-0.0211892288381244</v>
      </c>
      <c r="D75" s="63" t="n">
        <v>-0.03583671292832</v>
      </c>
      <c r="E75" s="32" t="n">
        <v>-0.0352482069847661</v>
      </c>
      <c r="F75" s="32" t="n">
        <v>-0.0516568298564333</v>
      </c>
      <c r="G75" s="32" t="n">
        <v>-0.00716633020583441</v>
      </c>
      <c r="H75" s="32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52"/>
      <c r="C76" s="69" t="n">
        <v>-0.0197720290629055</v>
      </c>
      <c r="D76" s="69" t="n">
        <v>-0.0353918960189126</v>
      </c>
      <c r="E76" s="32" t="n">
        <v>-0.0345458264840886</v>
      </c>
      <c r="F76" s="32" t="n">
        <v>-0.0521983980484141</v>
      </c>
      <c r="G76" s="32" t="n">
        <v>-0.00525913285479715</v>
      </c>
      <c r="H76" s="32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52"/>
      <c r="C77" s="69" t="n">
        <v>-0.0181150845513351</v>
      </c>
      <c r="D77" s="69" t="n">
        <v>-0.0346789214741994</v>
      </c>
      <c r="E77" s="32" t="n">
        <v>-0.0334258454902035</v>
      </c>
      <c r="F77" s="32" t="n">
        <v>-0.0523619318281197</v>
      </c>
      <c r="G77" s="32" t="n">
        <v>-0.0035417840712153</v>
      </c>
      <c r="H77" s="32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52"/>
      <c r="C78" s="69" t="n">
        <v>-0.0165379779749596</v>
      </c>
      <c r="D78" s="69" t="n">
        <v>-0.03407846173714</v>
      </c>
      <c r="E78" s="32" t="n">
        <v>-0.032063325189906</v>
      </c>
      <c r="F78" s="32" t="n">
        <v>-0.0522221045716853</v>
      </c>
      <c r="G78" s="32" t="n">
        <v>-0.00188583595423482</v>
      </c>
      <c r="H78" s="32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52"/>
      <c r="C79" s="63" t="n">
        <v>-0.0155509752335555</v>
      </c>
      <c r="D79" s="63" t="n">
        <v>-0.034099803431488</v>
      </c>
      <c r="E79" s="32" t="n">
        <v>-0.0306064418243413</v>
      </c>
      <c r="F79" s="32" t="n">
        <v>-0.0521689157220568</v>
      </c>
      <c r="G79" s="32" t="n">
        <v>0.00017017956259122</v>
      </c>
      <c r="H79" s="32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52"/>
      <c r="C80" s="69" t="n">
        <v>-0.0145018192110957</v>
      </c>
      <c r="D80" s="69" t="n">
        <v>-0.03408777570155</v>
      </c>
      <c r="E80" s="32" t="n">
        <v>-0.0292541441802</v>
      </c>
      <c r="F80" s="32" t="n">
        <v>-0.0521679509577505</v>
      </c>
      <c r="G80" s="32" t="n">
        <v>0.00142985621154989</v>
      </c>
      <c r="H80" s="32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59"/>
      <c r="C81" s="69" t="n">
        <v>-0.0134972399103032</v>
      </c>
      <c r="D81" s="69" t="n">
        <v>-0.0339682331787172</v>
      </c>
      <c r="E81" s="32" t="n">
        <v>-0.0277373383666853</v>
      </c>
      <c r="F81" s="32" t="n">
        <v>-0.0521665053479258</v>
      </c>
      <c r="G81" s="32" t="n">
        <v>0.00227289823088215</v>
      </c>
      <c r="H81" s="32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63"/>
      <c r="C82" s="69" t="n">
        <v>-0.0132561175472251</v>
      </c>
      <c r="D82" s="69" t="n">
        <v>-0.0347109965182293</v>
      </c>
      <c r="E82" s="32" t="n">
        <v>-0.0276257733975593</v>
      </c>
      <c r="F82" s="32" t="n">
        <v>-0.0533668979244751</v>
      </c>
      <c r="G82" s="32" t="n">
        <v>0.00295901714450528</v>
      </c>
      <c r="H82" s="32" t="n">
        <v>-0.0154309710792054</v>
      </c>
    </row>
    <row r="83" customFormat="false" ht="12.8" hidden="false" customHeight="false" outlineLevel="0" collapsed="false">
      <c r="A83" s="68"/>
      <c r="B83" s="69"/>
      <c r="C83" s="69"/>
      <c r="D83" s="32"/>
      <c r="E83" s="32"/>
      <c r="F83" s="32"/>
      <c r="G83" s="32"/>
    </row>
    <row r="84" customFormat="false" ht="12.8" hidden="false" customHeight="false" outlineLevel="0" collapsed="false">
      <c r="A84" s="68"/>
      <c r="B84" s="69"/>
      <c r="C84" s="69"/>
      <c r="D84" s="32"/>
      <c r="E84" s="32"/>
      <c r="F84" s="32"/>
      <c r="G84" s="32"/>
    </row>
    <row r="85" customFormat="false" ht="12.8" hidden="false" customHeight="false" outlineLevel="0" collapsed="false">
      <c r="A85" s="68"/>
      <c r="B85" s="69"/>
      <c r="C85" s="69"/>
      <c r="D85" s="32"/>
      <c r="E85" s="32"/>
      <c r="F85" s="32"/>
      <c r="G85" s="32"/>
    </row>
    <row r="86" customFormat="false" ht="12.8" hidden="false" customHeight="false" outlineLevel="0" collapsed="false">
      <c r="A86" s="62"/>
      <c r="B86" s="63"/>
      <c r="C86" s="63"/>
      <c r="D86" s="32"/>
      <c r="E86" s="32"/>
      <c r="F86" s="32"/>
      <c r="G86" s="32"/>
    </row>
    <row r="87" customFormat="false" ht="12.8" hidden="false" customHeight="false" outlineLevel="0" collapsed="false">
      <c r="A87" s="68"/>
      <c r="B87" s="69"/>
      <c r="C87" s="69"/>
      <c r="D87" s="32"/>
      <c r="E87" s="32"/>
      <c r="F87" s="32"/>
      <c r="G87" s="32"/>
    </row>
    <row r="88" customFormat="false" ht="12.8" hidden="false" customHeight="false" outlineLevel="0" collapsed="false">
      <c r="A88" s="68"/>
      <c r="B88" s="69"/>
      <c r="C88" s="69"/>
      <c r="D88" s="32"/>
      <c r="E88" s="32"/>
      <c r="F88" s="32"/>
      <c r="G88" s="32"/>
    </row>
    <row r="89" customFormat="false" ht="12.8" hidden="false" customHeight="false" outlineLevel="0" collapsed="false">
      <c r="A89" s="68"/>
      <c r="B89" s="69"/>
      <c r="C89" s="69"/>
      <c r="D89" s="32"/>
      <c r="E89" s="32"/>
      <c r="F89" s="32"/>
      <c r="G89" s="32"/>
    </row>
    <row r="90" customFormat="false" ht="12.8" hidden="false" customHeight="false" outlineLevel="0" collapsed="false">
      <c r="A90" s="62"/>
      <c r="B90" s="63"/>
      <c r="C90" s="63"/>
      <c r="D90" s="32"/>
      <c r="E90" s="32"/>
      <c r="F90" s="32"/>
      <c r="G90" s="32"/>
    </row>
    <row r="91" customFormat="false" ht="12.8" hidden="false" customHeight="false" outlineLevel="0" collapsed="false">
      <c r="A91" s="68"/>
      <c r="B91" s="69"/>
      <c r="C91" s="69"/>
      <c r="D91" s="32"/>
      <c r="E91" s="32"/>
      <c r="F91" s="32"/>
      <c r="G91" s="32"/>
    </row>
    <row r="92" customFormat="false" ht="12.8" hidden="false" customHeight="false" outlineLevel="0" collapsed="false">
      <c r="A92" s="68"/>
      <c r="B92" s="69"/>
      <c r="C92" s="69"/>
      <c r="D92" s="32"/>
      <c r="E92" s="32"/>
      <c r="F92" s="32"/>
      <c r="G92" s="32"/>
    </row>
    <row r="93" customFormat="false" ht="12.8" hidden="false" customHeight="false" outlineLevel="0" collapsed="false">
      <c r="A93" s="68"/>
      <c r="B93" s="69"/>
      <c r="C93" s="69"/>
      <c r="D93" s="32"/>
      <c r="E93" s="32"/>
      <c r="F93" s="32"/>
      <c r="G93" s="32"/>
    </row>
    <row r="94" customFormat="false" ht="12.8" hidden="false" customHeight="false" outlineLevel="0" collapsed="false">
      <c r="A94" s="62"/>
      <c r="B94" s="63"/>
      <c r="C94" s="63"/>
      <c r="D94" s="32"/>
      <c r="E94" s="32"/>
      <c r="F94" s="32"/>
      <c r="G94" s="32"/>
    </row>
    <row r="95" customFormat="false" ht="12.8" hidden="false" customHeight="false" outlineLevel="0" collapsed="false">
      <c r="A95" s="68"/>
      <c r="B95" s="69"/>
      <c r="C95" s="69"/>
      <c r="D95" s="32"/>
      <c r="E95" s="32"/>
      <c r="F95" s="32"/>
      <c r="G95" s="32"/>
    </row>
    <row r="96" customFormat="false" ht="12.8" hidden="false" customHeight="false" outlineLevel="0" collapsed="false">
      <c r="A96" s="68"/>
      <c r="B96" s="69"/>
      <c r="C96" s="69"/>
      <c r="D96" s="32"/>
      <c r="E96" s="32"/>
      <c r="F96" s="32"/>
      <c r="G96" s="32"/>
    </row>
    <row r="97" customFormat="false" ht="12.8" hidden="false" customHeight="false" outlineLevel="0" collapsed="false">
      <c r="A97" s="68"/>
      <c r="B97" s="69"/>
      <c r="C97" s="69"/>
      <c r="D97" s="32"/>
      <c r="E97" s="32"/>
      <c r="F97" s="32"/>
      <c r="G97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2" topLeftCell="A888" activePane="bottomLeft" state="frozen"/>
      <selection pane="topLeft" activeCell="A1" activeCellId="0" sqref="A1"/>
      <selection pane="bottomLeft" activeCell="A929" activeCellId="0" sqref="A929"/>
    </sheetView>
  </sheetViews>
  <sheetFormatPr defaultColWidth="11.82421875" defaultRowHeight="12.8" zeroHeight="false" outlineLevelRow="0" outlineLevelCol="0"/>
  <sheetData>
    <row r="1" customFormat="false" ht="57.85" hidden="false" customHeight="false" outlineLevel="0" collapsed="false">
      <c r="A1" s="95"/>
      <c r="B1" s="96" t="s">
        <v>128</v>
      </c>
      <c r="C1" s="97" t="s">
        <v>0</v>
      </c>
      <c r="D1" s="97" t="s">
        <v>129</v>
      </c>
      <c r="E1" s="97" t="s">
        <v>130</v>
      </c>
      <c r="F1" s="97" t="s">
        <v>131</v>
      </c>
      <c r="G1" s="97" t="s">
        <v>132</v>
      </c>
      <c r="H1" s="97" t="s">
        <v>133</v>
      </c>
    </row>
    <row r="2" customFormat="false" ht="12.8" hidden="false" customHeight="false" outlineLevel="0" collapsed="false">
      <c r="A2" s="95"/>
      <c r="B2" s="96"/>
      <c r="C2" s="95"/>
      <c r="D2" s="95"/>
      <c r="E2" s="95"/>
      <c r="F2" s="95"/>
      <c r="G2" s="95"/>
      <c r="H2" s="95"/>
    </row>
    <row r="3" customFormat="false" ht="15" hidden="false" customHeight="false" outlineLevel="0" collapsed="false">
      <c r="A3" s="98" t="n">
        <v>1993</v>
      </c>
      <c r="B3" s="99" t="n">
        <v>-0.0176975770327058</v>
      </c>
      <c r="C3" s="95"/>
      <c r="D3" s="95"/>
      <c r="E3" s="95"/>
      <c r="F3" s="95"/>
      <c r="G3" s="95"/>
      <c r="H3" s="95"/>
    </row>
    <row r="4" customFormat="false" ht="15" hidden="false" customHeight="false" outlineLevel="0" collapsed="false">
      <c r="A4" s="98" t="n">
        <v>1994</v>
      </c>
      <c r="B4" s="100" t="n">
        <v>-0.0265706733334723</v>
      </c>
      <c r="C4" s="95"/>
      <c r="D4" s="95"/>
      <c r="E4" s="95"/>
      <c r="F4" s="95"/>
      <c r="G4" s="95"/>
      <c r="H4" s="95"/>
    </row>
    <row r="5" customFormat="false" ht="15" hidden="false" customHeight="false" outlineLevel="0" collapsed="false">
      <c r="A5" s="98" t="n">
        <v>1995</v>
      </c>
      <c r="B5" s="99" t="n">
        <v>-0.0223256780195043</v>
      </c>
      <c r="C5" s="95"/>
      <c r="D5" s="95"/>
      <c r="E5" s="95"/>
      <c r="F5" s="95"/>
      <c r="G5" s="95"/>
      <c r="H5" s="95"/>
    </row>
    <row r="6" customFormat="false" ht="15" hidden="false" customHeight="false" outlineLevel="0" collapsed="false">
      <c r="A6" s="98" t="n">
        <v>1996</v>
      </c>
      <c r="B6" s="100" t="n">
        <v>-0.0232748001171907</v>
      </c>
      <c r="C6" s="95"/>
      <c r="D6" s="95"/>
      <c r="E6" s="95"/>
      <c r="F6" s="95"/>
      <c r="G6" s="95"/>
      <c r="H6" s="95"/>
    </row>
    <row r="7" customFormat="false" ht="15" hidden="false" customHeight="false" outlineLevel="0" collapsed="false">
      <c r="A7" s="98" t="n">
        <v>1997</v>
      </c>
      <c r="B7" s="99" t="n">
        <v>-0.0208020897656273</v>
      </c>
      <c r="C7" s="95"/>
      <c r="D7" s="95"/>
      <c r="E7" s="95"/>
      <c r="F7" s="95"/>
      <c r="G7" s="95"/>
      <c r="H7" s="95"/>
    </row>
    <row r="8" customFormat="false" ht="15" hidden="false" customHeight="false" outlineLevel="0" collapsed="false">
      <c r="A8" s="98" t="n">
        <v>1998</v>
      </c>
      <c r="B8" s="100" t="n">
        <v>-0.0271450823041349</v>
      </c>
      <c r="C8" s="95"/>
      <c r="D8" s="95"/>
      <c r="E8" s="95"/>
      <c r="F8" s="95"/>
      <c r="G8" s="95"/>
      <c r="H8" s="95"/>
    </row>
    <row r="9" customFormat="false" ht="15" hidden="false" customHeight="false" outlineLevel="0" collapsed="false">
      <c r="A9" s="98" t="n">
        <v>1999</v>
      </c>
      <c r="B9" s="99" t="n">
        <v>-0.0321516368666459</v>
      </c>
      <c r="C9" s="95"/>
      <c r="D9" s="95"/>
      <c r="E9" s="95"/>
      <c r="F9" s="95"/>
      <c r="G9" s="95"/>
      <c r="H9" s="95"/>
    </row>
    <row r="10" customFormat="false" ht="15" hidden="false" customHeight="false" outlineLevel="0" collapsed="false">
      <c r="A10" s="98" t="n">
        <v>2000</v>
      </c>
      <c r="B10" s="100" t="n">
        <v>-0.0337754965366008</v>
      </c>
      <c r="C10" s="95"/>
      <c r="D10" s="95"/>
      <c r="E10" s="95"/>
      <c r="F10" s="95"/>
      <c r="G10" s="95"/>
      <c r="H10" s="95"/>
    </row>
    <row r="11" customFormat="false" ht="15" hidden="false" customHeight="false" outlineLevel="0" collapsed="false">
      <c r="A11" s="98" t="n">
        <v>2001</v>
      </c>
      <c r="B11" s="99" t="n">
        <v>-0.0343324976529175</v>
      </c>
      <c r="C11" s="95"/>
      <c r="D11" s="95"/>
      <c r="E11" s="95"/>
      <c r="F11" s="95"/>
      <c r="G11" s="95"/>
      <c r="H11" s="95"/>
    </row>
    <row r="12" customFormat="false" ht="15" hidden="false" customHeight="false" outlineLevel="0" collapsed="false">
      <c r="A12" s="98" t="n">
        <v>2002</v>
      </c>
      <c r="B12" s="100" t="n">
        <v>-0.0297003395722639</v>
      </c>
      <c r="C12" s="95"/>
      <c r="D12" s="95"/>
      <c r="E12" s="95"/>
      <c r="F12" s="95"/>
      <c r="G12" s="95"/>
      <c r="H12" s="95"/>
    </row>
    <row r="13" customFormat="false" ht="15" hidden="false" customHeight="false" outlineLevel="0" collapsed="false">
      <c r="A13" s="98" t="n">
        <v>2003</v>
      </c>
      <c r="B13" s="99" t="n">
        <v>-0.0277579380361316</v>
      </c>
      <c r="C13" s="95"/>
      <c r="D13" s="95"/>
      <c r="E13" s="95"/>
      <c r="F13" s="95"/>
      <c r="G13" s="95"/>
      <c r="H13" s="95"/>
    </row>
    <row r="14" customFormat="false" ht="15" hidden="false" customHeight="false" outlineLevel="0" collapsed="false">
      <c r="A14" s="98" t="n">
        <v>2004</v>
      </c>
      <c r="B14" s="100" t="n">
        <v>-0.0218853689158177</v>
      </c>
      <c r="C14" s="95"/>
      <c r="D14" s="95"/>
      <c r="E14" s="95"/>
      <c r="F14" s="95"/>
      <c r="G14" s="95"/>
      <c r="H14" s="95"/>
    </row>
    <row r="15" customFormat="false" ht="15" hidden="false" customHeight="false" outlineLevel="0" collapsed="false">
      <c r="A15" s="98" t="n">
        <v>2005</v>
      </c>
      <c r="B15" s="99" t="n">
        <v>-0.0179040572743257</v>
      </c>
      <c r="C15" s="95"/>
      <c r="D15" s="95"/>
      <c r="E15" s="95"/>
      <c r="F15" s="95"/>
      <c r="G15" s="95"/>
      <c r="H15" s="95"/>
    </row>
    <row r="16" customFormat="false" ht="15" hidden="false" customHeight="false" outlineLevel="0" collapsed="false">
      <c r="A16" s="98" t="n">
        <v>2006</v>
      </c>
      <c r="B16" s="100" t="n">
        <v>-0.0165135934957867</v>
      </c>
      <c r="C16" s="95"/>
      <c r="D16" s="95"/>
      <c r="E16" s="95"/>
      <c r="F16" s="95"/>
      <c r="G16" s="95"/>
      <c r="H16" s="95"/>
    </row>
    <row r="17" customFormat="false" ht="15" hidden="false" customHeight="false" outlineLevel="0" collapsed="false">
      <c r="A17" s="98" t="n">
        <v>2007</v>
      </c>
      <c r="B17" s="99" t="n">
        <v>-0.0158656512635353</v>
      </c>
      <c r="C17" s="95"/>
      <c r="D17" s="95"/>
      <c r="E17" s="95"/>
      <c r="F17" s="95"/>
      <c r="G17" s="95"/>
      <c r="H17" s="95"/>
    </row>
    <row r="18" customFormat="false" ht="15" hidden="false" customHeight="false" outlineLevel="0" collapsed="false">
      <c r="A18" s="98" t="n">
        <v>2008</v>
      </c>
      <c r="B18" s="100" t="n">
        <v>-0.0183013371636907</v>
      </c>
      <c r="C18" s="95"/>
      <c r="D18" s="95"/>
      <c r="E18" s="95"/>
      <c r="F18" s="95"/>
      <c r="G18" s="95"/>
      <c r="H18" s="95"/>
    </row>
    <row r="19" customFormat="false" ht="15" hidden="false" customHeight="false" outlineLevel="0" collapsed="false">
      <c r="A19" s="98" t="n">
        <v>2009</v>
      </c>
      <c r="B19" s="99" t="n">
        <v>-0.0156710909032578</v>
      </c>
      <c r="C19" s="95"/>
      <c r="D19" s="95"/>
      <c r="E19" s="95"/>
      <c r="F19" s="95"/>
      <c r="G19" s="95"/>
      <c r="H19" s="95"/>
    </row>
    <row r="20" customFormat="false" ht="15" hidden="false" customHeight="false" outlineLevel="0" collapsed="false">
      <c r="A20" s="98" t="n">
        <v>2010</v>
      </c>
      <c r="B20" s="100" t="n">
        <v>-0.0158039957303612</v>
      </c>
      <c r="C20" s="95"/>
      <c r="D20" s="95"/>
      <c r="E20" s="95"/>
      <c r="F20" s="95"/>
      <c r="G20" s="95"/>
      <c r="H20" s="95"/>
    </row>
    <row r="21" customFormat="false" ht="15" hidden="false" customHeight="false" outlineLevel="0" collapsed="false">
      <c r="A21" s="98" t="n">
        <v>2011</v>
      </c>
      <c r="B21" s="99" t="n">
        <v>-0.0158943271566621</v>
      </c>
      <c r="C21" s="95"/>
      <c r="D21" s="95"/>
      <c r="E21" s="95"/>
      <c r="F21" s="95"/>
      <c r="G21" s="95"/>
      <c r="H21" s="95"/>
    </row>
    <row r="22" customFormat="false" ht="15" hidden="false" customHeight="false" outlineLevel="0" collapsed="false">
      <c r="A22" s="98" t="n">
        <v>2012</v>
      </c>
      <c r="B22" s="100" t="n">
        <v>-0.0195335859314802</v>
      </c>
      <c r="C22" s="95"/>
      <c r="D22" s="95"/>
      <c r="E22" s="95"/>
      <c r="F22" s="95"/>
      <c r="G22" s="95"/>
      <c r="H22" s="95"/>
    </row>
    <row r="23" customFormat="false" ht="15" hidden="false" customHeight="false" outlineLevel="0" collapsed="false">
      <c r="A23" s="98" t="n">
        <v>2013</v>
      </c>
      <c r="B23" s="99" t="n">
        <v>-0.02109912849421</v>
      </c>
      <c r="C23" s="95"/>
      <c r="D23" s="95"/>
      <c r="E23" s="95"/>
      <c r="F23" s="95"/>
      <c r="G23" s="95"/>
      <c r="H23" s="95"/>
    </row>
    <row r="24" customFormat="false" ht="15" hidden="false" customHeight="false" outlineLevel="0" collapsed="false">
      <c r="A24" s="98" t="n">
        <v>2014</v>
      </c>
      <c r="B24" s="100" t="n">
        <v>-0.0217418594917814</v>
      </c>
      <c r="C24" s="101" t="n">
        <f aca="false">'Central scenario'!AL3</f>
        <v>-0.0196925047215125</v>
      </c>
      <c r="D24" s="102"/>
      <c r="E24" s="95"/>
      <c r="F24" s="95"/>
      <c r="G24" s="95"/>
      <c r="H24" s="95"/>
    </row>
    <row r="25" customFormat="false" ht="15" hidden="false" customHeight="false" outlineLevel="0" collapsed="false">
      <c r="A25" s="98" t="n">
        <v>2015</v>
      </c>
      <c r="B25" s="99" t="n">
        <v>-0.02830905931782</v>
      </c>
      <c r="C25" s="101" t="n">
        <f aca="false">'Central scenario'!AL4</f>
        <v>-0.0331565128262777</v>
      </c>
      <c r="D25" s="102"/>
      <c r="E25" s="95"/>
      <c r="F25" s="95"/>
      <c r="G25" s="95"/>
      <c r="H25" s="95"/>
    </row>
    <row r="26" customFormat="false" ht="15" hidden="false" customHeight="false" outlineLevel="0" collapsed="false">
      <c r="A26" s="98" t="n">
        <v>2016</v>
      </c>
      <c r="B26" s="100" t="n">
        <v>-0.031163226932361</v>
      </c>
      <c r="C26" s="101" t="n">
        <f aca="false">'Central scenario'!AL5</f>
        <v>-0.0329868285603578</v>
      </c>
      <c r="D26" s="101" t="n">
        <f aca="false">'Central scenario'!BO5</f>
        <v>-0.0330156807260289</v>
      </c>
      <c r="E26" s="95"/>
      <c r="F26" s="95"/>
      <c r="G26" s="95"/>
      <c r="H26" s="95"/>
    </row>
    <row r="27" customFormat="false" ht="15" hidden="false" customHeight="false" outlineLevel="0" collapsed="false">
      <c r="A27" s="98" t="n">
        <v>2017</v>
      </c>
      <c r="B27" s="99" t="n">
        <v>-0.031311152517781</v>
      </c>
      <c r="C27" s="101" t="n">
        <f aca="false">'Central scenario'!AL6</f>
        <v>-0.0370007665353377</v>
      </c>
      <c r="D27" s="101" t="n">
        <f aca="false">'Central scenario'!BO6</f>
        <v>-0.0374918592498506</v>
      </c>
      <c r="E27" s="103" t="n">
        <f aca="false">'Low scenario'!AL6</f>
        <v>-0.0370007665353377</v>
      </c>
      <c r="F27" s="103" t="n">
        <f aca="false">'Low scenario'!BO6</f>
        <v>-0.0374918592498506</v>
      </c>
      <c r="G27" s="103" t="n">
        <f aca="false">'High scenario'!AL6</f>
        <v>-0.0370007665353377</v>
      </c>
      <c r="H27" s="103" t="n">
        <f aca="false">'High scenario'!BO6</f>
        <v>-0.0374918592498506</v>
      </c>
    </row>
    <row r="28" customFormat="false" ht="15" hidden="false" customHeight="false" outlineLevel="0" collapsed="false">
      <c r="A28" s="98" t="n">
        <v>2018</v>
      </c>
      <c r="B28" s="100" t="n">
        <v>-0.033240002411513</v>
      </c>
      <c r="C28" s="101" t="n">
        <f aca="false">'Central scenario'!AL7</f>
        <v>-0.0367947322869077</v>
      </c>
      <c r="D28" s="101" t="n">
        <f aca="false">'Central scenario'!BO7</f>
        <v>-0.0377171435221433</v>
      </c>
      <c r="E28" s="103" t="n">
        <f aca="false">'Low scenario'!AL7</f>
        <v>-0.0367947322869077</v>
      </c>
      <c r="F28" s="103" t="n">
        <f aca="false">'Low scenario'!BO7</f>
        <v>-0.0377171435221433</v>
      </c>
      <c r="G28" s="103" t="n">
        <f aca="false">'High scenario'!AL7</f>
        <v>-0.0367947322869077</v>
      </c>
      <c r="H28" s="103" t="n">
        <f aca="false">'High scenario'!BO7</f>
        <v>-0.0377171435221433</v>
      </c>
    </row>
    <row r="29" customFormat="false" ht="12.8" hidden="false" customHeight="false" outlineLevel="0" collapsed="false">
      <c r="A29" s="98" t="n">
        <v>2019</v>
      </c>
      <c r="B29" s="95"/>
      <c r="C29" s="101" t="n">
        <f aca="false">'Central scenario'!AL8</f>
        <v>-0.0378732696610133</v>
      </c>
      <c r="D29" s="101" t="n">
        <f aca="false">'Central scenario'!BO8</f>
        <v>-0.038718726224724</v>
      </c>
      <c r="E29" s="103" t="n">
        <f aca="false">'Low scenario'!AL8</f>
        <v>-0.0379118871431977</v>
      </c>
      <c r="F29" s="103" t="n">
        <f aca="false">'Low scenario'!BO8</f>
        <v>-0.0387573437069084</v>
      </c>
      <c r="G29" s="103" t="n">
        <f aca="false">'High scenario'!AL8</f>
        <v>-0.0378731307108714</v>
      </c>
      <c r="H29" s="103" t="n">
        <f aca="false">'High scenario'!BO8</f>
        <v>-0.0387185872745821</v>
      </c>
    </row>
    <row r="30" customFormat="false" ht="12.8" hidden="false" customHeight="false" outlineLevel="0" collapsed="false">
      <c r="A30" s="98" t="n">
        <v>2020</v>
      </c>
      <c r="B30" s="95"/>
      <c r="C30" s="101" t="n">
        <f aca="false">'Central scenario'!AL9</f>
        <v>-0.046948452024631</v>
      </c>
      <c r="D30" s="101" t="n">
        <f aca="false">'Central scenario'!BO9</f>
        <v>-0.048358257025801</v>
      </c>
      <c r="E30" s="103" t="n">
        <f aca="false">'Low scenario'!AL9</f>
        <v>-0.0474700882103966</v>
      </c>
      <c r="F30" s="103" t="n">
        <f aca="false">'Low scenario'!BO9</f>
        <v>-0.048886142708148</v>
      </c>
      <c r="G30" s="103" t="n">
        <f aca="false">'High scenario'!AL9</f>
        <v>-0.0466653167389182</v>
      </c>
      <c r="H30" s="103" t="n">
        <f aca="false">'High scenario'!BO9</f>
        <v>-0.0480693338271861</v>
      </c>
    </row>
    <row r="31" customFormat="false" ht="12.8" hidden="false" customHeight="false" outlineLevel="0" collapsed="false">
      <c r="A31" s="98" t="n">
        <v>2021</v>
      </c>
      <c r="B31" s="95"/>
      <c r="C31" s="101" t="n">
        <f aca="false">'Central scenario'!AL10</f>
        <v>-0.0381748905225078</v>
      </c>
      <c r="D31" s="101" t="n">
        <f aca="false">'Central scenario'!BO10</f>
        <v>-0.0398747019372227</v>
      </c>
      <c r="E31" s="103" t="n">
        <f aca="false">'Low scenario'!AL10</f>
        <v>-0.0380712101731421</v>
      </c>
      <c r="F31" s="103" t="n">
        <f aca="false">'Low scenario'!BO10</f>
        <v>-0.039774074136275</v>
      </c>
      <c r="G31" s="103" t="n">
        <f aca="false">'High scenario'!AL10</f>
        <v>-0.0361752718733807</v>
      </c>
      <c r="H31" s="103" t="n">
        <f aca="false">'High scenario'!BO10</f>
        <v>-0.0378528193677705</v>
      </c>
    </row>
    <row r="32" customFormat="false" ht="12.8" hidden="false" customHeight="false" outlineLevel="0" collapsed="false">
      <c r="A32" s="98" t="n">
        <v>2022</v>
      </c>
      <c r="B32" s="95"/>
      <c r="C32" s="101" t="n">
        <f aca="false">'Central scenario'!AL11</f>
        <v>-0.044872289274194</v>
      </c>
      <c r="D32" s="101" t="n">
        <f aca="false">'Central scenario'!BO11</f>
        <v>-0.0470941414518265</v>
      </c>
      <c r="E32" s="103" t="n">
        <f aca="false">'Low scenario'!AL11</f>
        <v>-0.0438684280678777</v>
      </c>
      <c r="F32" s="103" t="n">
        <f aca="false">'Low scenario'!BO11</f>
        <v>-0.0460567370628349</v>
      </c>
      <c r="G32" s="103" t="n">
        <f aca="false">'High scenario'!AL11</f>
        <v>-0.043868681258144</v>
      </c>
      <c r="H32" s="103" t="n">
        <f aca="false">'High scenario'!BO11</f>
        <v>-0.0461248459953538</v>
      </c>
    </row>
    <row r="33" customFormat="false" ht="12.8" hidden="false" customHeight="false" outlineLevel="0" collapsed="false">
      <c r="A33" s="98" t="n">
        <v>2023</v>
      </c>
      <c r="B33" s="95"/>
      <c r="C33" s="101" t="n">
        <f aca="false">'Central scenario'!AL12</f>
        <v>-0.0475604939169885</v>
      </c>
      <c r="D33" s="101" t="n">
        <f aca="false">'Central scenario'!BO12</f>
        <v>-0.0500972048590892</v>
      </c>
      <c r="E33" s="103" t="n">
        <f aca="false">'Low scenario'!AL12</f>
        <v>-0.0471326624877753</v>
      </c>
      <c r="F33" s="103" t="n">
        <f aca="false">'Low scenario'!BO12</f>
        <v>-0.0496262545747524</v>
      </c>
      <c r="G33" s="103" t="n">
        <f aca="false">'High scenario'!AL12</f>
        <v>-0.0474987106192777</v>
      </c>
      <c r="H33" s="103" t="n">
        <f aca="false">'High scenario'!BO12</f>
        <v>-0.0501141236802414</v>
      </c>
    </row>
    <row r="34" customFormat="false" ht="12.8" hidden="false" customHeight="false" outlineLevel="0" collapsed="false">
      <c r="A34" s="98" t="n">
        <v>2024</v>
      </c>
      <c r="B34" s="95"/>
      <c r="C34" s="104" t="n">
        <f aca="false">'Central scenario'!AL13</f>
        <v>-0.0480936167193902</v>
      </c>
      <c r="D34" s="104" t="n">
        <f aca="false">'Central scenario'!BO13</f>
        <v>-0.0510926581616807</v>
      </c>
      <c r="E34" s="103" t="n">
        <f aca="false">'Low scenario'!AL13</f>
        <v>-0.0490213465237817</v>
      </c>
      <c r="F34" s="103" t="n">
        <f aca="false">'Low scenario'!BO13</f>
        <v>-0.0520118270410873</v>
      </c>
      <c r="G34" s="103" t="n">
        <f aca="false">'High scenario'!AL13</f>
        <v>-0.0479285867002838</v>
      </c>
      <c r="H34" s="103" t="n">
        <f aca="false">'High scenario'!BO13</f>
        <v>-0.051045753159789</v>
      </c>
    </row>
    <row r="35" customFormat="false" ht="12.8" hidden="false" customHeight="false" outlineLevel="0" collapsed="false">
      <c r="A35" s="98" t="n">
        <v>2025</v>
      </c>
      <c r="B35" s="95"/>
      <c r="C35" s="105" t="n">
        <f aca="false">'Central scenario'!AL14</f>
        <v>-0.0481986594252887</v>
      </c>
      <c r="D35" s="105" t="n">
        <f aca="false">'Central scenario'!BO14</f>
        <v>-0.0523466726537212</v>
      </c>
      <c r="E35" s="103" t="n">
        <f aca="false">'Low scenario'!AL14</f>
        <v>-0.0508651063262742</v>
      </c>
      <c r="F35" s="103" t="n">
        <f aca="false">'Low scenario'!BO14</f>
        <v>-0.0549387165928761</v>
      </c>
      <c r="G35" s="103" t="n">
        <f aca="false">'High scenario'!AL14</f>
        <v>-0.0481980189223269</v>
      </c>
      <c r="H35" s="103" t="n">
        <f aca="false">'High scenario'!BO14</f>
        <v>-0.0523887773731053</v>
      </c>
    </row>
    <row r="36" customFormat="false" ht="12.8" hidden="false" customHeight="false" outlineLevel="0" collapsed="false">
      <c r="A36" s="98" t="n">
        <v>2026</v>
      </c>
      <c r="B36" s="95"/>
      <c r="C36" s="106" t="n">
        <f aca="false">'Central scenario'!AL15</f>
        <v>-0.0482581532541795</v>
      </c>
      <c r="D36" s="106" t="n">
        <f aca="false">'Central scenario'!BO15</f>
        <v>-0.0538581083115854</v>
      </c>
      <c r="E36" s="103" t="n">
        <f aca="false">'Low scenario'!AL15</f>
        <v>-0.0517050851472563</v>
      </c>
      <c r="F36" s="103" t="n">
        <f aca="false">'Low scenario'!BO15</f>
        <v>-0.0571331204838032</v>
      </c>
      <c r="G36" s="103" t="n">
        <f aca="false">'High scenario'!AL15</f>
        <v>-0.0483389471064778</v>
      </c>
      <c r="H36" s="103" t="n">
        <f aca="false">'High scenario'!BO15</f>
        <v>-0.0538888340959984</v>
      </c>
    </row>
    <row r="37" customFormat="false" ht="12.8" hidden="false" customHeight="false" outlineLevel="0" collapsed="false">
      <c r="A37" s="98" t="n">
        <v>2027</v>
      </c>
      <c r="B37" s="95"/>
      <c r="C37" s="106" t="n">
        <f aca="false">'Central scenario'!AL16</f>
        <v>-0.0482360187566635</v>
      </c>
      <c r="D37" s="106" t="n">
        <f aca="false">'Central scenario'!BO16</f>
        <v>-0.055189910897463</v>
      </c>
      <c r="E37" s="103" t="n">
        <f aca="false">'Low scenario'!AL16</f>
        <v>-0.052939441951508</v>
      </c>
      <c r="F37" s="103" t="n">
        <f aca="false">'Low scenario'!BO16</f>
        <v>-0.0595953738199969</v>
      </c>
      <c r="G37" s="103" t="n">
        <f aca="false">'High scenario'!AL16</f>
        <v>-0.0478619358251339</v>
      </c>
      <c r="H37" s="103" t="n">
        <f aca="false">'High scenario'!BO16</f>
        <v>-0.0546368566773132</v>
      </c>
    </row>
    <row r="38" customFormat="false" ht="12.8" hidden="false" customHeight="false" outlineLevel="0" collapsed="false">
      <c r="A38" s="98" t="n">
        <v>2028</v>
      </c>
      <c r="B38" s="102"/>
      <c r="C38" s="106" t="n">
        <f aca="false">'Central scenario'!AL17</f>
        <v>-0.047802169905226</v>
      </c>
      <c r="D38" s="106" t="n">
        <f aca="false">'Central scenario'!BO17</f>
        <v>-0.0559927152344726</v>
      </c>
      <c r="E38" s="103" t="n">
        <f aca="false">'Low scenario'!AL17</f>
        <v>-0.0515403996680495</v>
      </c>
      <c r="F38" s="103" t="n">
        <f aca="false">'Low scenario'!BO17</f>
        <v>-0.0594162940786802</v>
      </c>
      <c r="G38" s="103" t="n">
        <f aca="false">'High scenario'!AL17</f>
        <v>-0.0460575960748082</v>
      </c>
      <c r="H38" s="103" t="n">
        <f aca="false">'High scenario'!BO17</f>
        <v>-0.0539427096205507</v>
      </c>
    </row>
    <row r="39" customFormat="false" ht="12.8" hidden="false" customHeight="false" outlineLevel="0" collapsed="false">
      <c r="A39" s="98" t="n">
        <v>2029</v>
      </c>
      <c r="B39" s="102"/>
      <c r="C39" s="105" t="n">
        <f aca="false">'Central scenario'!AL18</f>
        <v>-0.0462172038729181</v>
      </c>
      <c r="D39" s="105" t="n">
        <f aca="false">'Central scenario'!BO18</f>
        <v>-0.0555040743714952</v>
      </c>
      <c r="E39" s="103" t="n">
        <f aca="false">'Low scenario'!AL18</f>
        <v>-0.0503418837296491</v>
      </c>
      <c r="F39" s="103" t="n">
        <f aca="false">'Low scenario'!BO18</f>
        <v>-0.0593258658553978</v>
      </c>
      <c r="G39" s="103" t="n">
        <f aca="false">'High scenario'!AL18</f>
        <v>-0.0447316627864849</v>
      </c>
      <c r="H39" s="103" t="n">
        <f aca="false">'High scenario'!BO18</f>
        <v>-0.0536262945775505</v>
      </c>
    </row>
    <row r="40" customFormat="false" ht="12.8" hidden="false" customHeight="false" outlineLevel="0" collapsed="false">
      <c r="A40" s="98" t="n">
        <v>2030</v>
      </c>
      <c r="B40" s="102"/>
      <c r="C40" s="106" t="n">
        <f aca="false">'Central scenario'!AL19</f>
        <v>-0.0440692909177102</v>
      </c>
      <c r="D40" s="106" t="n">
        <f aca="false">'Central scenario'!BO19</f>
        <v>-0.0539342334178844</v>
      </c>
      <c r="E40" s="103" t="n">
        <f aca="false">'Low scenario'!AL19</f>
        <v>-0.0486809173322486</v>
      </c>
      <c r="F40" s="103" t="n">
        <f aca="false">'Low scenario'!BO19</f>
        <v>-0.0582956919984412</v>
      </c>
      <c r="G40" s="103" t="n">
        <f aca="false">'High scenario'!AL19</f>
        <v>-0.0428638686773777</v>
      </c>
      <c r="H40" s="103" t="n">
        <f aca="false">'High scenario'!BO19</f>
        <v>-0.0523463925471548</v>
      </c>
    </row>
    <row r="41" customFormat="false" ht="12.8" hidden="false" customHeight="false" outlineLevel="0" collapsed="false">
      <c r="A41" s="98" t="n">
        <v>2031</v>
      </c>
      <c r="B41" s="102"/>
      <c r="C41" s="106" t="n">
        <f aca="false">'Central scenario'!AL20</f>
        <v>-0.0432003388701275</v>
      </c>
      <c r="D41" s="106" t="n">
        <f aca="false">'Central scenario'!BO20</f>
        <v>-0.0540242165282816</v>
      </c>
      <c r="E41" s="103" t="n">
        <f aca="false">'Low scenario'!AL20</f>
        <v>-0.0477373756252313</v>
      </c>
      <c r="F41" s="103" t="n">
        <f aca="false">'Low scenario'!BO20</f>
        <v>-0.0584909716636933</v>
      </c>
      <c r="G41" s="103" t="n">
        <f aca="false">'High scenario'!AL20</f>
        <v>-0.0423456000843005</v>
      </c>
      <c r="H41" s="103" t="n">
        <f aca="false">'High scenario'!BO20</f>
        <v>-0.0529163589232675</v>
      </c>
    </row>
    <row r="42" customFormat="false" ht="12.8" hidden="false" customHeight="false" outlineLevel="0" collapsed="false">
      <c r="A42" s="98" t="n">
        <v>2032</v>
      </c>
      <c r="B42" s="102"/>
      <c r="C42" s="106" t="n">
        <f aca="false">'Central scenario'!AL21</f>
        <v>-0.0419875809637458</v>
      </c>
      <c r="D42" s="106" t="n">
        <f aca="false">'Central scenario'!BO21</f>
        <v>-0.0536884461887053</v>
      </c>
      <c r="E42" s="103" t="n">
        <f aca="false">'Low scenario'!AL21</f>
        <v>-0.0471989877189255</v>
      </c>
      <c r="F42" s="103" t="n">
        <f aca="false">'Low scenario'!BO21</f>
        <v>-0.0589437326218447</v>
      </c>
      <c r="G42" s="103" t="n">
        <f aca="false">'High scenario'!AL21</f>
        <v>-0.0400235641831616</v>
      </c>
      <c r="H42" s="103" t="n">
        <f aca="false">'High scenario'!BO21</f>
        <v>-0.0515628907399318</v>
      </c>
    </row>
    <row r="43" customFormat="false" ht="12.8" hidden="false" customHeight="false" outlineLevel="0" collapsed="false">
      <c r="A43" s="98" t="n">
        <v>2033</v>
      </c>
      <c r="B43" s="102"/>
      <c r="C43" s="105" t="n">
        <f aca="false">'Central scenario'!AL22</f>
        <v>-0.0410013518896781</v>
      </c>
      <c r="D43" s="105" t="n">
        <f aca="false">'Central scenario'!BO22</f>
        <v>-0.0535718459214768</v>
      </c>
      <c r="E43" s="103" t="n">
        <f aca="false">'Low scenario'!AL22</f>
        <v>-0.0452400031152417</v>
      </c>
      <c r="F43" s="103" t="n">
        <f aca="false">'Low scenario'!BO22</f>
        <v>-0.0578294065830508</v>
      </c>
      <c r="G43" s="103" t="n">
        <f aca="false">'High scenario'!AL22</f>
        <v>-0.0377797769940248</v>
      </c>
      <c r="H43" s="103" t="n">
        <f aca="false">'High scenario'!BO22</f>
        <v>-0.0498828167716351</v>
      </c>
    </row>
    <row r="44" customFormat="false" ht="12.8" hidden="false" customHeight="false" outlineLevel="0" collapsed="false">
      <c r="A44" s="98" t="n">
        <v>2034</v>
      </c>
      <c r="B44" s="102"/>
      <c r="C44" s="106" t="n">
        <f aca="false">'Central scenario'!AL23</f>
        <v>-0.0391685954313888</v>
      </c>
      <c r="D44" s="106" t="n">
        <f aca="false">'Central scenario'!BO23</f>
        <v>-0.052282465093389</v>
      </c>
      <c r="E44" s="103" t="n">
        <f aca="false">'Low scenario'!AL23</f>
        <v>-0.0442512680344824</v>
      </c>
      <c r="F44" s="103" t="n">
        <f aca="false">'Low scenario'!BO23</f>
        <v>-0.0576847398794185</v>
      </c>
      <c r="G44" s="103" t="n">
        <f aca="false">'High scenario'!AL23</f>
        <v>-0.0357859623987368</v>
      </c>
      <c r="H44" s="103" t="n">
        <f aca="false">'High scenario'!BO23</f>
        <v>-0.0485999177590167</v>
      </c>
    </row>
    <row r="45" customFormat="false" ht="12.8" hidden="false" customHeight="false" outlineLevel="0" collapsed="false">
      <c r="A45" s="98" t="n">
        <v>2035</v>
      </c>
      <c r="B45" s="102"/>
      <c r="C45" s="106" t="n">
        <f aca="false">'Central scenario'!AL24</f>
        <v>-0.0378935461382623</v>
      </c>
      <c r="D45" s="106" t="n">
        <f aca="false">'Central scenario'!BO24</f>
        <v>-0.0519001340828115</v>
      </c>
      <c r="E45" s="103" t="n">
        <f aca="false">'Low scenario'!AL24</f>
        <v>-0.0431119973601018</v>
      </c>
      <c r="F45" s="103" t="n">
        <f aca="false">'Low scenario'!BO24</f>
        <v>-0.0573128912186495</v>
      </c>
      <c r="G45" s="103" t="n">
        <f aca="false">'High scenario'!AL24</f>
        <v>-0.0344695350683756</v>
      </c>
      <c r="H45" s="103" t="n">
        <f aca="false">'High scenario'!BO24</f>
        <v>-0.0481380882345765</v>
      </c>
    </row>
    <row r="46" customFormat="false" ht="12.8" hidden="false" customHeight="false" outlineLevel="0" collapsed="false">
      <c r="A46" s="98" t="n">
        <v>2036</v>
      </c>
      <c r="B46" s="102"/>
      <c r="C46" s="106" t="n">
        <f aca="false">'Central scenario'!AL25</f>
        <v>-0.0362877913048238</v>
      </c>
      <c r="D46" s="106" t="n">
        <f aca="false">'Central scenario'!BO25</f>
        <v>-0.0512705837155395</v>
      </c>
      <c r="E46" s="103" t="n">
        <f aca="false">'Low scenario'!AL25</f>
        <v>-0.042287035371453</v>
      </c>
      <c r="F46" s="103" t="n">
        <f aca="false">'Low scenario'!BO25</f>
        <v>-0.0573988967884011</v>
      </c>
      <c r="G46" s="103" t="n">
        <f aca="false">'High scenario'!AL25</f>
        <v>-0.0320426957575444</v>
      </c>
      <c r="H46" s="103" t="n">
        <f aca="false">'High scenario'!BO25</f>
        <v>-0.046452308301652</v>
      </c>
    </row>
    <row r="47" customFormat="false" ht="12.8" hidden="false" customHeight="false" outlineLevel="0" collapsed="false">
      <c r="A47" s="98" t="n">
        <v>2037</v>
      </c>
      <c r="B47" s="102"/>
      <c r="C47" s="105" t="n">
        <f aca="false">'Central scenario'!AL26</f>
        <v>-0.0349934130661185</v>
      </c>
      <c r="D47" s="105" t="n">
        <f aca="false">'Central scenario'!BO26</f>
        <v>-0.0510562522323354</v>
      </c>
      <c r="E47" s="103" t="n">
        <f aca="false">'Low scenario'!AL26</f>
        <v>-0.0404950983270127</v>
      </c>
      <c r="F47" s="103" t="n">
        <f aca="false">'Low scenario'!BO26</f>
        <v>-0.056517206703603</v>
      </c>
      <c r="G47" s="103" t="n">
        <f aca="false">'High scenario'!AL26</f>
        <v>-0.030204842032128</v>
      </c>
      <c r="H47" s="103" t="n">
        <f aca="false">'High scenario'!BO26</f>
        <v>-0.0454443875140789</v>
      </c>
    </row>
    <row r="48" customFormat="false" ht="12.8" hidden="false" customHeight="false" outlineLevel="0" collapsed="false">
      <c r="A48" s="98" t="n">
        <v>2038</v>
      </c>
      <c r="B48" s="102"/>
      <c r="C48" s="106" t="n">
        <f aca="false">'Central scenario'!AL27</f>
        <v>-0.0328595187288696</v>
      </c>
      <c r="D48" s="106" t="n">
        <f aca="false">'Central scenario'!BO27</f>
        <v>-0.0499112160585561</v>
      </c>
      <c r="E48" s="103" t="n">
        <f aca="false">'Low scenario'!AL27</f>
        <v>-0.0403407515956119</v>
      </c>
      <c r="F48" s="103" t="n">
        <f aca="false">'Low scenario'!BO27</f>
        <v>-0.0569746517298151</v>
      </c>
      <c r="G48" s="103" t="n">
        <f aca="false">'High scenario'!AL27</f>
        <v>-0.0281205157592526</v>
      </c>
      <c r="H48" s="103" t="n">
        <f aca="false">'High scenario'!BO27</f>
        <v>-0.0438885558223638</v>
      </c>
    </row>
    <row r="49" customFormat="false" ht="12.8" hidden="false" customHeight="false" outlineLevel="0" collapsed="false">
      <c r="A49" s="98" t="n">
        <v>2039</v>
      </c>
      <c r="B49" s="107"/>
      <c r="C49" s="106" t="n">
        <f aca="false">'Central scenario'!AL28</f>
        <v>-0.0304930985843125</v>
      </c>
      <c r="D49" s="106" t="n">
        <f aca="false">'Central scenario'!BO28</f>
        <v>-0.0487308039111323</v>
      </c>
      <c r="E49" s="103" t="n">
        <f aca="false">'Low scenario'!AL28</f>
        <v>-0.0389775321513515</v>
      </c>
      <c r="F49" s="103" t="n">
        <f aca="false">'Low scenario'!BO28</f>
        <v>-0.0566192811216532</v>
      </c>
      <c r="G49" s="103" t="n">
        <f aca="false">'High scenario'!AL28</f>
        <v>-0.0266849860004967</v>
      </c>
      <c r="H49" s="103" t="n">
        <f aca="false">'High scenario'!BO28</f>
        <v>-0.0435148434769295</v>
      </c>
    </row>
    <row r="50" customFormat="false" ht="12.8" hidden="false" customHeight="false" outlineLevel="0" collapsed="false">
      <c r="A50" s="98" t="n">
        <v>2040</v>
      </c>
      <c r="B50" s="108"/>
      <c r="C50" s="106" t="n">
        <f aca="false">'Central scenario'!AL29</f>
        <v>-0.0294031315775825</v>
      </c>
      <c r="D50" s="106" t="n">
        <f aca="false">'Central scenario'!BO29</f>
        <v>-0.0487410325157903</v>
      </c>
      <c r="E50" s="103" t="n">
        <f aca="false">'Low scenario'!AL29</f>
        <v>-0.0381562375859828</v>
      </c>
      <c r="F50" s="103" t="n">
        <f aca="false">'Low scenario'!BO29</f>
        <v>-0.056483000604268</v>
      </c>
      <c r="G50" s="103" t="n">
        <f aca="false">'High scenario'!AL29</f>
        <v>-0.0256096416061599</v>
      </c>
      <c r="H50" s="103" t="n">
        <f aca="false">'High scenario'!BO29</f>
        <v>-0.0433109379705335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1168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2020-12-22T12:57:57Z</dcterms:modified>
  <cp:revision>342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