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endmicro-my.sharepoint.com/personal/leonardo_puerto_trendmicro_com/Documents/PC Files/Trend Micro/Docs/Health Check/Analizados y corregidos/"/>
    </mc:Choice>
  </mc:AlternateContent>
  <xr:revisionPtr revIDLastSave="1787" documentId="8_{866AABCC-096B-48F1-937C-6859C71C4286}" xr6:coauthVersionLast="47" xr6:coauthVersionMax="47" xr10:uidLastSave="{147AFC2C-C342-48C9-A643-850010C650A8}"/>
  <bookViews>
    <workbookView xWindow="-110" yWindow="-110" windowWidth="19420" windowHeight="11500" activeTab="2" xr2:uid="{F57EC95B-376C-4450-98AD-009E5388A118}"/>
  </bookViews>
  <sheets>
    <sheet name="General" sheetId="18" r:id="rId1"/>
    <sheet name="Productos" sheetId="16" r:id="rId2"/>
    <sheet name="Analisis" sheetId="15" r:id="rId3"/>
    <sheet name="Guia" sheetId="17" r:id="rId4"/>
  </sheets>
  <definedNames>
    <definedName name="_xlnm._FilterDatabase" localSheetId="1" hidden="1">Productos!$E$1:$E$44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5" l="1"/>
  <c r="B5" i="15"/>
  <c r="C5" i="15"/>
  <c r="H5" i="15"/>
  <c r="J5" i="15"/>
  <c r="B6" i="15"/>
  <c r="C6" i="15"/>
  <c r="H6" i="15"/>
  <c r="J6" i="15"/>
  <c r="B7" i="15"/>
  <c r="C7" i="15"/>
  <c r="H7" i="15"/>
  <c r="J7" i="15"/>
  <c r="B10" i="15"/>
  <c r="C10" i="15"/>
  <c r="H10" i="15"/>
  <c r="J10" i="15"/>
  <c r="B11" i="15"/>
  <c r="C11" i="15"/>
  <c r="H11" i="15"/>
  <c r="J11" i="15"/>
  <c r="B12" i="15"/>
  <c r="C12" i="15"/>
  <c r="H12" i="15"/>
  <c r="J12" i="15"/>
  <c r="C13" i="15"/>
  <c r="H13" i="15"/>
  <c r="J13" i="15"/>
  <c r="B16" i="15"/>
  <c r="C16" i="15"/>
  <c r="H16" i="15"/>
  <c r="J16" i="15"/>
  <c r="B17" i="15"/>
  <c r="C17" i="15"/>
  <c r="H17" i="15"/>
  <c r="J17" i="15"/>
  <c r="B18" i="15"/>
  <c r="C18" i="15"/>
  <c r="H18" i="15"/>
  <c r="J18" i="15"/>
  <c r="B19" i="15"/>
  <c r="C19" i="15"/>
  <c r="H19" i="15"/>
  <c r="J19" i="15"/>
  <c r="B20" i="15"/>
  <c r="C20" i="15"/>
  <c r="H20" i="15"/>
  <c r="J20" i="15"/>
  <c r="B21" i="15"/>
  <c r="C21" i="15"/>
  <c r="H21" i="15"/>
  <c r="J21" i="15"/>
  <c r="B22" i="15"/>
  <c r="C22" i="15"/>
  <c r="H22" i="15"/>
  <c r="J22" i="15"/>
  <c r="B23" i="15"/>
  <c r="C23" i="15"/>
  <c r="H23" i="15"/>
  <c r="J23" i="15"/>
  <c r="B24" i="15"/>
  <c r="C24" i="15"/>
  <c r="H24" i="15"/>
  <c r="J24" i="15"/>
  <c r="B25" i="15"/>
  <c r="C25" i="15"/>
  <c r="H25" i="15"/>
  <c r="J25" i="15"/>
  <c r="B28" i="15"/>
  <c r="C28" i="15"/>
  <c r="H28" i="15"/>
  <c r="J28" i="15"/>
  <c r="B29" i="15"/>
  <c r="C29" i="15"/>
  <c r="H29" i="15"/>
  <c r="J29" i="15"/>
  <c r="B30" i="15"/>
  <c r="C30" i="15"/>
  <c r="H30" i="15"/>
  <c r="J30" i="15"/>
  <c r="B33" i="15"/>
  <c r="C33" i="15"/>
  <c r="H33" i="15"/>
  <c r="J33" i="15"/>
  <c r="B36" i="15"/>
  <c r="C36" i="15"/>
  <c r="H36" i="15"/>
  <c r="J36" i="15"/>
  <c r="B39" i="15"/>
  <c r="C39" i="15"/>
  <c r="H39" i="15"/>
  <c r="J39" i="15"/>
  <c r="B40" i="15"/>
  <c r="C40" i="15"/>
  <c r="H40" i="15"/>
  <c r="J40" i="15"/>
  <c r="N5" i="15"/>
  <c r="N3" i="15"/>
  <c r="N4" i="15"/>
  <c r="K12" i="15"/>
  <c r="K6" i="15"/>
  <c r="K7" i="15"/>
  <c r="K10" i="15"/>
  <c r="K11" i="15"/>
  <c r="K13" i="15"/>
  <c r="K16" i="15"/>
  <c r="K17" i="15"/>
  <c r="K18" i="15"/>
  <c r="K19" i="15"/>
  <c r="K20" i="15"/>
  <c r="K21" i="15"/>
  <c r="K22" i="15"/>
  <c r="K23" i="15"/>
  <c r="K24" i="15"/>
  <c r="K25" i="15"/>
  <c r="K28" i="15"/>
  <c r="K29" i="15"/>
  <c r="K30" i="15"/>
  <c r="K33" i="15"/>
  <c r="K36" i="15"/>
  <c r="K39" i="15"/>
  <c r="K40" i="15"/>
  <c r="K5" i="15"/>
</calcChain>
</file>

<file path=xl/sharedStrings.xml><?xml version="1.0" encoding="utf-8"?>
<sst xmlns="http://schemas.openxmlformats.org/spreadsheetml/2006/main" count="156" uniqueCount="83">
  <si>
    <t>Allocated</t>
  </si>
  <si>
    <t>Product</t>
  </si>
  <si>
    <t>Units</t>
  </si>
  <si>
    <t>Credits</t>
  </si>
  <si>
    <t>Expiration</t>
  </si>
  <si>
    <t>Valid Credits</t>
  </si>
  <si>
    <t>Sandbox</t>
  </si>
  <si>
    <t>CREM</t>
  </si>
  <si>
    <t>Sin problema</t>
  </si>
  <si>
    <t>No licenciado</t>
  </si>
  <si>
    <t>Sobreconsumo</t>
  </si>
  <si>
    <t>Bajo consumo</t>
  </si>
  <si>
    <t>Endpoint Security</t>
  </si>
  <si>
    <t>Core</t>
  </si>
  <si>
    <t>Essentials</t>
  </si>
  <si>
    <t>Pro</t>
  </si>
  <si>
    <t>Email Security</t>
  </si>
  <si>
    <t>Licencia</t>
  </si>
  <si>
    <t>Zero Trust</t>
  </si>
  <si>
    <t>Internet Access</t>
  </si>
  <si>
    <t>Private Access</t>
  </si>
  <si>
    <t>AI Service Access</t>
  </si>
  <si>
    <t>Threat Intelligence</t>
  </si>
  <si>
    <t>Threat Insights</t>
  </si>
  <si>
    <t>Email and Collaboration Security</t>
  </si>
  <si>
    <t>Cloud &lt;500</t>
  </si>
  <si>
    <t>Cloud 501-1000</t>
  </si>
  <si>
    <t>Cloud 1001-1500</t>
  </si>
  <si>
    <t>Cloud 1501-2000</t>
  </si>
  <si>
    <t>Cloud 2001-2500</t>
  </si>
  <si>
    <t>Cloud 2501-3000</t>
  </si>
  <si>
    <t>Cloud 3001-3500</t>
  </si>
  <si>
    <t>Cloud &gt;3501</t>
  </si>
  <si>
    <t>Container Security</t>
  </si>
  <si>
    <t>AWS ECS</t>
  </si>
  <si>
    <t>XDR Add On: Email</t>
  </si>
  <si>
    <t>Network</t>
  </si>
  <si>
    <t>XDR For Networks</t>
  </si>
  <si>
    <t>Por dispositivo</t>
  </si>
  <si>
    <t>Por buzón</t>
  </si>
  <si>
    <t>Por cuenta</t>
  </si>
  <si>
    <t>Por usuario</t>
  </si>
  <si>
    <t>Por carga diaria</t>
  </si>
  <si>
    <t>Por nodo de Kubernetes</t>
  </si>
  <si>
    <t>Kubernetes</t>
  </si>
  <si>
    <t>Por instancia de ECS</t>
  </si>
  <si>
    <t>Por pod o tarea</t>
  </si>
  <si>
    <t>AWS EKS</t>
  </si>
  <si>
    <t>Por 500Mbps</t>
  </si>
  <si>
    <t>Deep Discovery Inspector Network Sensor</t>
  </si>
  <si>
    <t>Por 1Gbps</t>
  </si>
  <si>
    <t>Sandbox Analysis</t>
  </si>
  <si>
    <t>Unidades</t>
  </si>
  <si>
    <t>Cantidad</t>
  </si>
  <si>
    <t>Advanced Endpoint Security</t>
  </si>
  <si>
    <t>Endpoint sensor detection and response</t>
  </si>
  <si>
    <t>Advanced Server &amp; Workload Protection</t>
  </si>
  <si>
    <t>XDR Email Sensor</t>
  </si>
  <si>
    <t>Desktop and server assessment (Core)</t>
  </si>
  <si>
    <t>Desktop and server assessment (Essentials)</t>
  </si>
  <si>
    <t>Estado</t>
  </si>
  <si>
    <t>2. En la sección Análisis inserte los valores del consumo (Credit consumption) en las celdas de color azul de la columna G</t>
  </si>
  <si>
    <t>1. En la sección productos ingrese los valores en las celdas de color azul, esto permitirá calcular el licenciamiento actual del cliente</t>
  </si>
  <si>
    <t>Credito individual</t>
  </si>
  <si>
    <t>EDR</t>
  </si>
  <si>
    <t>Resultado</t>
  </si>
  <si>
    <t>1.1. Si los créditos se venden como tal, definir para qué son</t>
  </si>
  <si>
    <t>Credit Usage</t>
  </si>
  <si>
    <t>XDR Networks</t>
  </si>
  <si>
    <t>Virtual Network Sensor</t>
  </si>
  <si>
    <t>Send to Sandbox for Virtual Network Sensor</t>
  </si>
  <si>
    <t>Por carga</t>
  </si>
  <si>
    <t>CEGP y CECP con advanced features</t>
  </si>
  <si>
    <t>Fecha</t>
  </si>
  <si>
    <t>Nombre de cliente</t>
  </si>
  <si>
    <t>Representante cliente</t>
  </si>
  <si>
    <t>¿Quién administra la solución?</t>
  </si>
  <si>
    <t>Créditos válidos</t>
  </si>
  <si>
    <t>Créditos usados</t>
  </si>
  <si>
    <t>Total</t>
  </si>
  <si>
    <t>3. Compare los valores del Credit Usage en V1 con los valores en el cuadro de Análisis (M3)</t>
  </si>
  <si>
    <t>CECP o CEGP sin advanced features</t>
  </si>
  <si>
    <t>CEGP o CECP con advanced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</si>
</sst>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222B3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medium">
        <color rgb="FFFFFFF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6" borderId="0" xfId="0" applyFill="1"/>
    <xf numFmtId="0" fontId="2" fillId="7" borderId="2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257B5-4001-4E6E-9C3B-AC1B287D5BDA}">
  <dimension ref="A1:B5"/>
  <sheetViews>
    <sheetView workbookViewId="0">
      <selection activeCell="B10" sqref="B10"/>
    </sheetView>
  </sheetViews>
  <sheetFormatPr baseColWidth="10" defaultRowHeight="14.5" x14ac:dyDescent="0.35"/>
  <cols>
    <col min="1" max="1" width="31.36328125" bestFit="1" customWidth="1"/>
    <col min="2" max="2" width="49.6328125" customWidth="1"/>
  </cols>
  <sheetData>
    <row r="1" spans="1:2" ht="15" thickBot="1" x14ac:dyDescent="0.4"/>
    <row r="2" spans="1:2" ht="19" thickBot="1" x14ac:dyDescent="0.4">
      <c r="A2" s="8" t="s">
        <v>74</v>
      </c>
      <c r="B2" s="9"/>
    </row>
    <row r="3" spans="1:2" ht="19" thickBot="1" x14ac:dyDescent="0.4">
      <c r="A3" s="8" t="s">
        <v>75</v>
      </c>
      <c r="B3" s="9"/>
    </row>
    <row r="4" spans="1:2" ht="19" thickBot="1" x14ac:dyDescent="0.4">
      <c r="A4" s="8" t="s">
        <v>76</v>
      </c>
      <c r="B4" s="9"/>
    </row>
    <row r="5" spans="1:2" ht="18.5" x14ac:dyDescent="0.35">
      <c r="A5" s="8" t="s">
        <v>73</v>
      </c>
      <c r="B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5532-F885-4501-B69B-BE293E4EF193}">
  <dimension ref="A1:E48"/>
  <sheetViews>
    <sheetView workbookViewId="0">
      <selection activeCell="E13" sqref="E13"/>
    </sheetView>
  </sheetViews>
  <sheetFormatPr baseColWidth="10" defaultRowHeight="14.5" x14ac:dyDescent="0.35"/>
  <cols>
    <col min="1" max="1" width="27.08984375" style="1" bestFit="1" customWidth="1"/>
    <col min="2" max="2" width="37.6328125" bestFit="1" customWidth="1"/>
    <col min="3" max="3" width="6.7265625" bestFit="1" customWidth="1"/>
    <col min="4" max="4" width="19.90625" bestFit="1" customWidth="1"/>
  </cols>
  <sheetData>
    <row r="1" spans="1:5" x14ac:dyDescent="0.35">
      <c r="A1" s="16" t="s">
        <v>17</v>
      </c>
      <c r="B1" s="16"/>
      <c r="C1" s="6" t="s">
        <v>3</v>
      </c>
      <c r="D1" s="6" t="s">
        <v>52</v>
      </c>
      <c r="E1" s="6" t="s">
        <v>53</v>
      </c>
    </row>
    <row r="2" spans="1:5" x14ac:dyDescent="0.35">
      <c r="A2" s="1" t="s">
        <v>12</v>
      </c>
    </row>
    <row r="3" spans="1:5" x14ac:dyDescent="0.35">
      <c r="B3" t="s">
        <v>13</v>
      </c>
      <c r="C3">
        <v>45</v>
      </c>
      <c r="D3" t="s">
        <v>38</v>
      </c>
      <c r="E3" s="7">
        <v>0</v>
      </c>
    </row>
    <row r="4" spans="1:5" x14ac:dyDescent="0.35">
      <c r="B4" t="s">
        <v>14</v>
      </c>
      <c r="C4">
        <v>65</v>
      </c>
      <c r="D4" t="s">
        <v>38</v>
      </c>
      <c r="E4" s="7">
        <v>600</v>
      </c>
    </row>
    <row r="5" spans="1:5" x14ac:dyDescent="0.35">
      <c r="B5" t="s">
        <v>15</v>
      </c>
      <c r="C5">
        <v>300</v>
      </c>
      <c r="D5" t="s">
        <v>38</v>
      </c>
      <c r="E5" s="7">
        <v>55</v>
      </c>
    </row>
    <row r="6" spans="1:5" x14ac:dyDescent="0.35">
      <c r="B6" t="s">
        <v>64</v>
      </c>
      <c r="C6">
        <v>20</v>
      </c>
      <c r="D6" t="s">
        <v>38</v>
      </c>
      <c r="E6" s="7">
        <v>0</v>
      </c>
    </row>
    <row r="8" spans="1:5" x14ac:dyDescent="0.35">
      <c r="A8" s="1" t="s">
        <v>24</v>
      </c>
    </row>
    <row r="9" spans="1:5" x14ac:dyDescent="0.35">
      <c r="B9" t="s">
        <v>13</v>
      </c>
      <c r="C9">
        <v>25</v>
      </c>
      <c r="D9" t="s">
        <v>39</v>
      </c>
      <c r="E9" s="7">
        <v>600</v>
      </c>
    </row>
    <row r="10" spans="1:5" x14ac:dyDescent="0.35">
      <c r="B10" t="s">
        <v>14</v>
      </c>
      <c r="C10">
        <v>50</v>
      </c>
      <c r="D10" t="s">
        <v>39</v>
      </c>
      <c r="E10" s="7">
        <v>0</v>
      </c>
    </row>
    <row r="11" spans="1:5" x14ac:dyDescent="0.35">
      <c r="B11" t="s">
        <v>15</v>
      </c>
      <c r="C11">
        <v>105</v>
      </c>
      <c r="D11" t="s">
        <v>39</v>
      </c>
      <c r="E11" s="7">
        <v>0</v>
      </c>
    </row>
    <row r="12" spans="1:5" x14ac:dyDescent="0.35">
      <c r="B12" t="s">
        <v>35</v>
      </c>
      <c r="C12">
        <v>5</v>
      </c>
      <c r="D12" t="s">
        <v>39</v>
      </c>
      <c r="E12" s="7">
        <v>600</v>
      </c>
    </row>
    <row r="14" spans="1:5" x14ac:dyDescent="0.35">
      <c r="A14" s="1" t="s">
        <v>7</v>
      </c>
    </row>
    <row r="15" spans="1:5" x14ac:dyDescent="0.35">
      <c r="B15" t="s">
        <v>13</v>
      </c>
      <c r="C15">
        <v>20</v>
      </c>
      <c r="D15" t="s">
        <v>38</v>
      </c>
      <c r="E15" s="7">
        <v>655</v>
      </c>
    </row>
    <row r="16" spans="1:5" x14ac:dyDescent="0.35">
      <c r="B16" t="s">
        <v>14</v>
      </c>
      <c r="C16">
        <v>50</v>
      </c>
      <c r="D16" t="s">
        <v>38</v>
      </c>
      <c r="E16" s="7">
        <v>0</v>
      </c>
    </row>
    <row r="17" spans="1:5" x14ac:dyDescent="0.35">
      <c r="B17" t="s">
        <v>25</v>
      </c>
      <c r="C17">
        <v>1000</v>
      </c>
      <c r="D17" t="s">
        <v>40</v>
      </c>
      <c r="E17" s="7">
        <v>0</v>
      </c>
    </row>
    <row r="18" spans="1:5" x14ac:dyDescent="0.35">
      <c r="B18" t="s">
        <v>26</v>
      </c>
      <c r="C18">
        <v>2000</v>
      </c>
      <c r="D18" t="s">
        <v>40</v>
      </c>
      <c r="E18" s="7">
        <v>0</v>
      </c>
    </row>
    <row r="19" spans="1:5" x14ac:dyDescent="0.35">
      <c r="B19" t="s">
        <v>27</v>
      </c>
      <c r="C19">
        <v>3000</v>
      </c>
      <c r="D19" t="s">
        <v>40</v>
      </c>
      <c r="E19" s="7">
        <v>0</v>
      </c>
    </row>
    <row r="20" spans="1:5" x14ac:dyDescent="0.35">
      <c r="B20" t="s">
        <v>28</v>
      </c>
      <c r="C20">
        <v>4000</v>
      </c>
      <c r="D20" t="s">
        <v>40</v>
      </c>
      <c r="E20" s="7">
        <v>0</v>
      </c>
    </row>
    <row r="21" spans="1:5" x14ac:dyDescent="0.35">
      <c r="B21" t="s">
        <v>29</v>
      </c>
      <c r="C21">
        <v>5000</v>
      </c>
      <c r="D21" t="s">
        <v>40</v>
      </c>
      <c r="E21" s="7">
        <v>0</v>
      </c>
    </row>
    <row r="22" spans="1:5" x14ac:dyDescent="0.35">
      <c r="B22" t="s">
        <v>30</v>
      </c>
      <c r="C22">
        <v>6000</v>
      </c>
      <c r="D22" t="s">
        <v>40</v>
      </c>
      <c r="E22" s="7">
        <v>0</v>
      </c>
    </row>
    <row r="23" spans="1:5" x14ac:dyDescent="0.35">
      <c r="B23" t="s">
        <v>31</v>
      </c>
      <c r="C23">
        <v>7000</v>
      </c>
      <c r="D23" t="s">
        <v>40</v>
      </c>
      <c r="E23" s="7">
        <v>0</v>
      </c>
    </row>
    <row r="24" spans="1:5" x14ac:dyDescent="0.35">
      <c r="B24" t="s">
        <v>32</v>
      </c>
      <c r="C24">
        <v>8000</v>
      </c>
      <c r="D24" t="s">
        <v>40</v>
      </c>
      <c r="E24" s="7">
        <v>0</v>
      </c>
    </row>
    <row r="26" spans="1:5" x14ac:dyDescent="0.35">
      <c r="A26" s="1" t="s">
        <v>18</v>
      </c>
    </row>
    <row r="27" spans="1:5" x14ac:dyDescent="0.35">
      <c r="B27" t="s">
        <v>19</v>
      </c>
      <c r="C27">
        <v>60</v>
      </c>
      <c r="D27" t="s">
        <v>41</v>
      </c>
      <c r="E27" s="7">
        <v>0</v>
      </c>
    </row>
    <row r="28" spans="1:5" x14ac:dyDescent="0.35">
      <c r="B28" t="s">
        <v>20</v>
      </c>
      <c r="C28">
        <v>50</v>
      </c>
      <c r="D28" t="s">
        <v>41</v>
      </c>
      <c r="E28" s="7">
        <v>0</v>
      </c>
    </row>
    <row r="29" spans="1:5" x14ac:dyDescent="0.35">
      <c r="B29" t="s">
        <v>21</v>
      </c>
      <c r="C29">
        <v>50</v>
      </c>
      <c r="D29" t="s">
        <v>41</v>
      </c>
      <c r="E29" s="7">
        <v>0</v>
      </c>
    </row>
    <row r="31" spans="1:5" x14ac:dyDescent="0.35">
      <c r="A31" s="1" t="s">
        <v>22</v>
      </c>
    </row>
    <row r="32" spans="1:5" x14ac:dyDescent="0.35">
      <c r="B32" t="s">
        <v>23</v>
      </c>
      <c r="C32">
        <v>50000</v>
      </c>
      <c r="D32" t="s">
        <v>41</v>
      </c>
      <c r="E32" s="7">
        <v>0</v>
      </c>
    </row>
    <row r="34" spans="1:5" x14ac:dyDescent="0.35">
      <c r="A34" s="1" t="s">
        <v>6</v>
      </c>
    </row>
    <row r="35" spans="1:5" x14ac:dyDescent="0.35">
      <c r="B35" t="s">
        <v>51</v>
      </c>
      <c r="C35">
        <v>50</v>
      </c>
      <c r="D35" t="s">
        <v>42</v>
      </c>
      <c r="E35" s="7">
        <v>10</v>
      </c>
    </row>
    <row r="37" spans="1:5" x14ac:dyDescent="0.35">
      <c r="A37" s="1" t="s">
        <v>33</v>
      </c>
    </row>
    <row r="38" spans="1:5" x14ac:dyDescent="0.35">
      <c r="B38" t="s">
        <v>44</v>
      </c>
      <c r="C38">
        <v>1100</v>
      </c>
      <c r="D38" t="s">
        <v>43</v>
      </c>
      <c r="E38" s="7">
        <v>0</v>
      </c>
    </row>
    <row r="39" spans="1:5" x14ac:dyDescent="0.35">
      <c r="B39" t="s">
        <v>34</v>
      </c>
      <c r="C39">
        <v>1100</v>
      </c>
      <c r="D39" t="s">
        <v>45</v>
      </c>
      <c r="E39" s="7">
        <v>0</v>
      </c>
    </row>
    <row r="40" spans="1:5" x14ac:dyDescent="0.35">
      <c r="B40" t="s">
        <v>47</v>
      </c>
      <c r="C40">
        <v>110</v>
      </c>
      <c r="D40" t="s">
        <v>46</v>
      </c>
      <c r="E40" s="7">
        <v>0</v>
      </c>
    </row>
    <row r="42" spans="1:5" x14ac:dyDescent="0.35">
      <c r="A42" s="1" t="s">
        <v>36</v>
      </c>
    </row>
    <row r="43" spans="1:5" x14ac:dyDescent="0.35">
      <c r="B43" t="s">
        <v>37</v>
      </c>
      <c r="C43">
        <v>12500</v>
      </c>
      <c r="D43" t="s">
        <v>48</v>
      </c>
      <c r="E43" s="7">
        <v>0</v>
      </c>
    </row>
    <row r="44" spans="1:5" x14ac:dyDescent="0.35">
      <c r="B44" t="s">
        <v>49</v>
      </c>
      <c r="C44">
        <v>25000</v>
      </c>
      <c r="D44" t="s">
        <v>50</v>
      </c>
      <c r="E44" s="7">
        <v>0</v>
      </c>
    </row>
    <row r="45" spans="1:5" x14ac:dyDescent="0.35">
      <c r="B45" t="s">
        <v>70</v>
      </c>
      <c r="C45">
        <v>2000</v>
      </c>
      <c r="D45" t="s">
        <v>71</v>
      </c>
      <c r="E45" s="7">
        <v>0</v>
      </c>
    </row>
    <row r="47" spans="1:5" x14ac:dyDescent="0.35">
      <c r="A47" s="1" t="s">
        <v>3</v>
      </c>
    </row>
    <row r="48" spans="1:5" x14ac:dyDescent="0.35">
      <c r="B48" t="s">
        <v>3</v>
      </c>
      <c r="C48">
        <v>1</v>
      </c>
      <c r="D48" t="s">
        <v>63</v>
      </c>
      <c r="E48" s="7">
        <v>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940B0-66B9-4DFD-B94B-FA4C4AC74372}">
  <dimension ref="A1:P40"/>
  <sheetViews>
    <sheetView tabSelected="1" topLeftCell="B1" zoomScale="85" zoomScaleNormal="85" workbookViewId="0">
      <selection activeCell="G8" sqref="G8"/>
    </sheetView>
  </sheetViews>
  <sheetFormatPr baseColWidth="10" defaultRowHeight="14.5" x14ac:dyDescent="0.35"/>
  <cols>
    <col min="1" max="1" width="37.08984375" bestFit="1" customWidth="1"/>
    <col min="5" max="5" width="2.90625" customWidth="1"/>
    <col min="6" max="6" width="36.81640625" bestFit="1" customWidth="1"/>
    <col min="9" max="9" width="2.81640625" customWidth="1"/>
    <col min="10" max="10" width="13.6328125" bestFit="1" customWidth="1"/>
    <col min="11" max="11" width="13.453125" bestFit="1" customWidth="1"/>
    <col min="12" max="12" width="4.7265625" customWidth="1"/>
    <col min="13" max="14" width="14.08984375" customWidth="1"/>
    <col min="15" max="15" width="3" bestFit="1" customWidth="1"/>
    <col min="16" max="16" width="13.453125" bestFit="1" customWidth="1"/>
  </cols>
  <sheetData>
    <row r="1" spans="1:16" ht="15" thickBot="1" x14ac:dyDescent="0.4">
      <c r="A1" s="16" t="s">
        <v>5</v>
      </c>
      <c r="B1" s="16"/>
      <c r="C1" s="16"/>
      <c r="D1" s="16"/>
      <c r="F1" s="16" t="s">
        <v>0</v>
      </c>
      <c r="G1" s="16"/>
      <c r="H1" s="16"/>
      <c r="J1" s="16" t="s">
        <v>65</v>
      </c>
      <c r="K1" s="16"/>
    </row>
    <row r="2" spans="1:16" s="1" customFormat="1" ht="15" thickBot="1" x14ac:dyDescent="0.4">
      <c r="A2" s="6" t="s">
        <v>1</v>
      </c>
      <c r="B2" s="6" t="s">
        <v>2</v>
      </c>
      <c r="C2" s="6" t="s">
        <v>3</v>
      </c>
      <c r="D2" s="6" t="s">
        <v>4</v>
      </c>
      <c r="E2" s="6"/>
      <c r="F2" s="6" t="s">
        <v>1</v>
      </c>
      <c r="G2" s="6" t="s">
        <v>2</v>
      </c>
      <c r="H2" s="6" t="s">
        <v>3</v>
      </c>
      <c r="I2" s="6"/>
      <c r="J2" s="6" t="s">
        <v>53</v>
      </c>
      <c r="K2" s="6" t="s">
        <v>60</v>
      </c>
      <c r="M2" s="17" t="s">
        <v>67</v>
      </c>
      <c r="N2" s="18"/>
      <c r="P2" s="2" t="s">
        <v>8</v>
      </c>
    </row>
    <row r="3" spans="1:16" x14ac:dyDescent="0.35">
      <c r="M3" s="14" t="s">
        <v>77</v>
      </c>
      <c r="N3" s="15">
        <f>SUM(C5:C40)</f>
        <v>87100</v>
      </c>
      <c r="P3" s="3" t="s">
        <v>9</v>
      </c>
    </row>
    <row r="4" spans="1:16" x14ac:dyDescent="0.35">
      <c r="A4" s="1" t="s">
        <v>12</v>
      </c>
      <c r="M4" s="10" t="s">
        <v>78</v>
      </c>
      <c r="N4" s="12">
        <f>SUM(H5:H40)</f>
        <v>108030</v>
      </c>
      <c r="P4" s="4" t="s">
        <v>10</v>
      </c>
    </row>
    <row r="5" spans="1:16" ht="15" thickBot="1" x14ac:dyDescent="0.4">
      <c r="A5" t="s">
        <v>55</v>
      </c>
      <c r="B5">
        <f>Productos!E4+Productos!E5+Productos!E6</f>
        <v>655</v>
      </c>
      <c r="C5">
        <f>B5*20</f>
        <v>13100</v>
      </c>
      <c r="F5" t="s">
        <v>55</v>
      </c>
      <c r="G5" s="7">
        <v>573</v>
      </c>
      <c r="H5">
        <f>G5*20</f>
        <v>11460</v>
      </c>
      <c r="J5">
        <f>C5-H5</f>
        <v>1640</v>
      </c>
      <c r="K5" t="str">
        <f>IF(AND(C5=0,J5&lt;0),$P$3,IF(J5&lt;0,$P$4,IF(J5=0,$P$2,IF(J5&gt;0,$P$5))))</f>
        <v>Bajo consumo</v>
      </c>
      <c r="M5" s="11" t="s">
        <v>79</v>
      </c>
      <c r="N5" s="13">
        <f>SUM(J5:J40)</f>
        <v>-20930</v>
      </c>
      <c r="P5" s="5" t="s">
        <v>11</v>
      </c>
    </row>
    <row r="6" spans="1:16" x14ac:dyDescent="0.35">
      <c r="A6" t="s">
        <v>54</v>
      </c>
      <c r="B6">
        <f>Productos!E3+Productos!E4+Productos!E5</f>
        <v>655</v>
      </c>
      <c r="C6">
        <f>B6*45</f>
        <v>29475</v>
      </c>
      <c r="F6" t="s">
        <v>54</v>
      </c>
      <c r="G6" s="7">
        <v>566</v>
      </c>
      <c r="H6">
        <f>G6*45</f>
        <v>25470</v>
      </c>
      <c r="J6">
        <f t="shared" ref="J6:J36" si="0">C6-H6</f>
        <v>4005</v>
      </c>
      <c r="K6" t="str">
        <f t="shared" ref="K6:K40" si="1">IF(AND(C6=0,J6&lt;0),$P$3,IF(J6&lt;0,$P$4,IF(J6=0,$P$2,IF(J6&gt;0,$P$5))))</f>
        <v>Bajo consumo</v>
      </c>
    </row>
    <row r="7" spans="1:16" x14ac:dyDescent="0.35">
      <c r="A7" t="s">
        <v>56</v>
      </c>
      <c r="B7">
        <f>Productos!E5</f>
        <v>55</v>
      </c>
      <c r="C7">
        <f>B7*235</f>
        <v>12925</v>
      </c>
      <c r="F7" t="s">
        <v>56</v>
      </c>
      <c r="G7" s="7">
        <v>60</v>
      </c>
      <c r="H7">
        <f>G7*235</f>
        <v>14100</v>
      </c>
      <c r="J7">
        <f t="shared" si="0"/>
        <v>-1175</v>
      </c>
      <c r="K7" t="str">
        <f t="shared" si="1"/>
        <v>Sobreconsumo</v>
      </c>
    </row>
    <row r="9" spans="1:16" x14ac:dyDescent="0.35">
      <c r="A9" s="1" t="s">
        <v>16</v>
      </c>
    </row>
    <row r="10" spans="1:16" x14ac:dyDescent="0.35">
      <c r="A10" t="s">
        <v>13</v>
      </c>
      <c r="B10">
        <f>Productos!E9</f>
        <v>600</v>
      </c>
      <c r="C10">
        <f>B10*25</f>
        <v>15000</v>
      </c>
      <c r="F10" t="s">
        <v>81</v>
      </c>
      <c r="G10" s="7">
        <v>412</v>
      </c>
      <c r="H10">
        <f>G10*25</f>
        <v>10300</v>
      </c>
      <c r="J10">
        <f t="shared" si="0"/>
        <v>4700</v>
      </c>
      <c r="K10" t="str">
        <f t="shared" si="1"/>
        <v>Bajo consumo</v>
      </c>
    </row>
    <row r="11" spans="1:16" x14ac:dyDescent="0.35">
      <c r="A11" t="s">
        <v>14</v>
      </c>
      <c r="B11">
        <f>Productos!E10</f>
        <v>0</v>
      </c>
      <c r="C11">
        <f>B11*50</f>
        <v>0</v>
      </c>
      <c r="F11" t="s">
        <v>82</v>
      </c>
      <c r="G11" s="7">
        <v>0</v>
      </c>
      <c r="H11">
        <f>G11*50</f>
        <v>0</v>
      </c>
      <c r="J11">
        <f t="shared" si="0"/>
        <v>0</v>
      </c>
      <c r="K11" t="str">
        <f t="shared" si="1"/>
        <v>Sin problema</v>
      </c>
    </row>
    <row r="12" spans="1:16" x14ac:dyDescent="0.35">
      <c r="A12" t="s">
        <v>15</v>
      </c>
      <c r="B12">
        <f>Productos!E11</f>
        <v>0</v>
      </c>
      <c r="C12">
        <f>B12*100</f>
        <v>0</v>
      </c>
      <c r="F12" t="s">
        <v>72</v>
      </c>
      <c r="G12" s="7">
        <v>0</v>
      </c>
      <c r="H12">
        <f>G12*100</f>
        <v>0</v>
      </c>
      <c r="J12">
        <f t="shared" si="0"/>
        <v>0</v>
      </c>
      <c r="K12" t="str">
        <f t="shared" si="1"/>
        <v>Sin problema</v>
      </c>
    </row>
    <row r="13" spans="1:16" x14ac:dyDescent="0.35">
      <c r="A13" t="s">
        <v>57</v>
      </c>
      <c r="B13">
        <f>Productos!E12+Productos!E11</f>
        <v>600</v>
      </c>
      <c r="C13">
        <f>B13*5</f>
        <v>3000</v>
      </c>
      <c r="F13" t="s">
        <v>57</v>
      </c>
      <c r="G13" s="7">
        <v>420</v>
      </c>
      <c r="H13">
        <f>G13*5</f>
        <v>2100</v>
      </c>
      <c r="J13">
        <f t="shared" si="0"/>
        <v>900</v>
      </c>
      <c r="K13" t="str">
        <f t="shared" si="1"/>
        <v>Bajo consumo</v>
      </c>
    </row>
    <row r="15" spans="1:16" x14ac:dyDescent="0.35">
      <c r="A15" s="1" t="s">
        <v>7</v>
      </c>
    </row>
    <row r="16" spans="1:16" x14ac:dyDescent="0.35">
      <c r="A16" t="s">
        <v>58</v>
      </c>
      <c r="B16">
        <f>Productos!E15</f>
        <v>655</v>
      </c>
      <c r="C16">
        <f>B16*Productos!C15</f>
        <v>13100</v>
      </c>
      <c r="F16" t="s">
        <v>58</v>
      </c>
      <c r="G16" s="7">
        <v>0</v>
      </c>
      <c r="H16">
        <f>G16*Productos!C15</f>
        <v>0</v>
      </c>
      <c r="J16">
        <f t="shared" si="0"/>
        <v>13100</v>
      </c>
      <c r="K16" t="str">
        <f t="shared" si="1"/>
        <v>Bajo consumo</v>
      </c>
    </row>
    <row r="17" spans="1:11" x14ac:dyDescent="0.35">
      <c r="A17" t="s">
        <v>59</v>
      </c>
      <c r="B17">
        <f>Productos!E16</f>
        <v>0</v>
      </c>
      <c r="C17">
        <f>B17*Productos!C16</f>
        <v>0</v>
      </c>
      <c r="F17" t="s">
        <v>59</v>
      </c>
      <c r="G17" s="7">
        <v>592</v>
      </c>
      <c r="H17">
        <f>G17*Productos!C16</f>
        <v>29600</v>
      </c>
      <c r="J17">
        <f t="shared" si="0"/>
        <v>-29600</v>
      </c>
      <c r="K17" t="str">
        <f t="shared" si="1"/>
        <v>No licenciado</v>
      </c>
    </row>
    <row r="18" spans="1:11" x14ac:dyDescent="0.35">
      <c r="A18" t="s">
        <v>25</v>
      </c>
      <c r="B18">
        <f>Productos!E17</f>
        <v>0</v>
      </c>
      <c r="C18">
        <f>B18*Productos!C17</f>
        <v>0</v>
      </c>
      <c r="F18" t="s">
        <v>25</v>
      </c>
      <c r="G18" s="7">
        <v>0</v>
      </c>
      <c r="H18">
        <f>G18*Productos!C17</f>
        <v>0</v>
      </c>
      <c r="J18">
        <f t="shared" si="0"/>
        <v>0</v>
      </c>
      <c r="K18" t="str">
        <f t="shared" si="1"/>
        <v>Sin problema</v>
      </c>
    </row>
    <row r="19" spans="1:11" x14ac:dyDescent="0.35">
      <c r="A19" t="s">
        <v>26</v>
      </c>
      <c r="B19">
        <f>Productos!E18</f>
        <v>0</v>
      </c>
      <c r="C19">
        <f>B19*Productos!C18</f>
        <v>0</v>
      </c>
      <c r="F19" t="s">
        <v>26</v>
      </c>
      <c r="G19" s="7">
        <v>0</v>
      </c>
      <c r="H19">
        <f>G19*Productos!C18</f>
        <v>0</v>
      </c>
      <c r="J19">
        <f t="shared" si="0"/>
        <v>0</v>
      </c>
      <c r="K19" t="str">
        <f t="shared" si="1"/>
        <v>Sin problema</v>
      </c>
    </row>
    <row r="20" spans="1:11" x14ac:dyDescent="0.35">
      <c r="A20" t="s">
        <v>27</v>
      </c>
      <c r="B20">
        <f>Productos!E19</f>
        <v>0</v>
      </c>
      <c r="C20">
        <f>B20*Productos!C19</f>
        <v>0</v>
      </c>
      <c r="F20" t="s">
        <v>27</v>
      </c>
      <c r="G20" s="7">
        <v>0</v>
      </c>
      <c r="H20">
        <f>G20*Productos!C19</f>
        <v>0</v>
      </c>
      <c r="J20">
        <f t="shared" si="0"/>
        <v>0</v>
      </c>
      <c r="K20" t="str">
        <f t="shared" si="1"/>
        <v>Sin problema</v>
      </c>
    </row>
    <row r="21" spans="1:11" x14ac:dyDescent="0.35">
      <c r="A21" t="s">
        <v>28</v>
      </c>
      <c r="B21">
        <f>Productos!E20</f>
        <v>0</v>
      </c>
      <c r="C21">
        <f>B21*Productos!C20</f>
        <v>0</v>
      </c>
      <c r="F21" t="s">
        <v>28</v>
      </c>
      <c r="G21" s="7">
        <v>0</v>
      </c>
      <c r="H21">
        <f>G21*Productos!C20</f>
        <v>0</v>
      </c>
      <c r="J21">
        <f t="shared" si="0"/>
        <v>0</v>
      </c>
      <c r="K21" t="str">
        <f t="shared" si="1"/>
        <v>Sin problema</v>
      </c>
    </row>
    <row r="22" spans="1:11" x14ac:dyDescent="0.35">
      <c r="A22" t="s">
        <v>29</v>
      </c>
      <c r="B22">
        <f>Productos!E21</f>
        <v>0</v>
      </c>
      <c r="C22">
        <f>B22*Productos!C21</f>
        <v>0</v>
      </c>
      <c r="F22" t="s">
        <v>29</v>
      </c>
      <c r="G22" s="7">
        <v>0</v>
      </c>
      <c r="H22">
        <f>G22*Productos!C21</f>
        <v>0</v>
      </c>
      <c r="J22">
        <f t="shared" si="0"/>
        <v>0</v>
      </c>
      <c r="K22" t="str">
        <f t="shared" si="1"/>
        <v>Sin problema</v>
      </c>
    </row>
    <row r="23" spans="1:11" x14ac:dyDescent="0.35">
      <c r="A23" t="s">
        <v>30</v>
      </c>
      <c r="B23">
        <f>Productos!E22</f>
        <v>0</v>
      </c>
      <c r="C23">
        <f>B23*Productos!C22</f>
        <v>0</v>
      </c>
      <c r="F23" t="s">
        <v>30</v>
      </c>
      <c r="G23" s="7">
        <v>0</v>
      </c>
      <c r="H23">
        <f>G23*Productos!C22</f>
        <v>0</v>
      </c>
      <c r="J23">
        <f t="shared" si="0"/>
        <v>0</v>
      </c>
      <c r="K23" t="str">
        <f t="shared" si="1"/>
        <v>Sin problema</v>
      </c>
    </row>
    <row r="24" spans="1:11" x14ac:dyDescent="0.35">
      <c r="A24" t="s">
        <v>31</v>
      </c>
      <c r="B24">
        <f>Productos!E23</f>
        <v>0</v>
      </c>
      <c r="C24">
        <f>B24*Productos!C23</f>
        <v>0</v>
      </c>
      <c r="F24" t="s">
        <v>31</v>
      </c>
      <c r="G24" s="7">
        <v>0</v>
      </c>
      <c r="H24">
        <f>G24*Productos!C23</f>
        <v>0</v>
      </c>
      <c r="J24">
        <f t="shared" si="0"/>
        <v>0</v>
      </c>
      <c r="K24" t="str">
        <f t="shared" si="1"/>
        <v>Sin problema</v>
      </c>
    </row>
    <row r="25" spans="1:11" x14ac:dyDescent="0.35">
      <c r="A25" t="s">
        <v>32</v>
      </c>
      <c r="B25">
        <f>Productos!E24</f>
        <v>0</v>
      </c>
      <c r="C25">
        <f>B25*Productos!C24</f>
        <v>0</v>
      </c>
      <c r="F25" t="s">
        <v>32</v>
      </c>
      <c r="G25" s="7">
        <v>0</v>
      </c>
      <c r="H25">
        <f>G25*Productos!C24</f>
        <v>0</v>
      </c>
      <c r="J25">
        <f t="shared" si="0"/>
        <v>0</v>
      </c>
      <c r="K25" t="str">
        <f t="shared" si="1"/>
        <v>Sin problema</v>
      </c>
    </row>
    <row r="27" spans="1:11" x14ac:dyDescent="0.35">
      <c r="A27" s="1" t="s">
        <v>18</v>
      </c>
    </row>
    <row r="28" spans="1:11" x14ac:dyDescent="0.35">
      <c r="A28" t="s">
        <v>19</v>
      </c>
      <c r="B28">
        <f>Productos!E27</f>
        <v>0</v>
      </c>
      <c r="C28">
        <f>B28*Productos!C27</f>
        <v>0</v>
      </c>
      <c r="F28" t="s">
        <v>19</v>
      </c>
      <c r="G28" s="7">
        <v>0</v>
      </c>
      <c r="H28">
        <f>G28*Productos!C27</f>
        <v>0</v>
      </c>
      <c r="J28">
        <f t="shared" si="0"/>
        <v>0</v>
      </c>
      <c r="K28" t="str">
        <f t="shared" si="1"/>
        <v>Sin problema</v>
      </c>
    </row>
    <row r="29" spans="1:11" x14ac:dyDescent="0.35">
      <c r="A29" t="s">
        <v>20</v>
      </c>
      <c r="B29">
        <f>Productos!E28</f>
        <v>0</v>
      </c>
      <c r="C29">
        <f>B29*Productos!C28</f>
        <v>0</v>
      </c>
      <c r="F29" t="s">
        <v>20</v>
      </c>
      <c r="G29" s="7">
        <v>0</v>
      </c>
      <c r="H29">
        <f>G29*Productos!C28</f>
        <v>0</v>
      </c>
      <c r="J29">
        <f t="shared" si="0"/>
        <v>0</v>
      </c>
      <c r="K29" t="str">
        <f t="shared" si="1"/>
        <v>Sin problema</v>
      </c>
    </row>
    <row r="30" spans="1:11" x14ac:dyDescent="0.35">
      <c r="A30" t="s">
        <v>21</v>
      </c>
      <c r="B30">
        <f>Productos!E29</f>
        <v>0</v>
      </c>
      <c r="C30">
        <f>B30*Productos!C29</f>
        <v>0</v>
      </c>
      <c r="F30" t="s">
        <v>21</v>
      </c>
      <c r="G30" s="7">
        <v>0</v>
      </c>
      <c r="H30">
        <f>G30*Productos!C29</f>
        <v>0</v>
      </c>
      <c r="J30">
        <f t="shared" si="0"/>
        <v>0</v>
      </c>
      <c r="K30" t="str">
        <f t="shared" si="1"/>
        <v>Sin problema</v>
      </c>
    </row>
    <row r="32" spans="1:11" x14ac:dyDescent="0.35">
      <c r="A32" s="1" t="s">
        <v>22</v>
      </c>
    </row>
    <row r="33" spans="1:11" x14ac:dyDescent="0.35">
      <c r="A33" t="s">
        <v>23</v>
      </c>
      <c r="B33">
        <f>Productos!E32</f>
        <v>0</v>
      </c>
      <c r="C33">
        <f>B33*Productos!C32</f>
        <v>0</v>
      </c>
      <c r="F33" t="s">
        <v>23</v>
      </c>
      <c r="G33" s="7">
        <v>0</v>
      </c>
      <c r="H33">
        <f>G33*Productos!C32</f>
        <v>0</v>
      </c>
      <c r="J33">
        <f t="shared" si="0"/>
        <v>0</v>
      </c>
      <c r="K33" t="str">
        <f t="shared" si="1"/>
        <v>Sin problema</v>
      </c>
    </row>
    <row r="35" spans="1:11" x14ac:dyDescent="0.35">
      <c r="A35" s="1" t="s">
        <v>6</v>
      </c>
    </row>
    <row r="36" spans="1:11" x14ac:dyDescent="0.35">
      <c r="A36" t="s">
        <v>51</v>
      </c>
      <c r="B36">
        <f>Productos!E35</f>
        <v>10</v>
      </c>
      <c r="C36">
        <f>B36*Productos!C35</f>
        <v>500</v>
      </c>
      <c r="F36" t="s">
        <v>51</v>
      </c>
      <c r="G36" s="7">
        <v>10</v>
      </c>
      <c r="H36">
        <f>G36*Productos!C35</f>
        <v>500</v>
      </c>
      <c r="J36">
        <f t="shared" si="0"/>
        <v>0</v>
      </c>
      <c r="K36" t="str">
        <f t="shared" si="1"/>
        <v>Sin problema</v>
      </c>
    </row>
    <row r="38" spans="1:11" x14ac:dyDescent="0.35">
      <c r="A38" s="1" t="s">
        <v>68</v>
      </c>
    </row>
    <row r="39" spans="1:11" x14ac:dyDescent="0.35">
      <c r="A39" t="s">
        <v>69</v>
      </c>
      <c r="B39">
        <f>Productos!E43</f>
        <v>0</v>
      </c>
      <c r="C39">
        <f>B39*Productos!C43</f>
        <v>0</v>
      </c>
      <c r="F39" t="s">
        <v>69</v>
      </c>
      <c r="G39" s="7">
        <v>1</v>
      </c>
      <c r="H39">
        <f>G39*Productos!C43</f>
        <v>12500</v>
      </c>
      <c r="J39">
        <f t="shared" ref="J39:J40" si="2">C39-H39</f>
        <v>-12500</v>
      </c>
      <c r="K39" t="str">
        <f t="shared" si="1"/>
        <v>No licenciado</v>
      </c>
    </row>
    <row r="40" spans="1:11" x14ac:dyDescent="0.35">
      <c r="A40" t="s">
        <v>70</v>
      </c>
      <c r="B40">
        <f>Productos!E45</f>
        <v>0</v>
      </c>
      <c r="C40">
        <f>B40*Productos!C45</f>
        <v>0</v>
      </c>
      <c r="F40" t="s">
        <v>70</v>
      </c>
      <c r="G40" s="7">
        <v>1</v>
      </c>
      <c r="H40">
        <f>G40*Productos!C45</f>
        <v>2000</v>
      </c>
      <c r="J40">
        <f t="shared" si="2"/>
        <v>-2000</v>
      </c>
      <c r="K40" t="str">
        <f t="shared" si="1"/>
        <v>No licenciado</v>
      </c>
    </row>
  </sheetData>
  <mergeCells count="4">
    <mergeCell ref="A1:D1"/>
    <mergeCell ref="F1:H1"/>
    <mergeCell ref="J1:K1"/>
    <mergeCell ref="M2:N2"/>
  </mergeCells>
  <conditionalFormatting sqref="K5:K42">
    <cfRule type="containsText" dxfId="3" priority="1" operator="containsText" text="No licenciado">
      <formula>NOT(ISERROR(SEARCH("No licenciado",K5)))</formula>
    </cfRule>
  </conditionalFormatting>
  <conditionalFormatting sqref="K5:L5 K6:K42 L6:L10 M13:N18">
    <cfRule type="containsText" dxfId="2" priority="2" operator="containsText" text="Bajo Consumo">
      <formula>NOT(ISERROR(SEARCH("Bajo Consumo",K5)))</formula>
    </cfRule>
  </conditionalFormatting>
  <conditionalFormatting sqref="K5:L5 L6:L10 K6:K42 M13:N18">
    <cfRule type="containsText" dxfId="1" priority="3" operator="containsText" text="Sobreconsumo">
      <formula>NOT(ISERROR(SEARCH("Sobreconsumo",K5)))</formula>
    </cfRule>
    <cfRule type="containsText" dxfId="0" priority="4" operator="containsText" text="Sin Problema">
      <formula>NOT(ISERROR(SEARCH("Sin Problema",K5)))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CD9-EFC9-4DCF-BB48-1631B369ABEC}">
  <dimension ref="A2:A5"/>
  <sheetViews>
    <sheetView workbookViewId="0">
      <selection activeCell="A4" sqref="A4"/>
    </sheetView>
  </sheetViews>
  <sheetFormatPr baseColWidth="10" defaultRowHeight="14.5" x14ac:dyDescent="0.35"/>
  <cols>
    <col min="1" max="1" width="114.6328125" bestFit="1" customWidth="1"/>
  </cols>
  <sheetData>
    <row r="2" spans="1:1" x14ac:dyDescent="0.35">
      <c r="A2" t="s">
        <v>62</v>
      </c>
    </row>
    <row r="3" spans="1:1" x14ac:dyDescent="0.35">
      <c r="A3" t="s">
        <v>66</v>
      </c>
    </row>
    <row r="4" spans="1:1" x14ac:dyDescent="0.35">
      <c r="A4" t="s">
        <v>61</v>
      </c>
    </row>
    <row r="5" spans="1:1" x14ac:dyDescent="0.35">
      <c r="A5" t="s">
        <v>80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b50d67e-2428-41a1-85f0-bee73fd61572}" enabled="1" method="Privileged" siteId="{3e04753a-ae5b-42d4-a86d-d6f05460f9e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Productos</vt:lpstr>
      <vt:lpstr>Analisis</vt:lpstr>
      <vt:lpstr>Guia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Puerto (SE-SA)</dc:creator>
  <cp:lastModifiedBy>Leonardo Puerto (SE-SA)</cp:lastModifiedBy>
  <dcterms:created xsi:type="dcterms:W3CDTF">2025-05-29T16:02:39Z</dcterms:created>
  <dcterms:modified xsi:type="dcterms:W3CDTF">2025-10-23T21:36:14Z</dcterms:modified>
</cp:coreProperties>
</file>