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nalmeida/Downloads/"/>
    </mc:Choice>
  </mc:AlternateContent>
  <xr:revisionPtr revIDLastSave="0" documentId="13_ncr:1_{BCAD3713-1241-714E-BB9E-E8B8A969BBAC}" xr6:coauthVersionLast="47" xr6:coauthVersionMax="47" xr10:uidLastSave="{00000000-0000-0000-0000-000000000000}"/>
  <bookViews>
    <workbookView xWindow="1620" yWindow="500" windowWidth="27180" windowHeight="17500" xr2:uid="{A8F5A91B-F842-C743-863A-575BB660E625}"/>
  </bookViews>
  <sheets>
    <sheet name="Simulacao" sheetId="1" r:id="rId1"/>
    <sheet name="Database" sheetId="2" r:id="rId2"/>
  </sheets>
  <externalReferences>
    <externalReference r:id="rId3"/>
  </externalReferences>
  <definedNames>
    <definedName name="aporte">Simulacao!$D$17</definedName>
    <definedName name="patrimonio">Simulacao!$D$20</definedName>
    <definedName name="qtd_anos">Simulacao!$D$18</definedName>
    <definedName name="rendimento_carteira">Simulacao!$D$13</definedName>
    <definedName name="taxa_mensal">Simulacao!$D$19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H4" i="2"/>
  <c r="A4" i="2"/>
  <c r="A3" i="2"/>
  <c r="C41" i="1"/>
  <c r="D41" i="1" s="1"/>
  <c r="C40" i="1"/>
  <c r="C39" i="1"/>
  <c r="C38" i="1"/>
  <c r="C37" i="1"/>
  <c r="D37" i="1" s="1"/>
  <c r="C36" i="1"/>
  <c r="C33" i="1"/>
  <c r="C28" i="1"/>
  <c r="D28" i="1" s="1"/>
  <c r="C27" i="1"/>
  <c r="D27" i="1" s="1"/>
  <c r="C26" i="1"/>
  <c r="D26" i="1" s="1"/>
  <c r="C25" i="1"/>
  <c r="D25" i="1" s="1"/>
  <c r="C24" i="1"/>
  <c r="D24" i="1" s="1"/>
  <c r="D20" i="1"/>
  <c r="D21" i="1" s="1"/>
  <c r="D14" i="1"/>
  <c r="D38" i="1" l="1"/>
  <c r="D39" i="1"/>
  <c r="D40" i="1"/>
  <c r="D36" i="1"/>
  <c r="D42" i="1" s="1"/>
</calcChain>
</file>

<file path=xl/sharedStrings.xml><?xml version="1.0" encoding="utf-8"?>
<sst xmlns="http://schemas.openxmlformats.org/spreadsheetml/2006/main" count="72" uniqueCount="35">
  <si>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</si>
  <si>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</si>
  <si>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</si>
  <si>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</si>
  <si>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</si>
  <si>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</si>
  <si>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</si>
  <si>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</si>
  <si>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</si>
  <si>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</si>
  <si>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</si>
  <si>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</si>
  <si>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</si>
  <si>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</si>
  <si>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</si>
  <si>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</si>
  <si>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</si>
  <si>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</si>
  <si>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</si>
  <si>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</si>
  <si>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</si>
  <si>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</si>
  <si>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</si>
  <si>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</si>
  <si>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</si>
  <si>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</si>
  <si>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</si>
  <si>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</si>
  <si>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</si>
  <si>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</si>
  <si>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</si>
  <si>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</si>
  <si>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</si>
  <si>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Chave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</si>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</sst>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left" indent="3"/>
    </xf>
    <xf numFmtId="0" fontId="5" fillId="4" borderId="5" xfId="0" applyFont="1" applyFill="1" applyBorder="1" applyAlignment="1">
      <alignment horizontal="left" indent="3"/>
    </xf>
    <xf numFmtId="168" fontId="6" fillId="0" borderId="6" xfId="1" applyNumberFormat="1" applyFont="1" applyBorder="1" applyAlignment="1">
      <alignment horizontal="center"/>
    </xf>
    <xf numFmtId="0" fontId="5" fillId="4" borderId="7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10" fontId="6" fillId="0" borderId="9" xfId="0" applyNumberFormat="1" applyFont="1" applyBorder="1" applyAlignment="1">
      <alignment horizontal="center"/>
    </xf>
    <xf numFmtId="0" fontId="5" fillId="4" borderId="10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168" fontId="6" fillId="4" borderId="12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0" fontId="9" fillId="6" borderId="7" xfId="0" applyFont="1" applyFill="1" applyBorder="1" applyAlignment="1">
      <alignment horizontal="left" indent="3"/>
    </xf>
    <xf numFmtId="0" fontId="9" fillId="6" borderId="8" xfId="0" applyFont="1" applyFill="1" applyBorder="1" applyAlignment="1">
      <alignment horizontal="left" indent="3"/>
    </xf>
    <xf numFmtId="8" fontId="8" fillId="6" borderId="9" xfId="0" applyNumberFormat="1" applyFont="1" applyFill="1" applyBorder="1" applyAlignment="1">
      <alignment horizontal="center"/>
    </xf>
    <xf numFmtId="0" fontId="9" fillId="6" borderId="10" xfId="0" applyFont="1" applyFill="1" applyBorder="1" applyAlignment="1">
      <alignment horizontal="left" indent="3"/>
    </xf>
    <xf numFmtId="0" fontId="9" fillId="6" borderId="11" xfId="0" applyFont="1" applyFill="1" applyBorder="1" applyAlignment="1">
      <alignment horizontal="left" indent="3"/>
    </xf>
    <xf numFmtId="8" fontId="8" fillId="6" borderId="12" xfId="0" applyNumberFormat="1" applyFont="1" applyFill="1" applyBorder="1" applyAlignment="1">
      <alignment horizontal="center"/>
    </xf>
    <xf numFmtId="9" fontId="0" fillId="0" borderId="0" xfId="0" applyNumberFormat="1"/>
    <xf numFmtId="0" fontId="10" fillId="5" borderId="3" xfId="0" applyFont="1" applyFill="1" applyBorder="1" applyAlignment="1">
      <alignment horizontal="center" vertical="center"/>
    </xf>
    <xf numFmtId="0" fontId="11" fillId="0" borderId="0" xfId="0" applyFont="1"/>
    <xf numFmtId="0" fontId="5" fillId="6" borderId="13" xfId="0" applyFont="1" applyFill="1" applyBorder="1" applyAlignment="1">
      <alignment horizontal="left" indent="3"/>
    </xf>
    <xf numFmtId="168" fontId="6" fillId="6" borderId="14" xfId="0" applyNumberFormat="1" applyFont="1" applyFill="1" applyBorder="1" applyAlignment="1">
      <alignment horizontal="center"/>
    </xf>
    <xf numFmtId="168" fontId="6" fillId="6" borderId="15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left" indent="3"/>
    </xf>
    <xf numFmtId="168" fontId="6" fillId="6" borderId="17" xfId="0" applyNumberFormat="1" applyFont="1" applyFill="1" applyBorder="1" applyAlignment="1">
      <alignment horizontal="center"/>
    </xf>
    <xf numFmtId="168" fontId="6" fillId="6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left" indent="3"/>
    </xf>
    <xf numFmtId="168" fontId="6" fillId="6" borderId="20" xfId="0" applyNumberFormat="1" applyFont="1" applyFill="1" applyBorder="1" applyAlignment="1">
      <alignment horizontal="center"/>
    </xf>
    <xf numFmtId="168" fontId="6" fillId="6" borderId="21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13" fillId="4" borderId="0" xfId="0" applyFont="1" applyFill="1"/>
    <xf numFmtId="168" fontId="13" fillId="4" borderId="0" xfId="1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8" fontId="0" fillId="4" borderId="0" xfId="0" applyNumberFormat="1" applyFill="1" applyAlignment="1">
      <alignment horizontal="center"/>
    </xf>
    <xf numFmtId="0" fontId="13" fillId="7" borderId="0" xfId="0" applyFont="1" applyFill="1"/>
    <xf numFmtId="168" fontId="13" fillId="7" borderId="0" xfId="0" applyNumberFormat="1" applyFont="1" applyFill="1" applyAlignment="1">
      <alignment horizontal="center"/>
    </xf>
    <xf numFmtId="0" fontId="11" fillId="8" borderId="0" xfId="0" applyFont="1" applyFill="1"/>
    <xf numFmtId="0" fontId="11" fillId="8" borderId="0" xfId="0" applyFont="1" applyFill="1" applyAlignment="1">
      <alignment horizontal="center"/>
    </xf>
    <xf numFmtId="9" fontId="12" fillId="2" borderId="0" xfId="2" applyFon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22" xfId="0" applyFill="1" applyBorder="1"/>
    <xf numFmtId="0" fontId="0" fillId="0" borderId="22" xfId="0" applyFill="1" applyBorder="1" applyAlignment="1">
      <alignment horizontal="center"/>
    </xf>
    <xf numFmtId="9" fontId="0" fillId="0" borderId="22" xfId="0" applyNumberForma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59-6C4F-848A-D41CCBABA8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59-6C4F-848A-D41CCBABA8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59-6C4F-848A-D41CCBABA8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59-6C4F-848A-D41CCBABA8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59-6C4F-848A-D41CCBABA8B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59-6C4F-848A-D41CCBABA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[1]APP!$C$36:$C$41</c:f>
              <c:numCache>
                <c:formatCode>General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59-6C4F-848A-D41CCBAB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3FFC3-F9AA-2947-982D-1E394B9B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1</xdr:row>
      <xdr:rowOff>0</xdr:rowOff>
    </xdr:from>
    <xdr:to>
      <xdr:col>4</xdr:col>
      <xdr:colOff>183107</xdr:colOff>
      <xdr:row>8</xdr:row>
      <xdr:rowOff>185760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411311-C3AC-C64A-B240-A7B3548AEF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76200" y="203200"/>
          <a:ext cx="6571207" cy="160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444500</xdr:colOff>
      <xdr:row>0</xdr:row>
      <xdr:rowOff>114300</xdr:rowOff>
    </xdr:from>
    <xdr:ext cx="2387600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2727C4-1AEC-356B-12AA-BF60207FB13C}"/>
            </a:ext>
          </a:extLst>
        </xdr:cNvPr>
        <xdr:cNvSpPr txBox="1"/>
      </xdr:nvSpPr>
      <xdr:spPr>
        <a:xfrm>
          <a:off x="6908800" y="114300"/>
          <a:ext cx="2387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Filtre aqui:</a:t>
          </a:r>
        </a:p>
      </xdr:txBody>
    </xdr:sp>
    <xdr:clientData/>
  </xdr:oneCellAnchor>
  <xdr:twoCellAnchor editAs="oneCell">
    <xdr:from>
      <xdr:col>6</xdr:col>
      <xdr:colOff>266700</xdr:colOff>
      <xdr:row>0</xdr:row>
      <xdr:rowOff>101600</xdr:rowOff>
    </xdr:from>
    <xdr:to>
      <xdr:col>6</xdr:col>
      <xdr:colOff>520700</xdr:colOff>
      <xdr:row>1</xdr:row>
      <xdr:rowOff>152400</xdr:rowOff>
    </xdr:to>
    <xdr:pic>
      <xdr:nvPicPr>
        <xdr:cNvPr id="4" name="Gráfico 3" descr="Filtro com preenchimento sólido">
          <a:extLst>
            <a:ext uri="{FF2B5EF4-FFF2-40B4-BE49-F238E27FC236}">
              <a16:creationId xmlns:a16="http://schemas.microsoft.com/office/drawing/2014/main" id="{81567A54-91C9-6B73-EA73-E7BCF2E4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31000" y="101600"/>
          <a:ext cx="2540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onalmeida/Downloads/a04b81b1-8e35-4e72-aeb9-98aed8ed4403.xlsx" TargetMode="External"/><Relationship Id="rId1" Type="http://schemas.openxmlformats.org/officeDocument/2006/relationships/externalLinkPath" Target="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431B-D34C-FB43-BC9F-6572E2C9679A}">
  <dimension ref="A10:H42"/>
  <sheetViews>
    <sheetView showGridLines="0" tabSelected="1" topLeftCell="A12" workbookViewId="0">
      <selection activeCell="C32" sqref="C32"/>
    </sheetView>
  </sheetViews>
  <sheetFormatPr baseColWidth="10" defaultColWidth="0" defaultRowHeight="16" x14ac:dyDescent="0.2"/>
  <cols>
    <col min="1" max="1" width="5.5" customWidth="1"/>
    <col min="2" max="2" width="46.83203125" customWidth="1"/>
    <col min="3" max="3" width="17.5" bestFit="1" customWidth="1"/>
    <col min="4" max="4" width="15" customWidth="1"/>
    <col min="5" max="8" width="3.5" customWidth="1"/>
    <col min="9" max="16384" width="8.6640625" hidden="1"/>
  </cols>
  <sheetData>
    <row r="10" spans="2:4" ht="17" thickBot="1" x14ac:dyDescent="0.25"/>
    <row r="11" spans="2:4" ht="26" x14ac:dyDescent="0.25">
      <c r="B11" s="1" t="s">
        <v>0</v>
      </c>
      <c r="C11" s="2"/>
      <c r="D11" s="3"/>
    </row>
    <row r="12" spans="2:4" ht="17" x14ac:dyDescent="0.25">
      <c r="B12" s="4" t="s">
        <v>1</v>
      </c>
      <c r="C12" s="5"/>
      <c r="D12" s="6">
        <v>10000</v>
      </c>
    </row>
    <row r="13" spans="2:4" ht="17" x14ac:dyDescent="0.25">
      <c r="B13" s="7" t="s">
        <v>2</v>
      </c>
      <c r="C13" s="8"/>
      <c r="D13" s="9">
        <v>6.0000000000000001E-3</v>
      </c>
    </row>
    <row r="14" spans="2:4" ht="18" thickBot="1" x14ac:dyDescent="0.3">
      <c r="B14" s="10" t="s">
        <v>3</v>
      </c>
      <c r="C14" s="11"/>
      <c r="D14" s="12">
        <f>D12*30%</f>
        <v>3000</v>
      </c>
    </row>
    <row r="15" spans="2:4" ht="17" thickBot="1" x14ac:dyDescent="0.25"/>
    <row r="16" spans="2:4" ht="28.5" customHeight="1" x14ac:dyDescent="0.2">
      <c r="B16" s="13" t="s">
        <v>4</v>
      </c>
      <c r="C16" s="14"/>
      <c r="D16" s="15"/>
    </row>
    <row r="17" spans="1:6" ht="17" x14ac:dyDescent="0.25">
      <c r="B17" s="4" t="s">
        <v>5</v>
      </c>
      <c r="C17" s="5"/>
      <c r="D17" s="16">
        <v>3000</v>
      </c>
    </row>
    <row r="18" spans="1:6" ht="17" x14ac:dyDescent="0.25">
      <c r="B18" s="7" t="s">
        <v>6</v>
      </c>
      <c r="C18" s="8"/>
      <c r="D18" s="17">
        <v>5</v>
      </c>
    </row>
    <row r="19" spans="1:6" ht="17" x14ac:dyDescent="0.25">
      <c r="B19" s="7" t="s">
        <v>7</v>
      </c>
      <c r="C19" s="8"/>
      <c r="D19" s="18">
        <v>1.0789999999999999E-2</v>
      </c>
    </row>
    <row r="20" spans="1:6" ht="17" x14ac:dyDescent="0.25">
      <c r="B20" s="19" t="s">
        <v>8</v>
      </c>
      <c r="C20" s="20"/>
      <c r="D20" s="21">
        <f>FV(taxa_mensal,qtd_anos*12,aporte*-1)</f>
        <v>251330.74199546294</v>
      </c>
    </row>
    <row r="21" spans="1:6" ht="18" thickBot="1" x14ac:dyDescent="0.3">
      <c r="B21" s="22" t="s">
        <v>9</v>
      </c>
      <c r="C21" s="23"/>
      <c r="D21" s="24">
        <f>patrimonio*rendimento_carteira</f>
        <v>1507.9844519727776</v>
      </c>
      <c r="F21" s="25"/>
    </row>
    <row r="22" spans="1:6" ht="17" thickBot="1" x14ac:dyDescent="0.25"/>
    <row r="23" spans="1:6" ht="28" x14ac:dyDescent="0.2">
      <c r="B23" s="13" t="s">
        <v>10</v>
      </c>
      <c r="C23" s="14"/>
      <c r="D23" s="26" t="s">
        <v>11</v>
      </c>
    </row>
    <row r="24" spans="1:6" ht="17" x14ac:dyDescent="0.25">
      <c r="A24" s="27">
        <v>2</v>
      </c>
      <c r="B24" s="28" t="s">
        <v>12</v>
      </c>
      <c r="C24" s="29">
        <f>FV($D$19,$A24*12,$D$17*-1)</f>
        <v>81682.881892935649</v>
      </c>
      <c r="D24" s="30">
        <f>C24*rendimento_carteira</f>
        <v>490.09729135761393</v>
      </c>
    </row>
    <row r="25" spans="1:6" ht="17" x14ac:dyDescent="0.25">
      <c r="A25" s="27">
        <v>5</v>
      </c>
      <c r="B25" s="31" t="s">
        <v>13</v>
      </c>
      <c r="C25" s="32">
        <f>FV($D$19,$A25*12,$D$17*-1)</f>
        <v>251330.74199546294</v>
      </c>
      <c r="D25" s="33">
        <f>C25*rendimento_carteira</f>
        <v>1507.9844519727776</v>
      </c>
    </row>
    <row r="26" spans="1:6" ht="17" x14ac:dyDescent="0.25">
      <c r="A26" s="27">
        <v>10</v>
      </c>
      <c r="B26" s="31" t="s">
        <v>14</v>
      </c>
      <c r="C26" s="32">
        <f>FV($D$19,$A26*12,$D$17*-1)</f>
        <v>729852.63759051659</v>
      </c>
      <c r="D26" s="33">
        <f>C26*rendimento_carteira</f>
        <v>4379.1158255431001</v>
      </c>
    </row>
    <row r="27" spans="1:6" ht="17" x14ac:dyDescent="0.25">
      <c r="A27" s="27">
        <v>20</v>
      </c>
      <c r="B27" s="31" t="s">
        <v>15</v>
      </c>
      <c r="C27" s="32">
        <f>FV($D$19,$A27*12,$D$17*-1)</f>
        <v>3375595.200291242</v>
      </c>
      <c r="D27" s="33">
        <f>C27*rendimento_carteira</f>
        <v>20253.571201747451</v>
      </c>
    </row>
    <row r="28" spans="1:6" ht="18" thickBot="1" x14ac:dyDescent="0.3">
      <c r="A28" s="27">
        <v>30</v>
      </c>
      <c r="B28" s="34" t="s">
        <v>16</v>
      </c>
      <c r="C28" s="35">
        <f>FV($D$19,$A28*12,$D$17*-1)</f>
        <v>12966508.965014143</v>
      </c>
      <c r="D28" s="36">
        <f>C28*rendimento_carteira</f>
        <v>77799.053790084858</v>
      </c>
    </row>
    <row r="32" spans="1:6" x14ac:dyDescent="0.2">
      <c r="B32" s="37" t="s">
        <v>17</v>
      </c>
      <c r="C32" s="38" t="s">
        <v>18</v>
      </c>
      <c r="D32" s="37"/>
    </row>
    <row r="33" spans="2:4" x14ac:dyDescent="0.2">
      <c r="B33" s="39" t="s">
        <v>19</v>
      </c>
      <c r="C33" s="40">
        <f>aporte</f>
        <v>3000</v>
      </c>
      <c r="D33" s="39"/>
    </row>
    <row r="35" spans="2:4" x14ac:dyDescent="0.2">
      <c r="B35" s="41" t="s">
        <v>20</v>
      </c>
      <c r="C35" s="41" t="s">
        <v>21</v>
      </c>
      <c r="D35" s="41" t="s">
        <v>22</v>
      </c>
    </row>
    <row r="36" spans="2:4" x14ac:dyDescent="0.2">
      <c r="B36" s="42" t="s">
        <v>23</v>
      </c>
      <c r="C36" s="43">
        <f>VLOOKUP($C$32&amp;"-"&amp;B36,[1]Planilha2!$A:$D,4,FALSE)</f>
        <v>0.32</v>
      </c>
      <c r="D36" s="44">
        <f>C36*$C$33</f>
        <v>960</v>
      </c>
    </row>
    <row r="37" spans="2:4" x14ac:dyDescent="0.2">
      <c r="B37" s="42" t="s">
        <v>24</v>
      </c>
      <c r="C37" s="43">
        <f>VLOOKUP($C$32&amp;"-"&amp;B37,[1]Planilha2!$A:$D,4,FALSE)</f>
        <v>0.35</v>
      </c>
      <c r="D37" s="44">
        <f t="shared" ref="D37:D41" si="0">C37*$C$33</f>
        <v>1050</v>
      </c>
    </row>
    <row r="38" spans="2:4" x14ac:dyDescent="0.2">
      <c r="B38" s="42" t="s">
        <v>25</v>
      </c>
      <c r="C38" s="43">
        <f>VLOOKUP($C$32&amp;"-"&amp;B38,[1]Planilha2!$A:$D,4,FALSE)</f>
        <v>0.08</v>
      </c>
      <c r="D38" s="44">
        <f t="shared" si="0"/>
        <v>240</v>
      </c>
    </row>
    <row r="39" spans="2:4" x14ac:dyDescent="0.2">
      <c r="B39" s="42" t="s">
        <v>26</v>
      </c>
      <c r="C39" s="43">
        <f>VLOOKUP($C$32&amp;"-"&amp;B39,[1]Planilha2!$A:$D,4,FALSE)</f>
        <v>0.05</v>
      </c>
      <c r="D39" s="44">
        <f t="shared" si="0"/>
        <v>150</v>
      </c>
    </row>
    <row r="40" spans="2:4" x14ac:dyDescent="0.2">
      <c r="B40" s="42" t="s">
        <v>27</v>
      </c>
      <c r="C40" s="43">
        <f>VLOOKUP($C$32&amp;"-"&amp;B40,[1]Planilha2!$A:$D,4,FALSE)</f>
        <v>0.1</v>
      </c>
      <c r="D40" s="44">
        <f t="shared" si="0"/>
        <v>300</v>
      </c>
    </row>
    <row r="41" spans="2:4" x14ac:dyDescent="0.2">
      <c r="B41" s="42" t="s">
        <v>28</v>
      </c>
      <c r="C41" s="43">
        <f>VLOOKUP($C$32&amp;"-"&amp;B41,[1]Planilha2!$A:$D,4,FALSE)</f>
        <v>0.1</v>
      </c>
      <c r="D41" s="44">
        <f t="shared" si="0"/>
        <v>300</v>
      </c>
    </row>
    <row r="42" spans="2:4" x14ac:dyDescent="0.2">
      <c r="B42" s="45"/>
      <c r="C42" s="45"/>
      <c r="D42" s="46">
        <f>SUM(D36:D41)</f>
        <v>3000</v>
      </c>
    </row>
  </sheetData>
  <mergeCells count="10">
    <mergeCell ref="B19:C19"/>
    <mergeCell ref="B20:C20"/>
    <mergeCell ref="B21:C21"/>
    <mergeCell ref="B23:C23"/>
    <mergeCell ref="B12:C12"/>
    <mergeCell ref="B13:C13"/>
    <mergeCell ref="B14:C14"/>
    <mergeCell ref="B16:D16"/>
    <mergeCell ref="B17:C17"/>
    <mergeCell ref="B18:C18"/>
  </mergeCells>
  <dataValidations count="1">
    <dataValidation type="list" allowBlank="1" showInputMessage="1" showErrorMessage="1" sqref="C32" xr:uid="{F70537DC-0C70-5445-B373-EBAE7F8A866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832A-5752-8141-9ACF-35C17ECD801C}">
  <dimension ref="A2:H21"/>
  <sheetViews>
    <sheetView showGridLines="0" workbookViewId="0">
      <selection activeCell="G14" sqref="G14"/>
    </sheetView>
  </sheetViews>
  <sheetFormatPr baseColWidth="10" defaultColWidth="8.83203125" defaultRowHeight="16" x14ac:dyDescent="0.2"/>
  <cols>
    <col min="1" max="1" width="29.1640625" bestFit="1" customWidth="1"/>
    <col min="2" max="2" width="11.5" bestFit="1" customWidth="1"/>
    <col min="3" max="3" width="17.6640625" bestFit="1" customWidth="1"/>
    <col min="7" max="7" width="29.1640625" bestFit="1" customWidth="1"/>
  </cols>
  <sheetData>
    <row r="2" spans="1:8" x14ac:dyDescent="0.2">
      <c r="A2" s="47" t="s">
        <v>29</v>
      </c>
      <c r="B2" s="47" t="s">
        <v>17</v>
      </c>
      <c r="C2" s="48" t="s">
        <v>20</v>
      </c>
      <c r="D2" s="48" t="s">
        <v>30</v>
      </c>
    </row>
    <row r="3" spans="1:8" x14ac:dyDescent="0.2">
      <c r="A3" s="50" t="str">
        <f>B3&amp;"-"&amp;C3</f>
        <v>Conservador-PAPEL</v>
      </c>
      <c r="B3" s="50" t="s">
        <v>31</v>
      </c>
      <c r="C3" s="51" t="s">
        <v>23</v>
      </c>
      <c r="D3" s="52">
        <v>0.3</v>
      </c>
      <c r="G3" s="47" t="s">
        <v>33</v>
      </c>
      <c r="H3" s="48" t="s">
        <v>30</v>
      </c>
    </row>
    <row r="4" spans="1:8" x14ac:dyDescent="0.2">
      <c r="A4" s="50" t="str">
        <f t="shared" ref="A4:A20" si="0">B4&amp;"-"&amp;C4</f>
        <v>Conservador-TIJOLO</v>
      </c>
      <c r="B4" s="50" t="s">
        <v>31</v>
      </c>
      <c r="C4" s="51" t="s">
        <v>24</v>
      </c>
      <c r="D4" s="52">
        <v>0.5</v>
      </c>
      <c r="G4" s="37" t="s">
        <v>34</v>
      </c>
      <c r="H4" s="49">
        <f>VLOOKUP(G4,$A:$D,4,FALSE)</f>
        <v>0.32</v>
      </c>
    </row>
    <row r="5" spans="1:8" x14ac:dyDescent="0.2">
      <c r="A5" s="50" t="str">
        <f t="shared" si="0"/>
        <v>Conservador-HÍBRIDOS</v>
      </c>
      <c r="B5" s="50" t="s">
        <v>31</v>
      </c>
      <c r="C5" s="51" t="s">
        <v>25</v>
      </c>
      <c r="D5" s="52">
        <v>0.1</v>
      </c>
    </row>
    <row r="6" spans="1:8" x14ac:dyDescent="0.2">
      <c r="A6" s="50" t="str">
        <f t="shared" si="0"/>
        <v>Conservador-FOFs</v>
      </c>
      <c r="B6" s="50" t="s">
        <v>31</v>
      </c>
      <c r="C6" s="51" t="s">
        <v>26</v>
      </c>
      <c r="D6" s="52">
        <v>0.1</v>
      </c>
    </row>
    <row r="7" spans="1:8" x14ac:dyDescent="0.2">
      <c r="A7" s="50" t="str">
        <f t="shared" si="0"/>
        <v>Conservador-DESENVOLVIMENTO</v>
      </c>
      <c r="B7" s="50" t="s">
        <v>31</v>
      </c>
      <c r="C7" s="51" t="s">
        <v>27</v>
      </c>
      <c r="D7" s="52">
        <v>0</v>
      </c>
    </row>
    <row r="8" spans="1:8" ht="17" thickBot="1" x14ac:dyDescent="0.25">
      <c r="A8" s="53" t="str">
        <f t="shared" si="0"/>
        <v>Conservador-HOTELARIAS</v>
      </c>
      <c r="B8" s="53" t="s">
        <v>31</v>
      </c>
      <c r="C8" s="54" t="s">
        <v>28</v>
      </c>
      <c r="D8" s="55">
        <v>0</v>
      </c>
    </row>
    <row r="9" spans="1:8" x14ac:dyDescent="0.2">
      <c r="A9" s="50" t="str">
        <f t="shared" si="0"/>
        <v>Moderado-PAPEL</v>
      </c>
      <c r="B9" s="50" t="s">
        <v>18</v>
      </c>
      <c r="C9" s="51" t="s">
        <v>23</v>
      </c>
      <c r="D9" s="52">
        <v>0.32</v>
      </c>
    </row>
    <row r="10" spans="1:8" x14ac:dyDescent="0.2">
      <c r="A10" s="50" t="str">
        <f t="shared" si="0"/>
        <v>Moderado-TIJOLO</v>
      </c>
      <c r="B10" s="50" t="s">
        <v>18</v>
      </c>
      <c r="C10" s="51" t="s">
        <v>24</v>
      </c>
      <c r="D10" s="52">
        <v>0.35</v>
      </c>
    </row>
    <row r="11" spans="1:8" x14ac:dyDescent="0.2">
      <c r="A11" s="50" t="str">
        <f t="shared" si="0"/>
        <v>Moderado-HÍBRIDOS</v>
      </c>
      <c r="B11" s="50" t="s">
        <v>18</v>
      </c>
      <c r="C11" s="51" t="s">
        <v>25</v>
      </c>
      <c r="D11" s="52">
        <v>0.08</v>
      </c>
    </row>
    <row r="12" spans="1:8" x14ac:dyDescent="0.2">
      <c r="A12" s="50" t="str">
        <f t="shared" si="0"/>
        <v>Moderado-FOFs</v>
      </c>
      <c r="B12" s="50" t="s">
        <v>18</v>
      </c>
      <c r="C12" s="51" t="s">
        <v>26</v>
      </c>
      <c r="D12" s="52">
        <v>0.05</v>
      </c>
    </row>
    <row r="13" spans="1:8" x14ac:dyDescent="0.2">
      <c r="A13" s="50" t="str">
        <f t="shared" si="0"/>
        <v>Moderado-DESENVOLVIMENTO</v>
      </c>
      <c r="B13" s="50" t="s">
        <v>18</v>
      </c>
      <c r="C13" s="51" t="s">
        <v>27</v>
      </c>
      <c r="D13" s="52">
        <v>0.1</v>
      </c>
    </row>
    <row r="14" spans="1:8" ht="17" thickBot="1" x14ac:dyDescent="0.25">
      <c r="A14" s="53" t="str">
        <f t="shared" si="0"/>
        <v>Moderado-HOTELARIAS</v>
      </c>
      <c r="B14" s="53" t="s">
        <v>18</v>
      </c>
      <c r="C14" s="54" t="s">
        <v>28</v>
      </c>
      <c r="D14" s="55">
        <v>0.1</v>
      </c>
    </row>
    <row r="15" spans="1:8" x14ac:dyDescent="0.2">
      <c r="A15" s="50" t="str">
        <f t="shared" si="0"/>
        <v>Agressivo-PAPEL</v>
      </c>
      <c r="B15" s="50" t="s">
        <v>32</v>
      </c>
      <c r="C15" s="51" t="s">
        <v>23</v>
      </c>
      <c r="D15" s="52">
        <v>0.5</v>
      </c>
    </row>
    <row r="16" spans="1:8" x14ac:dyDescent="0.2">
      <c r="A16" s="50" t="str">
        <f t="shared" si="0"/>
        <v>Agressivo-TIJOLO</v>
      </c>
      <c r="B16" s="50" t="s">
        <v>32</v>
      </c>
      <c r="C16" s="51" t="s">
        <v>24</v>
      </c>
      <c r="D16" s="52">
        <v>0.1</v>
      </c>
    </row>
    <row r="17" spans="1:4" x14ac:dyDescent="0.2">
      <c r="A17" s="50" t="str">
        <f t="shared" si="0"/>
        <v>Agressivo-HÍBRIDOS</v>
      </c>
      <c r="B17" s="50" t="s">
        <v>32</v>
      </c>
      <c r="C17" s="51" t="s">
        <v>25</v>
      </c>
      <c r="D17" s="52">
        <v>0.05</v>
      </c>
    </row>
    <row r="18" spans="1:4" x14ac:dyDescent="0.2">
      <c r="A18" s="50" t="str">
        <f t="shared" si="0"/>
        <v>Agressivo-FOFs</v>
      </c>
      <c r="B18" s="50" t="s">
        <v>32</v>
      </c>
      <c r="C18" s="51" t="s">
        <v>26</v>
      </c>
      <c r="D18" s="52">
        <v>0.05</v>
      </c>
    </row>
    <row r="19" spans="1:4" x14ac:dyDescent="0.2">
      <c r="A19" s="50" t="str">
        <f t="shared" si="0"/>
        <v>Agressivo-DESENVOLVIMENTO</v>
      </c>
      <c r="B19" s="50" t="s">
        <v>32</v>
      </c>
      <c r="C19" s="51" t="s">
        <v>27</v>
      </c>
      <c r="D19" s="52">
        <v>0.2</v>
      </c>
    </row>
    <row r="20" spans="1:4" x14ac:dyDescent="0.2">
      <c r="A20" s="50" t="str">
        <f t="shared" si="0"/>
        <v>Agressivo-HOTELARIAS</v>
      </c>
      <c r="B20" s="50" t="s">
        <v>32</v>
      </c>
      <c r="C20" s="51" t="s">
        <v>28</v>
      </c>
      <c r="D20" s="52">
        <v>0.1</v>
      </c>
    </row>
    <row r="21" spans="1:4" x14ac:dyDescent="0.2">
      <c r="D21" s="42"/>
    </row>
  </sheetData>
  <conditionalFormatting sqref="A3:D20">
    <cfRule type="cellIs" dxfId="1" priority="1" stopIfTrue="1" operator="equal">
      <formula>$G$4</formula>
    </cfRule>
  </conditionalFormatting>
  <dataValidations count="1">
    <dataValidation type="list" allowBlank="1" showInputMessage="1" showErrorMessage="1" sqref="G4" xr:uid="{789A2AC9-A65B-BC49-92FF-951706E225E1}">
      <formula1>$A$3:$A$20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Simulacao</vt:lpstr>
      <vt:lpstr>Database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Braga De Almeida</dc:creator>
  <cp:lastModifiedBy>Leonardo Braga De Almeida</cp:lastModifiedBy>
  <dcterms:created xsi:type="dcterms:W3CDTF">2025-05-28T21:54:33Z</dcterms:created>
  <dcterms:modified xsi:type="dcterms:W3CDTF">2025-06-04T16:37:58Z</dcterms:modified>
</cp:coreProperties>
</file>