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40" yWindow="180" windowWidth="25040" windowHeight="16900" tabRatio="500" firstSheet="1" activeTab="5"/>
  </bookViews>
  <sheets>
    <sheet name="Sheet1" sheetId="1" r:id="rId1"/>
    <sheet name="Startup Costs" sheetId="2" r:id="rId2"/>
    <sheet name="Running Costs" sheetId="3" r:id="rId3"/>
    <sheet name="Revenue" sheetId="4" r:id="rId4"/>
    <sheet name="Monthly P&amp;L" sheetId="5" r:id="rId5"/>
    <sheet name="Annual P&amp;L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C8" i="5"/>
  <c r="C16" i="5"/>
  <c r="C17" i="5"/>
  <c r="C9" i="5"/>
  <c r="D6" i="5"/>
  <c r="D14" i="5"/>
  <c r="D8" i="5"/>
  <c r="D16" i="5"/>
  <c r="D17" i="5"/>
  <c r="D9" i="5"/>
  <c r="E6" i="5"/>
  <c r="E14" i="5"/>
  <c r="E8" i="5"/>
  <c r="E16" i="5"/>
  <c r="E17" i="5"/>
  <c r="E9" i="5"/>
  <c r="F6" i="5"/>
  <c r="F14" i="5"/>
  <c r="F8" i="5"/>
  <c r="F16" i="5"/>
  <c r="F17" i="5"/>
  <c r="F9" i="5"/>
  <c r="G6" i="5"/>
  <c r="G14" i="5"/>
  <c r="G8" i="5"/>
  <c r="G16" i="5"/>
  <c r="G17" i="5"/>
  <c r="G9" i="5"/>
  <c r="H6" i="5"/>
  <c r="H14" i="5"/>
  <c r="H8" i="5"/>
  <c r="H16" i="5"/>
  <c r="H17" i="5"/>
  <c r="H9" i="5"/>
  <c r="I6" i="5"/>
  <c r="I14" i="5"/>
  <c r="I8" i="5"/>
  <c r="I16" i="5"/>
  <c r="I17" i="5"/>
  <c r="I9" i="5"/>
  <c r="J6" i="5"/>
  <c r="J14" i="5"/>
  <c r="J8" i="5"/>
  <c r="J16" i="5"/>
  <c r="J17" i="5"/>
  <c r="J9" i="5"/>
  <c r="K6" i="5"/>
  <c r="K14" i="5"/>
  <c r="K8" i="5"/>
  <c r="K16" i="5"/>
  <c r="K17" i="5"/>
  <c r="K9" i="5"/>
  <c r="L6" i="5"/>
  <c r="L14" i="5"/>
  <c r="L8" i="5"/>
  <c r="L16" i="5"/>
  <c r="L17" i="5"/>
  <c r="L9" i="5"/>
  <c r="M6" i="5"/>
  <c r="M14" i="5"/>
  <c r="M8" i="5"/>
  <c r="M16" i="5"/>
  <c r="M17" i="5"/>
  <c r="M9" i="5"/>
  <c r="N6" i="5"/>
  <c r="N14" i="5"/>
  <c r="N8" i="5"/>
  <c r="N16" i="5"/>
  <c r="N17" i="5"/>
  <c r="D19" i="6"/>
  <c r="C24" i="5"/>
  <c r="D24" i="5"/>
  <c r="E24" i="5"/>
  <c r="F24" i="5"/>
  <c r="G24" i="5"/>
  <c r="H24" i="5"/>
  <c r="I24" i="5"/>
  <c r="J24" i="5"/>
  <c r="K24" i="5"/>
  <c r="L24" i="5"/>
  <c r="M24" i="5"/>
  <c r="N9" i="5"/>
  <c r="N24" i="5"/>
  <c r="D26" i="6"/>
  <c r="C25" i="5"/>
  <c r="D25" i="5"/>
  <c r="E25" i="5"/>
  <c r="F25" i="5"/>
  <c r="G25" i="5"/>
  <c r="H25" i="5"/>
  <c r="I25" i="5"/>
  <c r="J25" i="5"/>
  <c r="K25" i="5"/>
  <c r="L25" i="5"/>
  <c r="M25" i="5"/>
  <c r="N25" i="5"/>
  <c r="D27" i="6"/>
  <c r="C26" i="5"/>
  <c r="D26" i="5"/>
  <c r="E26" i="5"/>
  <c r="F26" i="5"/>
  <c r="G26" i="5"/>
  <c r="H26" i="5"/>
  <c r="I26" i="5"/>
  <c r="J26" i="5"/>
  <c r="K26" i="5"/>
  <c r="L26" i="5"/>
  <c r="M26" i="5"/>
  <c r="N26" i="5"/>
  <c r="D28" i="6"/>
  <c r="C27" i="5"/>
  <c r="D27" i="5"/>
  <c r="E27" i="5"/>
  <c r="F27" i="5"/>
  <c r="G27" i="5"/>
  <c r="H27" i="5"/>
  <c r="I27" i="5"/>
  <c r="J27" i="5"/>
  <c r="K27" i="5"/>
  <c r="L27" i="5"/>
  <c r="M27" i="5"/>
  <c r="N27" i="5"/>
  <c r="D29" i="6"/>
  <c r="C28" i="5"/>
  <c r="D28" i="5"/>
  <c r="E28" i="5"/>
  <c r="F28" i="5"/>
  <c r="G28" i="5"/>
  <c r="H28" i="5"/>
  <c r="I28" i="5"/>
  <c r="J28" i="5"/>
  <c r="K28" i="5"/>
  <c r="L28" i="5"/>
  <c r="M28" i="5"/>
  <c r="N28" i="5"/>
  <c r="D30" i="6"/>
  <c r="D22" i="6"/>
  <c r="D23" i="6"/>
  <c r="D24" i="6"/>
  <c r="D25" i="6"/>
  <c r="D31" i="6"/>
  <c r="D32" i="6"/>
  <c r="D33" i="6"/>
  <c r="D34" i="6"/>
  <c r="D36" i="6"/>
  <c r="D39" i="6"/>
  <c r="D41" i="6"/>
  <c r="D43" i="6"/>
  <c r="D45" i="6"/>
  <c r="O6" i="5"/>
  <c r="O14" i="5"/>
  <c r="O8" i="5"/>
  <c r="O16" i="5"/>
  <c r="O17" i="5"/>
  <c r="O9" i="5"/>
  <c r="P6" i="5"/>
  <c r="P14" i="5"/>
  <c r="P8" i="5"/>
  <c r="P16" i="5"/>
  <c r="P17" i="5"/>
  <c r="P9" i="5"/>
  <c r="Q6" i="5"/>
  <c r="Q14" i="5"/>
  <c r="Q8" i="5"/>
  <c r="Q16" i="5"/>
  <c r="Q17" i="5"/>
  <c r="Q9" i="5"/>
  <c r="R6" i="5"/>
  <c r="R14" i="5"/>
  <c r="R8" i="5"/>
  <c r="R16" i="5"/>
  <c r="R17" i="5"/>
  <c r="R9" i="5"/>
  <c r="S6" i="5"/>
  <c r="S14" i="5"/>
  <c r="S8" i="5"/>
  <c r="S16" i="5"/>
  <c r="S17" i="5"/>
  <c r="S9" i="5"/>
  <c r="T6" i="5"/>
  <c r="T14" i="5"/>
  <c r="T8" i="5"/>
  <c r="T16" i="5"/>
  <c r="T17" i="5"/>
  <c r="T9" i="5"/>
  <c r="U6" i="5"/>
  <c r="U14" i="5"/>
  <c r="U8" i="5"/>
  <c r="U16" i="5"/>
  <c r="U17" i="5"/>
  <c r="U9" i="5"/>
  <c r="V6" i="5"/>
  <c r="V14" i="5"/>
  <c r="V8" i="5"/>
  <c r="V16" i="5"/>
  <c r="V17" i="5"/>
  <c r="V9" i="5"/>
  <c r="W6" i="5"/>
  <c r="W14" i="5"/>
  <c r="W8" i="5"/>
  <c r="W16" i="5"/>
  <c r="W17" i="5"/>
  <c r="W9" i="5"/>
  <c r="X6" i="5"/>
  <c r="X14" i="5"/>
  <c r="X8" i="5"/>
  <c r="X16" i="5"/>
  <c r="X17" i="5"/>
  <c r="X9" i="5"/>
  <c r="Y6" i="5"/>
  <c r="Y14" i="5"/>
  <c r="Y8" i="5"/>
  <c r="Y16" i="5"/>
  <c r="Y17" i="5"/>
  <c r="Y9" i="5"/>
  <c r="Z6" i="5"/>
  <c r="Z14" i="5"/>
  <c r="Z8" i="5"/>
  <c r="Z16" i="5"/>
  <c r="Z17" i="5"/>
  <c r="E19" i="6"/>
  <c r="O24" i="5"/>
  <c r="P24" i="5"/>
  <c r="Q24" i="5"/>
  <c r="R24" i="5"/>
  <c r="S24" i="5"/>
  <c r="T24" i="5"/>
  <c r="U24" i="5"/>
  <c r="V24" i="5"/>
  <c r="W24" i="5"/>
  <c r="X24" i="5"/>
  <c r="Y24" i="5"/>
  <c r="Z9" i="5"/>
  <c r="Z24" i="5"/>
  <c r="E26" i="6"/>
  <c r="O25" i="5"/>
  <c r="P25" i="5"/>
  <c r="Q25" i="5"/>
  <c r="R25" i="5"/>
  <c r="S25" i="5"/>
  <c r="T25" i="5"/>
  <c r="U25" i="5"/>
  <c r="V25" i="5"/>
  <c r="W25" i="5"/>
  <c r="X25" i="5"/>
  <c r="Y25" i="5"/>
  <c r="Z25" i="5"/>
  <c r="E27" i="6"/>
  <c r="O26" i="5"/>
  <c r="P26" i="5"/>
  <c r="Q26" i="5"/>
  <c r="R26" i="5"/>
  <c r="S26" i="5"/>
  <c r="T26" i="5"/>
  <c r="U26" i="5"/>
  <c r="V26" i="5"/>
  <c r="W26" i="5"/>
  <c r="X26" i="5"/>
  <c r="Y26" i="5"/>
  <c r="Z26" i="5"/>
  <c r="E28" i="6"/>
  <c r="O27" i="5"/>
  <c r="P27" i="5"/>
  <c r="Q27" i="5"/>
  <c r="R27" i="5"/>
  <c r="S27" i="5"/>
  <c r="T27" i="5"/>
  <c r="U27" i="5"/>
  <c r="V27" i="5"/>
  <c r="W27" i="5"/>
  <c r="X27" i="5"/>
  <c r="Y27" i="5"/>
  <c r="Z27" i="5"/>
  <c r="E29" i="6"/>
  <c r="O28" i="5"/>
  <c r="P28" i="5"/>
  <c r="Q28" i="5"/>
  <c r="R28" i="5"/>
  <c r="S28" i="5"/>
  <c r="T28" i="5"/>
  <c r="U28" i="5"/>
  <c r="V28" i="5"/>
  <c r="W28" i="5"/>
  <c r="X28" i="5"/>
  <c r="Y28" i="5"/>
  <c r="Z28" i="5"/>
  <c r="E30" i="6"/>
  <c r="E22" i="6"/>
  <c r="E23" i="6"/>
  <c r="E24" i="6"/>
  <c r="E25" i="6"/>
  <c r="E31" i="6"/>
  <c r="E32" i="6"/>
  <c r="E33" i="6"/>
  <c r="E34" i="6"/>
  <c r="E36" i="6"/>
  <c r="E39" i="6"/>
  <c r="E41" i="6"/>
  <c r="E43" i="6"/>
  <c r="E45" i="6"/>
  <c r="AA6" i="5"/>
  <c r="AA14" i="5"/>
  <c r="AA8" i="5"/>
  <c r="AA16" i="5"/>
  <c r="AA17" i="5"/>
  <c r="AA9" i="5"/>
  <c r="AB6" i="5"/>
  <c r="AB14" i="5"/>
  <c r="AB8" i="5"/>
  <c r="AB16" i="5"/>
  <c r="AB17" i="5"/>
  <c r="AB9" i="5"/>
  <c r="AC6" i="5"/>
  <c r="AC14" i="5"/>
  <c r="AC8" i="5"/>
  <c r="AC16" i="5"/>
  <c r="AC17" i="5"/>
  <c r="AC9" i="5"/>
  <c r="AD6" i="5"/>
  <c r="AD14" i="5"/>
  <c r="AD8" i="5"/>
  <c r="AD16" i="5"/>
  <c r="AD17" i="5"/>
  <c r="AD9" i="5"/>
  <c r="AE6" i="5"/>
  <c r="AE14" i="5"/>
  <c r="AE8" i="5"/>
  <c r="AE16" i="5"/>
  <c r="AE17" i="5"/>
  <c r="AE9" i="5"/>
  <c r="AF6" i="5"/>
  <c r="AF14" i="5"/>
  <c r="AF8" i="5"/>
  <c r="AF16" i="5"/>
  <c r="AF17" i="5"/>
  <c r="AF9" i="5"/>
  <c r="AG6" i="5"/>
  <c r="AG14" i="5"/>
  <c r="AG8" i="5"/>
  <c r="AG16" i="5"/>
  <c r="AG17" i="5"/>
  <c r="AG9" i="5"/>
  <c r="AH6" i="5"/>
  <c r="AH14" i="5"/>
  <c r="AH8" i="5"/>
  <c r="AH16" i="5"/>
  <c r="AH17" i="5"/>
  <c r="AH9" i="5"/>
  <c r="AI6" i="5"/>
  <c r="AI14" i="5"/>
  <c r="AI8" i="5"/>
  <c r="AI16" i="5"/>
  <c r="AI17" i="5"/>
  <c r="AI9" i="5"/>
  <c r="AJ6" i="5"/>
  <c r="AJ14" i="5"/>
  <c r="AJ8" i="5"/>
  <c r="AJ16" i="5"/>
  <c r="AJ17" i="5"/>
  <c r="AJ9" i="5"/>
  <c r="AK6" i="5"/>
  <c r="AK14" i="5"/>
  <c r="AK8" i="5"/>
  <c r="AK16" i="5"/>
  <c r="AK17" i="5"/>
  <c r="AK9" i="5"/>
  <c r="AL6" i="5"/>
  <c r="AL14" i="5"/>
  <c r="AL8" i="5"/>
  <c r="AL16" i="5"/>
  <c r="AL17" i="5"/>
  <c r="F19" i="6"/>
  <c r="AA24" i="5"/>
  <c r="AB24" i="5"/>
  <c r="AC24" i="5"/>
  <c r="AD24" i="5"/>
  <c r="AE24" i="5"/>
  <c r="AF24" i="5"/>
  <c r="AG24" i="5"/>
  <c r="AH24" i="5"/>
  <c r="AI24" i="5"/>
  <c r="AJ24" i="5"/>
  <c r="AK24" i="5"/>
  <c r="AL9" i="5"/>
  <c r="AL24" i="5"/>
  <c r="F26" i="6"/>
  <c r="AA25" i="5"/>
  <c r="AB25" i="5"/>
  <c r="AC25" i="5"/>
  <c r="AD25" i="5"/>
  <c r="AE25" i="5"/>
  <c r="AF25" i="5"/>
  <c r="AG25" i="5"/>
  <c r="AH25" i="5"/>
  <c r="AI25" i="5"/>
  <c r="AJ25" i="5"/>
  <c r="AK25" i="5"/>
  <c r="AL25" i="5"/>
  <c r="F27" i="6"/>
  <c r="AA26" i="5"/>
  <c r="AB26" i="5"/>
  <c r="AC26" i="5"/>
  <c r="AD26" i="5"/>
  <c r="AE26" i="5"/>
  <c r="AF26" i="5"/>
  <c r="AG26" i="5"/>
  <c r="AH26" i="5"/>
  <c r="AI26" i="5"/>
  <c r="AJ26" i="5"/>
  <c r="AK26" i="5"/>
  <c r="AL26" i="5"/>
  <c r="F28" i="6"/>
  <c r="AA27" i="5"/>
  <c r="AB27" i="5"/>
  <c r="AC27" i="5"/>
  <c r="AD27" i="5"/>
  <c r="AE27" i="5"/>
  <c r="AF27" i="5"/>
  <c r="AG27" i="5"/>
  <c r="AH27" i="5"/>
  <c r="AI27" i="5"/>
  <c r="AJ27" i="5"/>
  <c r="AK27" i="5"/>
  <c r="AL27" i="5"/>
  <c r="F29" i="6"/>
  <c r="AA28" i="5"/>
  <c r="AB28" i="5"/>
  <c r="AC28" i="5"/>
  <c r="AD28" i="5"/>
  <c r="AE28" i="5"/>
  <c r="AF28" i="5"/>
  <c r="AG28" i="5"/>
  <c r="AH28" i="5"/>
  <c r="AI28" i="5"/>
  <c r="AJ28" i="5"/>
  <c r="AK28" i="5"/>
  <c r="AL28" i="5"/>
  <c r="F30" i="6"/>
  <c r="F22" i="6"/>
  <c r="F23" i="6"/>
  <c r="F24" i="6"/>
  <c r="F25" i="6"/>
  <c r="F31" i="6"/>
  <c r="F32" i="6"/>
  <c r="F33" i="6"/>
  <c r="F34" i="6"/>
  <c r="F36" i="6"/>
  <c r="F39" i="6"/>
  <c r="F41" i="6"/>
  <c r="F43" i="6"/>
  <c r="F45" i="6"/>
  <c r="AM6" i="5"/>
  <c r="AM14" i="5"/>
  <c r="AM8" i="5"/>
  <c r="AM16" i="5"/>
  <c r="AM17" i="5"/>
  <c r="AM9" i="5"/>
  <c r="AN6" i="5"/>
  <c r="AN14" i="5"/>
  <c r="AN8" i="5"/>
  <c r="AN16" i="5"/>
  <c r="AN17" i="5"/>
  <c r="AN9" i="5"/>
  <c r="AO6" i="5"/>
  <c r="AO14" i="5"/>
  <c r="AO8" i="5"/>
  <c r="AO16" i="5"/>
  <c r="AO17" i="5"/>
  <c r="AO9" i="5"/>
  <c r="AP6" i="5"/>
  <c r="AP14" i="5"/>
  <c r="AP8" i="5"/>
  <c r="AP16" i="5"/>
  <c r="AP17" i="5"/>
  <c r="AP9" i="5"/>
  <c r="AQ6" i="5"/>
  <c r="AQ14" i="5"/>
  <c r="AQ8" i="5"/>
  <c r="AQ16" i="5"/>
  <c r="AQ17" i="5"/>
  <c r="AQ9" i="5"/>
  <c r="AR6" i="5"/>
  <c r="AR14" i="5"/>
  <c r="AR8" i="5"/>
  <c r="AR16" i="5"/>
  <c r="AR17" i="5"/>
  <c r="AR9" i="5"/>
  <c r="AS6" i="5"/>
  <c r="AS14" i="5"/>
  <c r="AS8" i="5"/>
  <c r="AS16" i="5"/>
  <c r="AS17" i="5"/>
  <c r="AS9" i="5"/>
  <c r="AT6" i="5"/>
  <c r="AT14" i="5"/>
  <c r="AT8" i="5"/>
  <c r="AT16" i="5"/>
  <c r="AT17" i="5"/>
  <c r="AT9" i="5"/>
  <c r="AU6" i="5"/>
  <c r="AU14" i="5"/>
  <c r="AU8" i="5"/>
  <c r="AU16" i="5"/>
  <c r="AU17" i="5"/>
  <c r="AU9" i="5"/>
  <c r="AV6" i="5"/>
  <c r="AV14" i="5"/>
  <c r="AV8" i="5"/>
  <c r="AV16" i="5"/>
  <c r="AV17" i="5"/>
  <c r="AV9" i="5"/>
  <c r="AW6" i="5"/>
  <c r="AW14" i="5"/>
  <c r="AW8" i="5"/>
  <c r="AW16" i="5"/>
  <c r="AW17" i="5"/>
  <c r="AW9" i="5"/>
  <c r="AX6" i="5"/>
  <c r="AX14" i="5"/>
  <c r="AX8" i="5"/>
  <c r="AX16" i="5"/>
  <c r="AX17" i="5"/>
  <c r="G19" i="6"/>
  <c r="AM24" i="5"/>
  <c r="AN24" i="5"/>
  <c r="AO24" i="5"/>
  <c r="AP24" i="5"/>
  <c r="AQ24" i="5"/>
  <c r="AR24" i="5"/>
  <c r="AS24" i="5"/>
  <c r="AT24" i="5"/>
  <c r="AU24" i="5"/>
  <c r="AV24" i="5"/>
  <c r="AW24" i="5"/>
  <c r="AX9" i="5"/>
  <c r="AX24" i="5"/>
  <c r="G26" i="6"/>
  <c r="AM25" i="5"/>
  <c r="AN25" i="5"/>
  <c r="AO25" i="5"/>
  <c r="AP25" i="5"/>
  <c r="AQ25" i="5"/>
  <c r="AR25" i="5"/>
  <c r="AS25" i="5"/>
  <c r="AT25" i="5"/>
  <c r="AU25" i="5"/>
  <c r="AV25" i="5"/>
  <c r="AW25" i="5"/>
  <c r="AX25" i="5"/>
  <c r="G27" i="6"/>
  <c r="AM26" i="5"/>
  <c r="AN26" i="5"/>
  <c r="AO26" i="5"/>
  <c r="AP26" i="5"/>
  <c r="AQ26" i="5"/>
  <c r="AR26" i="5"/>
  <c r="AS26" i="5"/>
  <c r="AT26" i="5"/>
  <c r="AU26" i="5"/>
  <c r="AV26" i="5"/>
  <c r="AW26" i="5"/>
  <c r="AX26" i="5"/>
  <c r="G28" i="6"/>
  <c r="AM27" i="5"/>
  <c r="AN27" i="5"/>
  <c r="AO27" i="5"/>
  <c r="AP27" i="5"/>
  <c r="AQ27" i="5"/>
  <c r="AR27" i="5"/>
  <c r="AS27" i="5"/>
  <c r="AT27" i="5"/>
  <c r="AU27" i="5"/>
  <c r="AV27" i="5"/>
  <c r="AW27" i="5"/>
  <c r="AX27" i="5"/>
  <c r="G29" i="6"/>
  <c r="AM28" i="5"/>
  <c r="AN28" i="5"/>
  <c r="AO28" i="5"/>
  <c r="AP28" i="5"/>
  <c r="AQ28" i="5"/>
  <c r="AR28" i="5"/>
  <c r="AS28" i="5"/>
  <c r="AT28" i="5"/>
  <c r="AU28" i="5"/>
  <c r="AV28" i="5"/>
  <c r="AW28" i="5"/>
  <c r="AX28" i="5"/>
  <c r="G30" i="6"/>
  <c r="G22" i="6"/>
  <c r="G23" i="6"/>
  <c r="G24" i="6"/>
  <c r="G25" i="6"/>
  <c r="G31" i="6"/>
  <c r="G32" i="6"/>
  <c r="G33" i="6"/>
  <c r="G34" i="6"/>
  <c r="G36" i="6"/>
  <c r="G39" i="6"/>
  <c r="G41" i="6"/>
  <c r="G43" i="6"/>
  <c r="G45" i="6"/>
  <c r="AY6" i="5"/>
  <c r="AY14" i="5"/>
  <c r="AY8" i="5"/>
  <c r="AY16" i="5"/>
  <c r="AY17" i="5"/>
  <c r="AY9" i="5"/>
  <c r="AZ6" i="5"/>
  <c r="AZ14" i="5"/>
  <c r="AZ8" i="5"/>
  <c r="AZ16" i="5"/>
  <c r="AZ17" i="5"/>
  <c r="AZ9" i="5"/>
  <c r="BA6" i="5"/>
  <c r="BA14" i="5"/>
  <c r="BA8" i="5"/>
  <c r="BA16" i="5"/>
  <c r="BA17" i="5"/>
  <c r="BA9" i="5"/>
  <c r="BB6" i="5"/>
  <c r="BB14" i="5"/>
  <c r="BB8" i="5"/>
  <c r="BB16" i="5"/>
  <c r="BB17" i="5"/>
  <c r="BB9" i="5"/>
  <c r="BC6" i="5"/>
  <c r="BC14" i="5"/>
  <c r="BC8" i="5"/>
  <c r="BC16" i="5"/>
  <c r="BC17" i="5"/>
  <c r="BC9" i="5"/>
  <c r="BD6" i="5"/>
  <c r="BD14" i="5"/>
  <c r="BD8" i="5"/>
  <c r="BD16" i="5"/>
  <c r="BD17" i="5"/>
  <c r="BD9" i="5"/>
  <c r="BE6" i="5"/>
  <c r="BE14" i="5"/>
  <c r="BE8" i="5"/>
  <c r="BE16" i="5"/>
  <c r="BE17" i="5"/>
  <c r="BE9" i="5"/>
  <c r="BF6" i="5"/>
  <c r="BF14" i="5"/>
  <c r="BF8" i="5"/>
  <c r="BF16" i="5"/>
  <c r="BF17" i="5"/>
  <c r="BF9" i="5"/>
  <c r="BG6" i="5"/>
  <c r="BG14" i="5"/>
  <c r="BG8" i="5"/>
  <c r="BG16" i="5"/>
  <c r="BG17" i="5"/>
  <c r="BG9" i="5"/>
  <c r="BH6" i="5"/>
  <c r="BH14" i="5"/>
  <c r="BH8" i="5"/>
  <c r="BH16" i="5"/>
  <c r="BH17" i="5"/>
  <c r="BH9" i="5"/>
  <c r="BI6" i="5"/>
  <c r="BI14" i="5"/>
  <c r="BI8" i="5"/>
  <c r="BI16" i="5"/>
  <c r="BI17" i="5"/>
  <c r="BI9" i="5"/>
  <c r="BJ6" i="5"/>
  <c r="BJ14" i="5"/>
  <c r="BJ8" i="5"/>
  <c r="BJ16" i="5"/>
  <c r="BJ17" i="5"/>
  <c r="H19" i="6"/>
  <c r="AY24" i="5"/>
  <c r="AZ24" i="5"/>
  <c r="BA24" i="5"/>
  <c r="BB24" i="5"/>
  <c r="BC24" i="5"/>
  <c r="BD24" i="5"/>
  <c r="BE24" i="5"/>
  <c r="BF24" i="5"/>
  <c r="BG24" i="5"/>
  <c r="BH24" i="5"/>
  <c r="BI24" i="5"/>
  <c r="BJ9" i="5"/>
  <c r="BJ24" i="5"/>
  <c r="H26" i="6"/>
  <c r="AY25" i="5"/>
  <c r="AZ25" i="5"/>
  <c r="BA25" i="5"/>
  <c r="BB25" i="5"/>
  <c r="BC25" i="5"/>
  <c r="BD25" i="5"/>
  <c r="BE25" i="5"/>
  <c r="BF25" i="5"/>
  <c r="BG25" i="5"/>
  <c r="BH25" i="5"/>
  <c r="BI25" i="5"/>
  <c r="BJ25" i="5"/>
  <c r="H27" i="6"/>
  <c r="AY26" i="5"/>
  <c r="AZ26" i="5"/>
  <c r="BA26" i="5"/>
  <c r="BB26" i="5"/>
  <c r="BC26" i="5"/>
  <c r="BD26" i="5"/>
  <c r="BE26" i="5"/>
  <c r="BF26" i="5"/>
  <c r="BG26" i="5"/>
  <c r="BH26" i="5"/>
  <c r="BI26" i="5"/>
  <c r="BJ26" i="5"/>
  <c r="H28" i="6"/>
  <c r="AY27" i="5"/>
  <c r="AZ27" i="5"/>
  <c r="BA27" i="5"/>
  <c r="BB27" i="5"/>
  <c r="BC27" i="5"/>
  <c r="BD27" i="5"/>
  <c r="BE27" i="5"/>
  <c r="BF27" i="5"/>
  <c r="BG27" i="5"/>
  <c r="BH27" i="5"/>
  <c r="BI27" i="5"/>
  <c r="BJ27" i="5"/>
  <c r="H29" i="6"/>
  <c r="AY28" i="5"/>
  <c r="AZ28" i="5"/>
  <c r="BA28" i="5"/>
  <c r="BB28" i="5"/>
  <c r="BC28" i="5"/>
  <c r="BD28" i="5"/>
  <c r="BE28" i="5"/>
  <c r="BF28" i="5"/>
  <c r="BG28" i="5"/>
  <c r="BH28" i="5"/>
  <c r="BI28" i="5"/>
  <c r="BJ28" i="5"/>
  <c r="H30" i="6"/>
  <c r="H22" i="6"/>
  <c r="H23" i="6"/>
  <c r="H24" i="6"/>
  <c r="H25" i="6"/>
  <c r="H31" i="6"/>
  <c r="H32" i="6"/>
  <c r="H33" i="6"/>
  <c r="H34" i="6"/>
  <c r="H36" i="6"/>
  <c r="H39" i="6"/>
  <c r="H41" i="6"/>
  <c r="H43" i="6"/>
  <c r="H45" i="6"/>
  <c r="BK6" i="5"/>
  <c r="BK14" i="5"/>
  <c r="BK8" i="5"/>
  <c r="BK16" i="5"/>
  <c r="BK17" i="5"/>
  <c r="BK9" i="5"/>
  <c r="BL6" i="5"/>
  <c r="BL14" i="5"/>
  <c r="BL8" i="5"/>
  <c r="BL16" i="5"/>
  <c r="BL17" i="5"/>
  <c r="BL9" i="5"/>
  <c r="BM6" i="5"/>
  <c r="BM14" i="5"/>
  <c r="BM8" i="5"/>
  <c r="BM16" i="5"/>
  <c r="BM17" i="5"/>
  <c r="BM9" i="5"/>
  <c r="BN6" i="5"/>
  <c r="BN14" i="5"/>
  <c r="BN8" i="5"/>
  <c r="BN16" i="5"/>
  <c r="BN17" i="5"/>
  <c r="BN9" i="5"/>
  <c r="BO6" i="5"/>
  <c r="BO14" i="5"/>
  <c r="BO8" i="5"/>
  <c r="BO16" i="5"/>
  <c r="BO17" i="5"/>
  <c r="BO9" i="5"/>
  <c r="BP6" i="5"/>
  <c r="BP14" i="5"/>
  <c r="BP8" i="5"/>
  <c r="BP16" i="5"/>
  <c r="BP17" i="5"/>
  <c r="BP9" i="5"/>
  <c r="BQ6" i="5"/>
  <c r="BQ14" i="5"/>
  <c r="BQ8" i="5"/>
  <c r="BQ16" i="5"/>
  <c r="BQ17" i="5"/>
  <c r="BQ9" i="5"/>
  <c r="BR6" i="5"/>
  <c r="BR14" i="5"/>
  <c r="BR8" i="5"/>
  <c r="BR16" i="5"/>
  <c r="BR17" i="5"/>
  <c r="BR9" i="5"/>
  <c r="BS6" i="5"/>
  <c r="BS14" i="5"/>
  <c r="BS8" i="5"/>
  <c r="BS16" i="5"/>
  <c r="BS17" i="5"/>
  <c r="BS9" i="5"/>
  <c r="BT6" i="5"/>
  <c r="BT14" i="5"/>
  <c r="BT8" i="5"/>
  <c r="BT16" i="5"/>
  <c r="BT17" i="5"/>
  <c r="BT9" i="5"/>
  <c r="BU6" i="5"/>
  <c r="BU14" i="5"/>
  <c r="BU8" i="5"/>
  <c r="BU16" i="5"/>
  <c r="BU17" i="5"/>
  <c r="BU9" i="5"/>
  <c r="BV6" i="5"/>
  <c r="BV14" i="5"/>
  <c r="BV8" i="5"/>
  <c r="BV16" i="5"/>
  <c r="BV17" i="5"/>
  <c r="I19" i="6"/>
  <c r="BK24" i="5"/>
  <c r="BL24" i="5"/>
  <c r="BM24" i="5"/>
  <c r="BN24" i="5"/>
  <c r="BO24" i="5"/>
  <c r="BP24" i="5"/>
  <c r="BQ24" i="5"/>
  <c r="BR24" i="5"/>
  <c r="BS24" i="5"/>
  <c r="BT24" i="5"/>
  <c r="BU24" i="5"/>
  <c r="BV9" i="5"/>
  <c r="BV24" i="5"/>
  <c r="I26" i="6"/>
  <c r="BK25" i="5"/>
  <c r="BL25" i="5"/>
  <c r="BM25" i="5"/>
  <c r="BN25" i="5"/>
  <c r="BO25" i="5"/>
  <c r="BP25" i="5"/>
  <c r="BQ25" i="5"/>
  <c r="BR25" i="5"/>
  <c r="BS25" i="5"/>
  <c r="BT25" i="5"/>
  <c r="BU25" i="5"/>
  <c r="BV25" i="5"/>
  <c r="I27" i="6"/>
  <c r="BK26" i="5"/>
  <c r="BL26" i="5"/>
  <c r="BM26" i="5"/>
  <c r="BN26" i="5"/>
  <c r="BO26" i="5"/>
  <c r="BP26" i="5"/>
  <c r="BQ26" i="5"/>
  <c r="BR26" i="5"/>
  <c r="BS26" i="5"/>
  <c r="BT26" i="5"/>
  <c r="BU26" i="5"/>
  <c r="BV26" i="5"/>
  <c r="I28" i="6"/>
  <c r="BK27" i="5"/>
  <c r="BL27" i="5"/>
  <c r="BM27" i="5"/>
  <c r="BN27" i="5"/>
  <c r="BO27" i="5"/>
  <c r="BP27" i="5"/>
  <c r="BQ27" i="5"/>
  <c r="BR27" i="5"/>
  <c r="BS27" i="5"/>
  <c r="BT27" i="5"/>
  <c r="BU27" i="5"/>
  <c r="BV27" i="5"/>
  <c r="I29" i="6"/>
  <c r="BK28" i="5"/>
  <c r="BL28" i="5"/>
  <c r="BM28" i="5"/>
  <c r="BN28" i="5"/>
  <c r="BO28" i="5"/>
  <c r="BP28" i="5"/>
  <c r="BQ28" i="5"/>
  <c r="BR28" i="5"/>
  <c r="BS28" i="5"/>
  <c r="BT28" i="5"/>
  <c r="BU28" i="5"/>
  <c r="BV28" i="5"/>
  <c r="I30" i="6"/>
  <c r="I22" i="6"/>
  <c r="I23" i="6"/>
  <c r="I24" i="6"/>
  <c r="I25" i="6"/>
  <c r="I31" i="6"/>
  <c r="I32" i="6"/>
  <c r="I33" i="6"/>
  <c r="I34" i="6"/>
  <c r="I36" i="6"/>
  <c r="I39" i="6"/>
  <c r="I41" i="6"/>
  <c r="I43" i="6"/>
  <c r="I45" i="6"/>
  <c r="BW6" i="5"/>
  <c r="BW14" i="5"/>
  <c r="BW8" i="5"/>
  <c r="BW16" i="5"/>
  <c r="BW17" i="5"/>
  <c r="BW9" i="5"/>
  <c r="BX6" i="5"/>
  <c r="BX14" i="5"/>
  <c r="BX8" i="5"/>
  <c r="BX16" i="5"/>
  <c r="BX17" i="5"/>
  <c r="BX9" i="5"/>
  <c r="BY6" i="5"/>
  <c r="BY14" i="5"/>
  <c r="BY8" i="5"/>
  <c r="BY16" i="5"/>
  <c r="BY17" i="5"/>
  <c r="BY9" i="5"/>
  <c r="BZ6" i="5"/>
  <c r="BZ14" i="5"/>
  <c r="BZ8" i="5"/>
  <c r="BZ16" i="5"/>
  <c r="BZ17" i="5"/>
  <c r="BZ9" i="5"/>
  <c r="CA6" i="5"/>
  <c r="CA14" i="5"/>
  <c r="CA8" i="5"/>
  <c r="CA16" i="5"/>
  <c r="CA17" i="5"/>
  <c r="CA9" i="5"/>
  <c r="CB6" i="5"/>
  <c r="CB14" i="5"/>
  <c r="CB8" i="5"/>
  <c r="CB16" i="5"/>
  <c r="CB17" i="5"/>
  <c r="CB9" i="5"/>
  <c r="CC6" i="5"/>
  <c r="CC14" i="5"/>
  <c r="CC8" i="5"/>
  <c r="CC16" i="5"/>
  <c r="CC17" i="5"/>
  <c r="CC9" i="5"/>
  <c r="CD6" i="5"/>
  <c r="CD14" i="5"/>
  <c r="CD8" i="5"/>
  <c r="CD16" i="5"/>
  <c r="CD17" i="5"/>
  <c r="CD9" i="5"/>
  <c r="CE6" i="5"/>
  <c r="CE14" i="5"/>
  <c r="CE8" i="5"/>
  <c r="CE16" i="5"/>
  <c r="CE17" i="5"/>
  <c r="CE9" i="5"/>
  <c r="CF6" i="5"/>
  <c r="CF14" i="5"/>
  <c r="CF8" i="5"/>
  <c r="CF16" i="5"/>
  <c r="CF17" i="5"/>
  <c r="CF9" i="5"/>
  <c r="CG6" i="5"/>
  <c r="CG14" i="5"/>
  <c r="CG8" i="5"/>
  <c r="CG16" i="5"/>
  <c r="CG17" i="5"/>
  <c r="CG9" i="5"/>
  <c r="CH6" i="5"/>
  <c r="CH14" i="5"/>
  <c r="CH8" i="5"/>
  <c r="CH16" i="5"/>
  <c r="CH17" i="5"/>
  <c r="J19" i="6"/>
  <c r="BW24" i="5"/>
  <c r="BX24" i="5"/>
  <c r="BY24" i="5"/>
  <c r="BZ24" i="5"/>
  <c r="CA24" i="5"/>
  <c r="CB24" i="5"/>
  <c r="CC24" i="5"/>
  <c r="CD24" i="5"/>
  <c r="CE24" i="5"/>
  <c r="CF24" i="5"/>
  <c r="CG24" i="5"/>
  <c r="CH9" i="5"/>
  <c r="CH24" i="5"/>
  <c r="J26" i="6"/>
  <c r="BW25" i="5"/>
  <c r="BX25" i="5"/>
  <c r="BY25" i="5"/>
  <c r="BZ25" i="5"/>
  <c r="CA25" i="5"/>
  <c r="CB25" i="5"/>
  <c r="CC25" i="5"/>
  <c r="CD25" i="5"/>
  <c r="CE25" i="5"/>
  <c r="CF25" i="5"/>
  <c r="CG25" i="5"/>
  <c r="CH25" i="5"/>
  <c r="J27" i="6"/>
  <c r="BW26" i="5"/>
  <c r="BX26" i="5"/>
  <c r="BY26" i="5"/>
  <c r="BZ26" i="5"/>
  <c r="CA26" i="5"/>
  <c r="CB26" i="5"/>
  <c r="CC26" i="5"/>
  <c r="CD26" i="5"/>
  <c r="CE26" i="5"/>
  <c r="CF26" i="5"/>
  <c r="CG26" i="5"/>
  <c r="CH26" i="5"/>
  <c r="J28" i="6"/>
  <c r="BW27" i="5"/>
  <c r="BX27" i="5"/>
  <c r="BY27" i="5"/>
  <c r="BZ27" i="5"/>
  <c r="CA27" i="5"/>
  <c r="CB27" i="5"/>
  <c r="CC27" i="5"/>
  <c r="CD27" i="5"/>
  <c r="CE27" i="5"/>
  <c r="CF27" i="5"/>
  <c r="CG27" i="5"/>
  <c r="CH27" i="5"/>
  <c r="J29" i="6"/>
  <c r="BW28" i="5"/>
  <c r="BX28" i="5"/>
  <c r="BY28" i="5"/>
  <c r="BZ28" i="5"/>
  <c r="CA28" i="5"/>
  <c r="CB28" i="5"/>
  <c r="CC28" i="5"/>
  <c r="CD28" i="5"/>
  <c r="CE28" i="5"/>
  <c r="CF28" i="5"/>
  <c r="CG28" i="5"/>
  <c r="CH28" i="5"/>
  <c r="J30" i="6"/>
  <c r="J22" i="6"/>
  <c r="J23" i="6"/>
  <c r="J24" i="6"/>
  <c r="J25" i="6"/>
  <c r="J31" i="6"/>
  <c r="J32" i="6"/>
  <c r="J33" i="6"/>
  <c r="J34" i="6"/>
  <c r="J36" i="6"/>
  <c r="J39" i="6"/>
  <c r="J41" i="6"/>
  <c r="J43" i="6"/>
  <c r="J45" i="6"/>
  <c r="CI6" i="5"/>
  <c r="CI14" i="5"/>
  <c r="CI8" i="5"/>
  <c r="CI16" i="5"/>
  <c r="CI17" i="5"/>
  <c r="CI9" i="5"/>
  <c r="CJ6" i="5"/>
  <c r="CJ14" i="5"/>
  <c r="CJ8" i="5"/>
  <c r="CJ16" i="5"/>
  <c r="CJ17" i="5"/>
  <c r="CJ9" i="5"/>
  <c r="CK6" i="5"/>
  <c r="CK14" i="5"/>
  <c r="CK8" i="5"/>
  <c r="CK16" i="5"/>
  <c r="CK17" i="5"/>
  <c r="CK9" i="5"/>
  <c r="CL6" i="5"/>
  <c r="CL14" i="5"/>
  <c r="CL8" i="5"/>
  <c r="CL16" i="5"/>
  <c r="CL17" i="5"/>
  <c r="CL9" i="5"/>
  <c r="CM6" i="5"/>
  <c r="CM14" i="5"/>
  <c r="CM8" i="5"/>
  <c r="CM16" i="5"/>
  <c r="CM17" i="5"/>
  <c r="CM9" i="5"/>
  <c r="CN6" i="5"/>
  <c r="CN14" i="5"/>
  <c r="CN8" i="5"/>
  <c r="CN16" i="5"/>
  <c r="CN17" i="5"/>
  <c r="CN9" i="5"/>
  <c r="CO6" i="5"/>
  <c r="CO14" i="5"/>
  <c r="CO8" i="5"/>
  <c r="CO16" i="5"/>
  <c r="CO17" i="5"/>
  <c r="CO9" i="5"/>
  <c r="CP6" i="5"/>
  <c r="CP14" i="5"/>
  <c r="CP8" i="5"/>
  <c r="CP16" i="5"/>
  <c r="CP17" i="5"/>
  <c r="CP9" i="5"/>
  <c r="CQ6" i="5"/>
  <c r="CQ14" i="5"/>
  <c r="CQ8" i="5"/>
  <c r="CQ16" i="5"/>
  <c r="CQ17" i="5"/>
  <c r="CQ9" i="5"/>
  <c r="CR6" i="5"/>
  <c r="CR14" i="5"/>
  <c r="CR8" i="5"/>
  <c r="CR16" i="5"/>
  <c r="CR17" i="5"/>
  <c r="CR9" i="5"/>
  <c r="CS6" i="5"/>
  <c r="CS14" i="5"/>
  <c r="CS8" i="5"/>
  <c r="CS16" i="5"/>
  <c r="CS17" i="5"/>
  <c r="CS9" i="5"/>
  <c r="CT6" i="5"/>
  <c r="CT14" i="5"/>
  <c r="CT8" i="5"/>
  <c r="CT16" i="5"/>
  <c r="CT17" i="5"/>
  <c r="K19" i="6"/>
  <c r="CI24" i="5"/>
  <c r="CJ24" i="5"/>
  <c r="CK24" i="5"/>
  <c r="CL24" i="5"/>
  <c r="CM24" i="5"/>
  <c r="CN24" i="5"/>
  <c r="CO24" i="5"/>
  <c r="CP24" i="5"/>
  <c r="CQ24" i="5"/>
  <c r="CR24" i="5"/>
  <c r="CS24" i="5"/>
  <c r="CT9" i="5"/>
  <c r="CT24" i="5"/>
  <c r="K26" i="6"/>
  <c r="CI25" i="5"/>
  <c r="CJ25" i="5"/>
  <c r="CK25" i="5"/>
  <c r="CL25" i="5"/>
  <c r="CM25" i="5"/>
  <c r="CN25" i="5"/>
  <c r="CO25" i="5"/>
  <c r="CP25" i="5"/>
  <c r="CQ25" i="5"/>
  <c r="CR25" i="5"/>
  <c r="CS25" i="5"/>
  <c r="CT25" i="5"/>
  <c r="K27" i="6"/>
  <c r="CI26" i="5"/>
  <c r="CJ26" i="5"/>
  <c r="CK26" i="5"/>
  <c r="CL26" i="5"/>
  <c r="CM26" i="5"/>
  <c r="CN26" i="5"/>
  <c r="CO26" i="5"/>
  <c r="CP26" i="5"/>
  <c r="CQ26" i="5"/>
  <c r="CR26" i="5"/>
  <c r="CS26" i="5"/>
  <c r="CT26" i="5"/>
  <c r="K28" i="6"/>
  <c r="CI27" i="5"/>
  <c r="CJ27" i="5"/>
  <c r="CK27" i="5"/>
  <c r="CL27" i="5"/>
  <c r="CM27" i="5"/>
  <c r="CN27" i="5"/>
  <c r="CO27" i="5"/>
  <c r="CP27" i="5"/>
  <c r="CQ27" i="5"/>
  <c r="CR27" i="5"/>
  <c r="CS27" i="5"/>
  <c r="CT27" i="5"/>
  <c r="K29" i="6"/>
  <c r="CI28" i="5"/>
  <c r="CJ28" i="5"/>
  <c r="CK28" i="5"/>
  <c r="CL28" i="5"/>
  <c r="CM28" i="5"/>
  <c r="CN28" i="5"/>
  <c r="CO28" i="5"/>
  <c r="CP28" i="5"/>
  <c r="CQ28" i="5"/>
  <c r="CR28" i="5"/>
  <c r="CS28" i="5"/>
  <c r="CT28" i="5"/>
  <c r="K30" i="6"/>
  <c r="K22" i="6"/>
  <c r="K23" i="6"/>
  <c r="K24" i="6"/>
  <c r="K25" i="6"/>
  <c r="K31" i="6"/>
  <c r="K32" i="6"/>
  <c r="K33" i="6"/>
  <c r="K34" i="6"/>
  <c r="K36" i="6"/>
  <c r="K39" i="6"/>
  <c r="K41" i="6"/>
  <c r="K43" i="6"/>
  <c r="K45" i="6"/>
  <c r="CU6" i="5"/>
  <c r="CU14" i="5"/>
  <c r="CU8" i="5"/>
  <c r="CU16" i="5"/>
  <c r="CU17" i="5"/>
  <c r="CU9" i="5"/>
  <c r="CV6" i="5"/>
  <c r="CV14" i="5"/>
  <c r="CV8" i="5"/>
  <c r="CV16" i="5"/>
  <c r="CV17" i="5"/>
  <c r="CV9" i="5"/>
  <c r="CW6" i="5"/>
  <c r="CW14" i="5"/>
  <c r="CW8" i="5"/>
  <c r="CW16" i="5"/>
  <c r="CW17" i="5"/>
  <c r="CW9" i="5"/>
  <c r="CX6" i="5"/>
  <c r="CX14" i="5"/>
  <c r="CX8" i="5"/>
  <c r="CX16" i="5"/>
  <c r="CX17" i="5"/>
  <c r="CX9" i="5"/>
  <c r="CY6" i="5"/>
  <c r="CY14" i="5"/>
  <c r="CY8" i="5"/>
  <c r="CY16" i="5"/>
  <c r="CY17" i="5"/>
  <c r="CY9" i="5"/>
  <c r="CZ6" i="5"/>
  <c r="CZ14" i="5"/>
  <c r="CZ8" i="5"/>
  <c r="CZ16" i="5"/>
  <c r="CZ17" i="5"/>
  <c r="CZ9" i="5"/>
  <c r="DA6" i="5"/>
  <c r="DA14" i="5"/>
  <c r="DA8" i="5"/>
  <c r="DA16" i="5"/>
  <c r="DA17" i="5"/>
  <c r="DA9" i="5"/>
  <c r="DB6" i="5"/>
  <c r="DB14" i="5"/>
  <c r="DB8" i="5"/>
  <c r="DB16" i="5"/>
  <c r="DB17" i="5"/>
  <c r="DB9" i="5"/>
  <c r="DC6" i="5"/>
  <c r="DC14" i="5"/>
  <c r="DC8" i="5"/>
  <c r="DC16" i="5"/>
  <c r="DC17" i="5"/>
  <c r="DC9" i="5"/>
  <c r="DD6" i="5"/>
  <c r="DD14" i="5"/>
  <c r="DD8" i="5"/>
  <c r="DD16" i="5"/>
  <c r="DD17" i="5"/>
  <c r="DD9" i="5"/>
  <c r="DE6" i="5"/>
  <c r="DE14" i="5"/>
  <c r="DE8" i="5"/>
  <c r="DE16" i="5"/>
  <c r="DE17" i="5"/>
  <c r="DE9" i="5"/>
  <c r="DF6" i="5"/>
  <c r="DF14" i="5"/>
  <c r="DF8" i="5"/>
  <c r="DF16" i="5"/>
  <c r="DF17" i="5"/>
  <c r="L19" i="6"/>
  <c r="CU24" i="5"/>
  <c r="CV24" i="5"/>
  <c r="CW24" i="5"/>
  <c r="CX24" i="5"/>
  <c r="CY24" i="5"/>
  <c r="CZ24" i="5"/>
  <c r="DA24" i="5"/>
  <c r="DB24" i="5"/>
  <c r="DC24" i="5"/>
  <c r="DD24" i="5"/>
  <c r="DE24" i="5"/>
  <c r="DF9" i="5"/>
  <c r="DF24" i="5"/>
  <c r="L26" i="6"/>
  <c r="CU25" i="5"/>
  <c r="CV25" i="5"/>
  <c r="CW25" i="5"/>
  <c r="CX25" i="5"/>
  <c r="CY25" i="5"/>
  <c r="CZ25" i="5"/>
  <c r="DA25" i="5"/>
  <c r="DB25" i="5"/>
  <c r="DC25" i="5"/>
  <c r="DD25" i="5"/>
  <c r="DE25" i="5"/>
  <c r="DF25" i="5"/>
  <c r="L27" i="6"/>
  <c r="CU26" i="5"/>
  <c r="CV26" i="5"/>
  <c r="CW26" i="5"/>
  <c r="CX26" i="5"/>
  <c r="CY26" i="5"/>
  <c r="CZ26" i="5"/>
  <c r="DA26" i="5"/>
  <c r="DB26" i="5"/>
  <c r="DC26" i="5"/>
  <c r="DD26" i="5"/>
  <c r="DE26" i="5"/>
  <c r="DF26" i="5"/>
  <c r="L28" i="6"/>
  <c r="CU27" i="5"/>
  <c r="CV27" i="5"/>
  <c r="CW27" i="5"/>
  <c r="CX27" i="5"/>
  <c r="CY27" i="5"/>
  <c r="CZ27" i="5"/>
  <c r="DA27" i="5"/>
  <c r="DB27" i="5"/>
  <c r="DC27" i="5"/>
  <c r="DD27" i="5"/>
  <c r="DE27" i="5"/>
  <c r="DF27" i="5"/>
  <c r="L29" i="6"/>
  <c r="CU28" i="5"/>
  <c r="CV28" i="5"/>
  <c r="CW28" i="5"/>
  <c r="CX28" i="5"/>
  <c r="CY28" i="5"/>
  <c r="CZ28" i="5"/>
  <c r="DA28" i="5"/>
  <c r="DB28" i="5"/>
  <c r="DC28" i="5"/>
  <c r="DD28" i="5"/>
  <c r="DE28" i="5"/>
  <c r="DF28" i="5"/>
  <c r="L30" i="6"/>
  <c r="L22" i="6"/>
  <c r="L23" i="6"/>
  <c r="L24" i="6"/>
  <c r="L25" i="6"/>
  <c r="L31" i="6"/>
  <c r="L32" i="6"/>
  <c r="L33" i="6"/>
  <c r="L34" i="6"/>
  <c r="L36" i="6"/>
  <c r="L39" i="6"/>
  <c r="L41" i="6"/>
  <c r="L43" i="6"/>
  <c r="L45" i="6"/>
  <c r="DG6" i="5"/>
  <c r="DG14" i="5"/>
  <c r="DG8" i="5"/>
  <c r="DG16" i="5"/>
  <c r="DG17" i="5"/>
  <c r="DG9" i="5"/>
  <c r="DH6" i="5"/>
  <c r="DH14" i="5"/>
  <c r="DH8" i="5"/>
  <c r="DH16" i="5"/>
  <c r="DH17" i="5"/>
  <c r="DH9" i="5"/>
  <c r="DI6" i="5"/>
  <c r="DI14" i="5"/>
  <c r="DI8" i="5"/>
  <c r="DI16" i="5"/>
  <c r="DI17" i="5"/>
  <c r="DI9" i="5"/>
  <c r="DJ6" i="5"/>
  <c r="DJ14" i="5"/>
  <c r="DJ8" i="5"/>
  <c r="DJ16" i="5"/>
  <c r="DJ17" i="5"/>
  <c r="DJ9" i="5"/>
  <c r="DK6" i="5"/>
  <c r="DK14" i="5"/>
  <c r="DK8" i="5"/>
  <c r="DK16" i="5"/>
  <c r="DK17" i="5"/>
  <c r="DK9" i="5"/>
  <c r="DL6" i="5"/>
  <c r="DL14" i="5"/>
  <c r="DL8" i="5"/>
  <c r="DL16" i="5"/>
  <c r="DL17" i="5"/>
  <c r="DL9" i="5"/>
  <c r="DM6" i="5"/>
  <c r="DM14" i="5"/>
  <c r="DM8" i="5"/>
  <c r="DM16" i="5"/>
  <c r="DM17" i="5"/>
  <c r="DM9" i="5"/>
  <c r="DN6" i="5"/>
  <c r="DN14" i="5"/>
  <c r="DN8" i="5"/>
  <c r="DN16" i="5"/>
  <c r="DN17" i="5"/>
  <c r="DN9" i="5"/>
  <c r="DO6" i="5"/>
  <c r="DO14" i="5"/>
  <c r="DO8" i="5"/>
  <c r="DO16" i="5"/>
  <c r="DO17" i="5"/>
  <c r="DO9" i="5"/>
  <c r="DP6" i="5"/>
  <c r="DP14" i="5"/>
  <c r="DP8" i="5"/>
  <c r="DP16" i="5"/>
  <c r="DP17" i="5"/>
  <c r="DP9" i="5"/>
  <c r="DQ6" i="5"/>
  <c r="DQ14" i="5"/>
  <c r="DQ8" i="5"/>
  <c r="DQ16" i="5"/>
  <c r="DQ17" i="5"/>
  <c r="DQ9" i="5"/>
  <c r="DR6" i="5"/>
  <c r="DR14" i="5"/>
  <c r="DR8" i="5"/>
  <c r="DR16" i="5"/>
  <c r="DR17" i="5"/>
  <c r="M19" i="6"/>
  <c r="DG24" i="5"/>
  <c r="DH24" i="5"/>
  <c r="DI24" i="5"/>
  <c r="DJ24" i="5"/>
  <c r="DK24" i="5"/>
  <c r="DL24" i="5"/>
  <c r="DM24" i="5"/>
  <c r="DN24" i="5"/>
  <c r="DO24" i="5"/>
  <c r="DP24" i="5"/>
  <c r="DQ24" i="5"/>
  <c r="DR9" i="5"/>
  <c r="DR24" i="5"/>
  <c r="M26" i="6"/>
  <c r="DG25" i="5"/>
  <c r="DH25" i="5"/>
  <c r="DI25" i="5"/>
  <c r="DJ25" i="5"/>
  <c r="DK25" i="5"/>
  <c r="DL25" i="5"/>
  <c r="DM25" i="5"/>
  <c r="DN25" i="5"/>
  <c r="DO25" i="5"/>
  <c r="DP25" i="5"/>
  <c r="DQ25" i="5"/>
  <c r="DR25" i="5"/>
  <c r="M27" i="6"/>
  <c r="DG26" i="5"/>
  <c r="DH26" i="5"/>
  <c r="DI26" i="5"/>
  <c r="DJ26" i="5"/>
  <c r="DK26" i="5"/>
  <c r="DL26" i="5"/>
  <c r="DM26" i="5"/>
  <c r="DN26" i="5"/>
  <c r="DO26" i="5"/>
  <c r="DP26" i="5"/>
  <c r="DQ26" i="5"/>
  <c r="DR26" i="5"/>
  <c r="M28" i="6"/>
  <c r="DG27" i="5"/>
  <c r="DH27" i="5"/>
  <c r="DI27" i="5"/>
  <c r="DJ27" i="5"/>
  <c r="DK27" i="5"/>
  <c r="DL27" i="5"/>
  <c r="DM27" i="5"/>
  <c r="DN27" i="5"/>
  <c r="DO27" i="5"/>
  <c r="DP27" i="5"/>
  <c r="DQ27" i="5"/>
  <c r="DR27" i="5"/>
  <c r="M29" i="6"/>
  <c r="DG28" i="5"/>
  <c r="DH28" i="5"/>
  <c r="DI28" i="5"/>
  <c r="DJ28" i="5"/>
  <c r="DK28" i="5"/>
  <c r="DL28" i="5"/>
  <c r="DM28" i="5"/>
  <c r="DN28" i="5"/>
  <c r="DO28" i="5"/>
  <c r="DP28" i="5"/>
  <c r="DQ28" i="5"/>
  <c r="DR28" i="5"/>
  <c r="M30" i="6"/>
  <c r="M22" i="6"/>
  <c r="M23" i="6"/>
  <c r="M24" i="6"/>
  <c r="M25" i="6"/>
  <c r="M31" i="6"/>
  <c r="M32" i="6"/>
  <c r="M33" i="6"/>
  <c r="M34" i="6"/>
  <c r="M36" i="6"/>
  <c r="M39" i="6"/>
  <c r="M41" i="6"/>
  <c r="M43" i="6"/>
  <c r="M45" i="6"/>
  <c r="C9" i="6"/>
  <c r="C10" i="6"/>
  <c r="C11" i="6"/>
  <c r="C12" i="6"/>
  <c r="C13" i="6"/>
  <c r="C45" i="6"/>
  <c r="E6" i="6"/>
  <c r="F6" i="6"/>
  <c r="G6" i="6"/>
  <c r="H6" i="6"/>
  <c r="I6" i="6"/>
  <c r="J6" i="6"/>
  <c r="K6" i="6"/>
  <c r="L6" i="6"/>
  <c r="M6" i="6"/>
  <c r="C51" i="6"/>
  <c r="E51" i="6"/>
  <c r="F51" i="6"/>
  <c r="G51" i="6"/>
  <c r="H51" i="6"/>
  <c r="I51" i="6"/>
  <c r="J51" i="6"/>
  <c r="C53" i="6"/>
  <c r="C54" i="6"/>
  <c r="C55" i="6"/>
  <c r="C56" i="6"/>
  <c r="E3" i="2"/>
  <c r="DR34" i="5"/>
  <c r="DR39" i="5"/>
  <c r="DR43" i="5"/>
  <c r="DQ34" i="5"/>
  <c r="DQ39" i="5"/>
  <c r="DQ43" i="5"/>
  <c r="DP34" i="5"/>
  <c r="DP39" i="5"/>
  <c r="DP43" i="5"/>
  <c r="DO34" i="5"/>
  <c r="DO39" i="5"/>
  <c r="DO43" i="5"/>
  <c r="DN34" i="5"/>
  <c r="DN39" i="5"/>
  <c r="DN43" i="5"/>
  <c r="DM34" i="5"/>
  <c r="DM39" i="5"/>
  <c r="DM43" i="5"/>
  <c r="DL34" i="5"/>
  <c r="DL39" i="5"/>
  <c r="DL43" i="5"/>
  <c r="DK34" i="5"/>
  <c r="DK39" i="5"/>
  <c r="DK43" i="5"/>
  <c r="DJ34" i="5"/>
  <c r="DJ39" i="5"/>
  <c r="DJ43" i="5"/>
  <c r="DI34" i="5"/>
  <c r="DI39" i="5"/>
  <c r="DI43" i="5"/>
  <c r="DH34" i="5"/>
  <c r="DH39" i="5"/>
  <c r="DH43" i="5"/>
  <c r="DG34" i="5"/>
  <c r="DG39" i="5"/>
  <c r="DG43" i="5"/>
  <c r="DF34" i="5"/>
  <c r="DF39" i="5"/>
  <c r="DF43" i="5"/>
  <c r="DE34" i="5"/>
  <c r="DE39" i="5"/>
  <c r="DE43" i="5"/>
  <c r="DD34" i="5"/>
  <c r="DD39" i="5"/>
  <c r="DD43" i="5"/>
  <c r="DC34" i="5"/>
  <c r="DC39" i="5"/>
  <c r="DC43" i="5"/>
  <c r="DB34" i="5"/>
  <c r="DB39" i="5"/>
  <c r="DB43" i="5"/>
  <c r="DA34" i="5"/>
  <c r="DA39" i="5"/>
  <c r="DA43" i="5"/>
  <c r="CZ34" i="5"/>
  <c r="CZ39" i="5"/>
  <c r="CZ43" i="5"/>
  <c r="CY34" i="5"/>
  <c r="CY39" i="5"/>
  <c r="CY43" i="5"/>
  <c r="CX34" i="5"/>
  <c r="CX39" i="5"/>
  <c r="CX43" i="5"/>
  <c r="CW34" i="5"/>
  <c r="CW39" i="5"/>
  <c r="CW43" i="5"/>
  <c r="CV34" i="5"/>
  <c r="CV39" i="5"/>
  <c r="CV43" i="5"/>
  <c r="CU34" i="5"/>
  <c r="CU39" i="5"/>
  <c r="CU43" i="5"/>
  <c r="CT34" i="5"/>
  <c r="CT39" i="5"/>
  <c r="CT43" i="5"/>
  <c r="CS34" i="5"/>
  <c r="CS39" i="5"/>
  <c r="CS43" i="5"/>
  <c r="CR34" i="5"/>
  <c r="CR39" i="5"/>
  <c r="CR43" i="5"/>
  <c r="CQ34" i="5"/>
  <c r="CQ39" i="5"/>
  <c r="CQ43" i="5"/>
  <c r="CP34" i="5"/>
  <c r="CP39" i="5"/>
  <c r="CP43" i="5"/>
  <c r="CO34" i="5"/>
  <c r="CO39" i="5"/>
  <c r="CO43" i="5"/>
  <c r="CN34" i="5"/>
  <c r="CN39" i="5"/>
  <c r="CN43" i="5"/>
  <c r="CM34" i="5"/>
  <c r="CM39" i="5"/>
  <c r="CM43" i="5"/>
  <c r="CL34" i="5"/>
  <c r="CL39" i="5"/>
  <c r="CL43" i="5"/>
  <c r="CK34" i="5"/>
  <c r="CK39" i="5"/>
  <c r="CK43" i="5"/>
  <c r="CJ34" i="5"/>
  <c r="CJ39" i="5"/>
  <c r="CJ43" i="5"/>
  <c r="CI34" i="5"/>
  <c r="CI39" i="5"/>
  <c r="CI43" i="5"/>
  <c r="CH34" i="5"/>
  <c r="CH39" i="5"/>
  <c r="CH43" i="5"/>
  <c r="CG34" i="5"/>
  <c r="CG39" i="5"/>
  <c r="CG43" i="5"/>
  <c r="CF34" i="5"/>
  <c r="CF39" i="5"/>
  <c r="CF43" i="5"/>
  <c r="CE34" i="5"/>
  <c r="CE39" i="5"/>
  <c r="CE43" i="5"/>
  <c r="CD34" i="5"/>
  <c r="CD39" i="5"/>
  <c r="CD43" i="5"/>
  <c r="CC34" i="5"/>
  <c r="CC39" i="5"/>
  <c r="CC43" i="5"/>
  <c r="CB34" i="5"/>
  <c r="CB39" i="5"/>
  <c r="CB43" i="5"/>
  <c r="CA34" i="5"/>
  <c r="CA39" i="5"/>
  <c r="CA43" i="5"/>
  <c r="BZ34" i="5"/>
  <c r="BZ39" i="5"/>
  <c r="BZ43" i="5"/>
  <c r="BY34" i="5"/>
  <c r="BY39" i="5"/>
  <c r="BY43" i="5"/>
  <c r="BX34" i="5"/>
  <c r="BX39" i="5"/>
  <c r="BX43" i="5"/>
  <c r="BW34" i="5"/>
  <c r="BW39" i="5"/>
  <c r="BW43" i="5"/>
  <c r="BV34" i="5"/>
  <c r="BV39" i="5"/>
  <c r="BV43" i="5"/>
  <c r="BU34" i="5"/>
  <c r="BU39" i="5"/>
  <c r="BU43" i="5"/>
  <c r="BT34" i="5"/>
  <c r="BT39" i="5"/>
  <c r="BT43" i="5"/>
  <c r="BS34" i="5"/>
  <c r="BS39" i="5"/>
  <c r="BS43" i="5"/>
  <c r="BR34" i="5"/>
  <c r="BR39" i="5"/>
  <c r="BR43" i="5"/>
  <c r="BQ34" i="5"/>
  <c r="BQ39" i="5"/>
  <c r="BQ43" i="5"/>
  <c r="BP34" i="5"/>
  <c r="BP39" i="5"/>
  <c r="BP43" i="5"/>
  <c r="BO34" i="5"/>
  <c r="BO39" i="5"/>
  <c r="BO43" i="5"/>
  <c r="BN34" i="5"/>
  <c r="BN39" i="5"/>
  <c r="BN43" i="5"/>
  <c r="BM34" i="5"/>
  <c r="BM39" i="5"/>
  <c r="BM43" i="5"/>
  <c r="BL34" i="5"/>
  <c r="BL39" i="5"/>
  <c r="BL43" i="5"/>
  <c r="BK34" i="5"/>
  <c r="BK39" i="5"/>
  <c r="BK43" i="5"/>
  <c r="BJ34" i="5"/>
  <c r="BJ39" i="5"/>
  <c r="BJ43" i="5"/>
  <c r="BI34" i="5"/>
  <c r="BI39" i="5"/>
  <c r="BI43" i="5"/>
  <c r="BH34" i="5"/>
  <c r="BH39" i="5"/>
  <c r="BH43" i="5"/>
  <c r="BG34" i="5"/>
  <c r="BG39" i="5"/>
  <c r="BG43" i="5"/>
  <c r="BF34" i="5"/>
  <c r="BF39" i="5"/>
  <c r="BF43" i="5"/>
  <c r="BE34" i="5"/>
  <c r="BE39" i="5"/>
  <c r="BE43" i="5"/>
  <c r="BD34" i="5"/>
  <c r="BD39" i="5"/>
  <c r="BD43" i="5"/>
  <c r="BC34" i="5"/>
  <c r="BC39" i="5"/>
  <c r="BC43" i="5"/>
  <c r="BB34" i="5"/>
  <c r="BB39" i="5"/>
  <c r="BB43" i="5"/>
  <c r="BA34" i="5"/>
  <c r="BA39" i="5"/>
  <c r="BA43" i="5"/>
  <c r="AZ34" i="5"/>
  <c r="AZ39" i="5"/>
  <c r="AZ43" i="5"/>
  <c r="AY34" i="5"/>
  <c r="AY39" i="5"/>
  <c r="AY43" i="5"/>
  <c r="AX34" i="5"/>
  <c r="AX39" i="5"/>
  <c r="AX43" i="5"/>
  <c r="AW34" i="5"/>
  <c r="AW39" i="5"/>
  <c r="AW43" i="5"/>
  <c r="AV34" i="5"/>
  <c r="AV39" i="5"/>
  <c r="AV43" i="5"/>
  <c r="AU34" i="5"/>
  <c r="AU39" i="5"/>
  <c r="AU43" i="5"/>
  <c r="AT34" i="5"/>
  <c r="AT39" i="5"/>
  <c r="AT43" i="5"/>
  <c r="AS34" i="5"/>
  <c r="AS39" i="5"/>
  <c r="AS43" i="5"/>
  <c r="AR34" i="5"/>
  <c r="AR39" i="5"/>
  <c r="AR43" i="5"/>
  <c r="AQ34" i="5"/>
  <c r="AQ39" i="5"/>
  <c r="AQ43" i="5"/>
  <c r="AP34" i="5"/>
  <c r="AP39" i="5"/>
  <c r="AP43" i="5"/>
  <c r="AO34" i="5"/>
  <c r="AO39" i="5"/>
  <c r="AO43" i="5"/>
  <c r="AN34" i="5"/>
  <c r="AN39" i="5"/>
  <c r="AN43" i="5"/>
  <c r="AM34" i="5"/>
  <c r="AM39" i="5"/>
  <c r="AM43" i="5"/>
  <c r="AL34" i="5"/>
  <c r="AL39" i="5"/>
  <c r="AL43" i="5"/>
  <c r="AK34" i="5"/>
  <c r="AK39" i="5"/>
  <c r="AK43" i="5"/>
  <c r="AJ34" i="5"/>
  <c r="AJ39" i="5"/>
  <c r="AJ43" i="5"/>
  <c r="AI34" i="5"/>
  <c r="AI39" i="5"/>
  <c r="AI43" i="5"/>
  <c r="AH34" i="5"/>
  <c r="AH39" i="5"/>
  <c r="AH43" i="5"/>
  <c r="AG34" i="5"/>
  <c r="AG39" i="5"/>
  <c r="AG43" i="5"/>
  <c r="AF34" i="5"/>
  <c r="AF39" i="5"/>
  <c r="AF43" i="5"/>
  <c r="AE34" i="5"/>
  <c r="AE39" i="5"/>
  <c r="AE43" i="5"/>
  <c r="AD34" i="5"/>
  <c r="AD39" i="5"/>
  <c r="AD43" i="5"/>
  <c r="AC34" i="5"/>
  <c r="AC39" i="5"/>
  <c r="AC43" i="5"/>
  <c r="AB34" i="5"/>
  <c r="AB39" i="5"/>
  <c r="AB43" i="5"/>
  <c r="AA34" i="5"/>
  <c r="AA39" i="5"/>
  <c r="AA43" i="5"/>
  <c r="Z34" i="5"/>
  <c r="Z39" i="5"/>
  <c r="Z43" i="5"/>
  <c r="Y34" i="5"/>
  <c r="Y39" i="5"/>
  <c r="Y43" i="5"/>
  <c r="X34" i="5"/>
  <c r="X39" i="5"/>
  <c r="X43" i="5"/>
  <c r="W34" i="5"/>
  <c r="W39" i="5"/>
  <c r="W43" i="5"/>
  <c r="V34" i="5"/>
  <c r="V39" i="5"/>
  <c r="V43" i="5"/>
  <c r="U34" i="5"/>
  <c r="U39" i="5"/>
  <c r="U43" i="5"/>
  <c r="T34" i="5"/>
  <c r="T39" i="5"/>
  <c r="T43" i="5"/>
  <c r="S34" i="5"/>
  <c r="S39" i="5"/>
  <c r="S43" i="5"/>
  <c r="R34" i="5"/>
  <c r="R39" i="5"/>
  <c r="R43" i="5"/>
  <c r="Q34" i="5"/>
  <c r="Q39" i="5"/>
  <c r="Q43" i="5"/>
  <c r="P34" i="5"/>
  <c r="P39" i="5"/>
  <c r="P43" i="5"/>
  <c r="O34" i="5"/>
  <c r="O39" i="5"/>
  <c r="O43" i="5"/>
  <c r="N34" i="5"/>
  <c r="N39" i="5"/>
  <c r="N43" i="5"/>
  <c r="M34" i="5"/>
  <c r="M39" i="5"/>
  <c r="M43" i="5"/>
  <c r="L34" i="5"/>
  <c r="L39" i="5"/>
  <c r="L43" i="5"/>
  <c r="K34" i="5"/>
  <c r="K39" i="5"/>
  <c r="K43" i="5"/>
  <c r="J34" i="5"/>
  <c r="J39" i="5"/>
  <c r="J43" i="5"/>
  <c r="I34" i="5"/>
  <c r="I39" i="5"/>
  <c r="I43" i="5"/>
  <c r="H34" i="5"/>
  <c r="H39" i="5"/>
  <c r="H43" i="5"/>
  <c r="G34" i="5"/>
  <c r="G39" i="5"/>
  <c r="G43" i="5"/>
  <c r="F34" i="5"/>
  <c r="F39" i="5"/>
  <c r="F43" i="5"/>
  <c r="E34" i="5"/>
  <c r="E39" i="5"/>
  <c r="E43" i="5"/>
  <c r="D34" i="5"/>
  <c r="D39" i="5"/>
  <c r="D43" i="5"/>
  <c r="C34" i="5"/>
  <c r="C39" i="5"/>
  <c r="C43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41" i="5"/>
  <c r="DM37" i="5"/>
  <c r="DM35" i="5"/>
  <c r="DM32" i="5"/>
  <c r="DM31" i="5"/>
  <c r="DM30" i="5"/>
  <c r="DM29" i="5"/>
  <c r="DM23" i="5"/>
  <c r="DM22" i="5"/>
  <c r="DM21" i="5"/>
  <c r="DM20" i="5"/>
  <c r="DN7" i="5"/>
  <c r="DM15" i="5"/>
  <c r="DM11" i="5"/>
  <c r="DM7" i="5"/>
  <c r="DR1" i="5"/>
  <c r="DQ1" i="5"/>
  <c r="DP1" i="5"/>
  <c r="DO1" i="5"/>
  <c r="DN1" i="5"/>
  <c r="DM1" i="5"/>
  <c r="DR2" i="5"/>
  <c r="DQ2" i="5"/>
  <c r="DP2" i="5"/>
  <c r="DO2" i="5"/>
  <c r="DN2" i="5"/>
  <c r="DM2" i="5"/>
  <c r="AM1" i="5"/>
  <c r="AY1" i="5"/>
  <c r="BK1" i="5"/>
  <c r="BW1" i="5"/>
  <c r="CI1" i="5"/>
  <c r="CU1" i="5"/>
  <c r="DG1" i="5"/>
  <c r="DG37" i="5"/>
  <c r="P1" i="5"/>
  <c r="AB1" i="5"/>
  <c r="AN1" i="5"/>
  <c r="AZ1" i="5"/>
  <c r="BL1" i="5"/>
  <c r="BX1" i="5"/>
  <c r="CJ1" i="5"/>
  <c r="CV1" i="5"/>
  <c r="DH1" i="5"/>
  <c r="DH37" i="5"/>
  <c r="Q1" i="5"/>
  <c r="AC1" i="5"/>
  <c r="AO1" i="5"/>
  <c r="BA1" i="5"/>
  <c r="BM1" i="5"/>
  <c r="BY1" i="5"/>
  <c r="CK1" i="5"/>
  <c r="CW1" i="5"/>
  <c r="DI1" i="5"/>
  <c r="DI37" i="5"/>
  <c r="R1" i="5"/>
  <c r="AD1" i="5"/>
  <c r="AP1" i="5"/>
  <c r="BB1" i="5"/>
  <c r="BN1" i="5"/>
  <c r="BZ1" i="5"/>
  <c r="CL1" i="5"/>
  <c r="CX1" i="5"/>
  <c r="DJ1" i="5"/>
  <c r="DJ37" i="5"/>
  <c r="S1" i="5"/>
  <c r="AE1" i="5"/>
  <c r="AQ1" i="5"/>
  <c r="BC1" i="5"/>
  <c r="BO1" i="5"/>
  <c r="CA1" i="5"/>
  <c r="CM1" i="5"/>
  <c r="CY1" i="5"/>
  <c r="DK1" i="5"/>
  <c r="DK37" i="5"/>
  <c r="T1" i="5"/>
  <c r="AF1" i="5"/>
  <c r="AR1" i="5"/>
  <c r="BD1" i="5"/>
  <c r="BP1" i="5"/>
  <c r="CB1" i="5"/>
  <c r="CN1" i="5"/>
  <c r="CZ1" i="5"/>
  <c r="DL1" i="5"/>
  <c r="DL37" i="5"/>
  <c r="U1" i="5"/>
  <c r="AG1" i="5"/>
  <c r="AS1" i="5"/>
  <c r="BE1" i="5"/>
  <c r="BQ1" i="5"/>
  <c r="CC1" i="5"/>
  <c r="CO1" i="5"/>
  <c r="DA1" i="5"/>
  <c r="DN37" i="5"/>
  <c r="V1" i="5"/>
  <c r="AH1" i="5"/>
  <c r="AT1" i="5"/>
  <c r="BF1" i="5"/>
  <c r="BR1" i="5"/>
  <c r="CD1" i="5"/>
  <c r="CP1" i="5"/>
  <c r="DB1" i="5"/>
  <c r="DO37" i="5"/>
  <c r="W1" i="5"/>
  <c r="AI1" i="5"/>
  <c r="AU1" i="5"/>
  <c r="BG1" i="5"/>
  <c r="BS1" i="5"/>
  <c r="CE1" i="5"/>
  <c r="CQ1" i="5"/>
  <c r="DC1" i="5"/>
  <c r="DP37" i="5"/>
  <c r="X1" i="5"/>
  <c r="AJ1" i="5"/>
  <c r="AV1" i="5"/>
  <c r="BH1" i="5"/>
  <c r="BT1" i="5"/>
  <c r="CF1" i="5"/>
  <c r="CR1" i="5"/>
  <c r="DD1" i="5"/>
  <c r="DQ37" i="5"/>
  <c r="Y1" i="5"/>
  <c r="AK1" i="5"/>
  <c r="AW1" i="5"/>
  <c r="BI1" i="5"/>
  <c r="BU1" i="5"/>
  <c r="CG1" i="5"/>
  <c r="CS1" i="5"/>
  <c r="DE1" i="5"/>
  <c r="DR37" i="5"/>
  <c r="CU37" i="5"/>
  <c r="CV37" i="5"/>
  <c r="CW37" i="5"/>
  <c r="CX37" i="5"/>
  <c r="CY37" i="5"/>
  <c r="CZ37" i="5"/>
  <c r="DA37" i="5"/>
  <c r="DB37" i="5"/>
  <c r="DC37" i="5"/>
  <c r="DD37" i="5"/>
  <c r="DE37" i="5"/>
  <c r="Z1" i="5"/>
  <c r="AL1" i="5"/>
  <c r="AX1" i="5"/>
  <c r="BJ1" i="5"/>
  <c r="BV1" i="5"/>
  <c r="CH1" i="5"/>
  <c r="CT1" i="5"/>
  <c r="DF1" i="5"/>
  <c r="DF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O37" i="5"/>
  <c r="P37" i="5"/>
  <c r="Q37" i="5"/>
  <c r="R37" i="5"/>
  <c r="S37" i="5"/>
  <c r="T37" i="5"/>
  <c r="U37" i="5"/>
  <c r="V37" i="5"/>
  <c r="W37" i="5"/>
  <c r="X37" i="5"/>
  <c r="Y37" i="5"/>
  <c r="Z37" i="5"/>
  <c r="C37" i="5"/>
  <c r="D37" i="5"/>
  <c r="E37" i="5"/>
  <c r="F37" i="5"/>
  <c r="G37" i="5"/>
  <c r="H37" i="5"/>
  <c r="I37" i="5"/>
  <c r="J37" i="5"/>
  <c r="K37" i="5"/>
  <c r="L37" i="5"/>
  <c r="M37" i="5"/>
  <c r="N37" i="5"/>
  <c r="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11" i="5"/>
  <c r="DG7" i="5"/>
  <c r="DG15" i="5"/>
  <c r="DH11" i="5"/>
  <c r="DH7" i="5"/>
  <c r="DH15" i="5"/>
  <c r="DI11" i="5"/>
  <c r="DI7" i="5"/>
  <c r="DI15" i="5"/>
  <c r="DJ11" i="5"/>
  <c r="DJ7" i="5"/>
  <c r="DJ15" i="5"/>
  <c r="DK11" i="5"/>
  <c r="DK7" i="5"/>
  <c r="DK15" i="5"/>
  <c r="DL11" i="5"/>
  <c r="DL7" i="5"/>
  <c r="DL15" i="5"/>
  <c r="DN11" i="5"/>
  <c r="DN15" i="5"/>
  <c r="DO11" i="5"/>
  <c r="DO7" i="5"/>
  <c r="DO15" i="5"/>
  <c r="DP11" i="5"/>
  <c r="DP7" i="5"/>
  <c r="DP15" i="5"/>
  <c r="DQ11" i="5"/>
  <c r="DQ7" i="5"/>
  <c r="DQ15" i="5"/>
  <c r="DR11" i="5"/>
  <c r="DR7" i="5"/>
  <c r="DR15" i="5"/>
  <c r="DG20" i="5"/>
  <c r="DH20" i="5"/>
  <c r="DI20" i="5"/>
  <c r="DJ20" i="5"/>
  <c r="DK20" i="5"/>
  <c r="DL20" i="5"/>
  <c r="DN20" i="5"/>
  <c r="DO20" i="5"/>
  <c r="DP20" i="5"/>
  <c r="DQ20" i="5"/>
  <c r="DR20" i="5"/>
  <c r="DG21" i="5"/>
  <c r="DH21" i="5"/>
  <c r="DI21" i="5"/>
  <c r="DJ21" i="5"/>
  <c r="DK21" i="5"/>
  <c r="DL21" i="5"/>
  <c r="DN21" i="5"/>
  <c r="DO21" i="5"/>
  <c r="DP21" i="5"/>
  <c r="DQ21" i="5"/>
  <c r="DR21" i="5"/>
  <c r="DG22" i="5"/>
  <c r="DH22" i="5"/>
  <c r="DI22" i="5"/>
  <c r="DJ22" i="5"/>
  <c r="DK22" i="5"/>
  <c r="DL22" i="5"/>
  <c r="DN22" i="5"/>
  <c r="DO22" i="5"/>
  <c r="DP22" i="5"/>
  <c r="DQ22" i="5"/>
  <c r="DR22" i="5"/>
  <c r="DG23" i="5"/>
  <c r="DH23" i="5"/>
  <c r="DI23" i="5"/>
  <c r="DJ23" i="5"/>
  <c r="DK23" i="5"/>
  <c r="DL23" i="5"/>
  <c r="DN23" i="5"/>
  <c r="DO23" i="5"/>
  <c r="DP23" i="5"/>
  <c r="DQ23" i="5"/>
  <c r="DR23" i="5"/>
  <c r="DG29" i="5"/>
  <c r="DH29" i="5"/>
  <c r="DI29" i="5"/>
  <c r="DJ29" i="5"/>
  <c r="DK29" i="5"/>
  <c r="DL29" i="5"/>
  <c r="DN29" i="5"/>
  <c r="DO29" i="5"/>
  <c r="DP29" i="5"/>
  <c r="DQ29" i="5"/>
  <c r="DR29" i="5"/>
  <c r="DG30" i="5"/>
  <c r="DH30" i="5"/>
  <c r="DI30" i="5"/>
  <c r="DJ30" i="5"/>
  <c r="DK30" i="5"/>
  <c r="DL30" i="5"/>
  <c r="DN30" i="5"/>
  <c r="DO30" i="5"/>
  <c r="DP30" i="5"/>
  <c r="DQ30" i="5"/>
  <c r="DR30" i="5"/>
  <c r="DG31" i="5"/>
  <c r="DH31" i="5"/>
  <c r="DI31" i="5"/>
  <c r="DJ31" i="5"/>
  <c r="DK31" i="5"/>
  <c r="DL31" i="5"/>
  <c r="DN31" i="5"/>
  <c r="DO31" i="5"/>
  <c r="DP31" i="5"/>
  <c r="DQ31" i="5"/>
  <c r="DR31" i="5"/>
  <c r="DG32" i="5"/>
  <c r="DH32" i="5"/>
  <c r="DI32" i="5"/>
  <c r="DJ32" i="5"/>
  <c r="DK32" i="5"/>
  <c r="DL32" i="5"/>
  <c r="DN32" i="5"/>
  <c r="DO32" i="5"/>
  <c r="DP32" i="5"/>
  <c r="DQ32" i="5"/>
  <c r="DR32" i="5"/>
  <c r="M37" i="6"/>
  <c r="CU11" i="5"/>
  <c r="CU15" i="5"/>
  <c r="CV11" i="5"/>
  <c r="CV15" i="5"/>
  <c r="CW11" i="5"/>
  <c r="CW15" i="5"/>
  <c r="CX11" i="5"/>
  <c r="CX15" i="5"/>
  <c r="CY11" i="5"/>
  <c r="CY15" i="5"/>
  <c r="CZ11" i="5"/>
  <c r="CZ15" i="5"/>
  <c r="DA11" i="5"/>
  <c r="DA15" i="5"/>
  <c r="DB11" i="5"/>
  <c r="DB15" i="5"/>
  <c r="DC11" i="5"/>
  <c r="DC15" i="5"/>
  <c r="DD11" i="5"/>
  <c r="DD15" i="5"/>
  <c r="DE11" i="5"/>
  <c r="DE15" i="5"/>
  <c r="DF11" i="5"/>
  <c r="DF15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L37" i="6"/>
  <c r="CI11" i="5"/>
  <c r="CI15" i="5"/>
  <c r="CJ11" i="5"/>
  <c r="CJ15" i="5"/>
  <c r="CK11" i="5"/>
  <c r="CK15" i="5"/>
  <c r="CL11" i="5"/>
  <c r="CL15" i="5"/>
  <c r="CM11" i="5"/>
  <c r="CM15" i="5"/>
  <c r="CN11" i="5"/>
  <c r="CN15" i="5"/>
  <c r="CO11" i="5"/>
  <c r="CO15" i="5"/>
  <c r="CP11" i="5"/>
  <c r="CP15" i="5"/>
  <c r="CQ11" i="5"/>
  <c r="CQ15" i="5"/>
  <c r="CR11" i="5"/>
  <c r="CR15" i="5"/>
  <c r="CS11" i="5"/>
  <c r="CS15" i="5"/>
  <c r="CT11" i="5"/>
  <c r="CT15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K37" i="6"/>
  <c r="BW11" i="5"/>
  <c r="BW15" i="5"/>
  <c r="BX11" i="5"/>
  <c r="BX15" i="5"/>
  <c r="BY11" i="5"/>
  <c r="BY15" i="5"/>
  <c r="BZ11" i="5"/>
  <c r="BZ15" i="5"/>
  <c r="CA11" i="5"/>
  <c r="CA15" i="5"/>
  <c r="CB11" i="5"/>
  <c r="CB15" i="5"/>
  <c r="CC11" i="5"/>
  <c r="CC15" i="5"/>
  <c r="CD11" i="5"/>
  <c r="CD15" i="5"/>
  <c r="CE11" i="5"/>
  <c r="CE15" i="5"/>
  <c r="CF11" i="5"/>
  <c r="CF15" i="5"/>
  <c r="CG11" i="5"/>
  <c r="CG15" i="5"/>
  <c r="CH11" i="5"/>
  <c r="CH15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J37" i="6"/>
  <c r="BK11" i="5"/>
  <c r="BK15" i="5"/>
  <c r="BL11" i="5"/>
  <c r="BL15" i="5"/>
  <c r="BM11" i="5"/>
  <c r="BM15" i="5"/>
  <c r="BN11" i="5"/>
  <c r="BN15" i="5"/>
  <c r="BO11" i="5"/>
  <c r="BO15" i="5"/>
  <c r="BP11" i="5"/>
  <c r="BP15" i="5"/>
  <c r="BQ11" i="5"/>
  <c r="BQ15" i="5"/>
  <c r="BR11" i="5"/>
  <c r="BR15" i="5"/>
  <c r="BS11" i="5"/>
  <c r="BS15" i="5"/>
  <c r="BT11" i="5"/>
  <c r="BT15" i="5"/>
  <c r="BU11" i="5"/>
  <c r="BU15" i="5"/>
  <c r="BV11" i="5"/>
  <c r="BV15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I37" i="6"/>
  <c r="AY11" i="5"/>
  <c r="AY15" i="5"/>
  <c r="AZ11" i="5"/>
  <c r="AZ15" i="5"/>
  <c r="BA11" i="5"/>
  <c r="BA15" i="5"/>
  <c r="BB11" i="5"/>
  <c r="BB15" i="5"/>
  <c r="BC11" i="5"/>
  <c r="BC15" i="5"/>
  <c r="BD11" i="5"/>
  <c r="BD15" i="5"/>
  <c r="BE11" i="5"/>
  <c r="BE15" i="5"/>
  <c r="BF11" i="5"/>
  <c r="BF15" i="5"/>
  <c r="BG11" i="5"/>
  <c r="BG15" i="5"/>
  <c r="BH11" i="5"/>
  <c r="BH15" i="5"/>
  <c r="BI11" i="5"/>
  <c r="BI15" i="5"/>
  <c r="BJ11" i="5"/>
  <c r="BJ15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H37" i="6"/>
  <c r="AM11" i="5"/>
  <c r="AM15" i="5"/>
  <c r="AN11" i="5"/>
  <c r="AN15" i="5"/>
  <c r="AO11" i="5"/>
  <c r="AO15" i="5"/>
  <c r="AP11" i="5"/>
  <c r="AP15" i="5"/>
  <c r="AQ11" i="5"/>
  <c r="AQ15" i="5"/>
  <c r="AR11" i="5"/>
  <c r="AR15" i="5"/>
  <c r="AS11" i="5"/>
  <c r="AS15" i="5"/>
  <c r="AT11" i="5"/>
  <c r="AT15" i="5"/>
  <c r="AU11" i="5"/>
  <c r="AU15" i="5"/>
  <c r="AV11" i="5"/>
  <c r="AV15" i="5"/>
  <c r="AW11" i="5"/>
  <c r="AW15" i="5"/>
  <c r="AX11" i="5"/>
  <c r="AX15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G37" i="6"/>
  <c r="AA11" i="5"/>
  <c r="AA15" i="5"/>
  <c r="AB11" i="5"/>
  <c r="AB15" i="5"/>
  <c r="AC11" i="5"/>
  <c r="AC15" i="5"/>
  <c r="AD11" i="5"/>
  <c r="AD15" i="5"/>
  <c r="AE11" i="5"/>
  <c r="AE15" i="5"/>
  <c r="AF11" i="5"/>
  <c r="AF15" i="5"/>
  <c r="AG11" i="5"/>
  <c r="AG15" i="5"/>
  <c r="AH11" i="5"/>
  <c r="AH15" i="5"/>
  <c r="AI11" i="5"/>
  <c r="AI15" i="5"/>
  <c r="AJ11" i="5"/>
  <c r="AJ15" i="5"/>
  <c r="AK11" i="5"/>
  <c r="AK15" i="5"/>
  <c r="AL11" i="5"/>
  <c r="AL15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F37" i="6"/>
  <c r="O11" i="5"/>
  <c r="O15" i="5"/>
  <c r="P11" i="5"/>
  <c r="P15" i="5"/>
  <c r="Q11" i="5"/>
  <c r="Q15" i="5"/>
  <c r="R11" i="5"/>
  <c r="R15" i="5"/>
  <c r="S11" i="5"/>
  <c r="S15" i="5"/>
  <c r="T11" i="5"/>
  <c r="T15" i="5"/>
  <c r="U11" i="5"/>
  <c r="U15" i="5"/>
  <c r="V11" i="5"/>
  <c r="V15" i="5"/>
  <c r="W11" i="5"/>
  <c r="W15" i="5"/>
  <c r="X11" i="5"/>
  <c r="X15" i="5"/>
  <c r="Y11" i="5"/>
  <c r="Y15" i="5"/>
  <c r="Z11" i="5"/>
  <c r="Z15" i="5"/>
  <c r="O20" i="5"/>
  <c r="P20" i="5"/>
  <c r="Q20" i="5"/>
  <c r="R20" i="5"/>
  <c r="S20" i="5"/>
  <c r="T20" i="5"/>
  <c r="U20" i="5"/>
  <c r="V20" i="5"/>
  <c r="W20" i="5"/>
  <c r="X20" i="5"/>
  <c r="Y20" i="5"/>
  <c r="Z20" i="5"/>
  <c r="O21" i="5"/>
  <c r="P21" i="5"/>
  <c r="Q21" i="5"/>
  <c r="R21" i="5"/>
  <c r="S21" i="5"/>
  <c r="T21" i="5"/>
  <c r="U21" i="5"/>
  <c r="V21" i="5"/>
  <c r="W21" i="5"/>
  <c r="X21" i="5"/>
  <c r="Y21" i="5"/>
  <c r="Z21" i="5"/>
  <c r="O22" i="5"/>
  <c r="P22" i="5"/>
  <c r="Q22" i="5"/>
  <c r="R22" i="5"/>
  <c r="S22" i="5"/>
  <c r="T22" i="5"/>
  <c r="U22" i="5"/>
  <c r="V22" i="5"/>
  <c r="W22" i="5"/>
  <c r="X22" i="5"/>
  <c r="Y22" i="5"/>
  <c r="Z22" i="5"/>
  <c r="O23" i="5"/>
  <c r="P23" i="5"/>
  <c r="Q23" i="5"/>
  <c r="R23" i="5"/>
  <c r="S23" i="5"/>
  <c r="T23" i="5"/>
  <c r="U23" i="5"/>
  <c r="V23" i="5"/>
  <c r="W23" i="5"/>
  <c r="X23" i="5"/>
  <c r="Y23" i="5"/>
  <c r="Z23" i="5"/>
  <c r="O29" i="5"/>
  <c r="P29" i="5"/>
  <c r="Q29" i="5"/>
  <c r="R29" i="5"/>
  <c r="S29" i="5"/>
  <c r="T29" i="5"/>
  <c r="U29" i="5"/>
  <c r="V29" i="5"/>
  <c r="W29" i="5"/>
  <c r="X29" i="5"/>
  <c r="Y29" i="5"/>
  <c r="Z29" i="5"/>
  <c r="O30" i="5"/>
  <c r="P30" i="5"/>
  <c r="Q30" i="5"/>
  <c r="R30" i="5"/>
  <c r="S30" i="5"/>
  <c r="T30" i="5"/>
  <c r="U30" i="5"/>
  <c r="V30" i="5"/>
  <c r="W30" i="5"/>
  <c r="X30" i="5"/>
  <c r="Y30" i="5"/>
  <c r="Z30" i="5"/>
  <c r="O31" i="5"/>
  <c r="P31" i="5"/>
  <c r="Q31" i="5"/>
  <c r="R31" i="5"/>
  <c r="S31" i="5"/>
  <c r="T31" i="5"/>
  <c r="U31" i="5"/>
  <c r="V31" i="5"/>
  <c r="W31" i="5"/>
  <c r="X31" i="5"/>
  <c r="Y31" i="5"/>
  <c r="Z31" i="5"/>
  <c r="O32" i="5"/>
  <c r="P32" i="5"/>
  <c r="Q32" i="5"/>
  <c r="R32" i="5"/>
  <c r="S32" i="5"/>
  <c r="T32" i="5"/>
  <c r="U32" i="5"/>
  <c r="V32" i="5"/>
  <c r="W32" i="5"/>
  <c r="X32" i="5"/>
  <c r="Y32" i="5"/>
  <c r="Z32" i="5"/>
  <c r="E37" i="6"/>
  <c r="C11" i="5"/>
  <c r="C14" i="5"/>
  <c r="C15" i="5"/>
  <c r="D11" i="5"/>
  <c r="D15" i="5"/>
  <c r="E11" i="5"/>
  <c r="E15" i="5"/>
  <c r="F11" i="5"/>
  <c r="F15" i="5"/>
  <c r="G11" i="5"/>
  <c r="G15" i="5"/>
  <c r="H11" i="5"/>
  <c r="H15" i="5"/>
  <c r="I11" i="5"/>
  <c r="I15" i="5"/>
  <c r="J11" i="5"/>
  <c r="J15" i="5"/>
  <c r="K11" i="5"/>
  <c r="K15" i="5"/>
  <c r="L11" i="5"/>
  <c r="L15" i="5"/>
  <c r="M11" i="5"/>
  <c r="M15" i="5"/>
  <c r="N11" i="5"/>
  <c r="N15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9" i="5"/>
  <c r="D29" i="5"/>
  <c r="E29" i="5"/>
  <c r="F29" i="5"/>
  <c r="G29" i="5"/>
  <c r="H29" i="5"/>
  <c r="I29" i="5"/>
  <c r="J29" i="5"/>
  <c r="K29" i="5"/>
  <c r="L29" i="5"/>
  <c r="M29" i="5"/>
  <c r="N29" i="5"/>
  <c r="C30" i="5"/>
  <c r="D30" i="5"/>
  <c r="E30" i="5"/>
  <c r="F30" i="5"/>
  <c r="G30" i="5"/>
  <c r="H30" i="5"/>
  <c r="I30" i="5"/>
  <c r="J30" i="5"/>
  <c r="K30" i="5"/>
  <c r="L30" i="5"/>
  <c r="M30" i="5"/>
  <c r="N30" i="5"/>
  <c r="C31" i="5"/>
  <c r="D31" i="5"/>
  <c r="E31" i="5"/>
  <c r="F31" i="5"/>
  <c r="G31" i="5"/>
  <c r="H31" i="5"/>
  <c r="I31" i="5"/>
  <c r="J31" i="5"/>
  <c r="K31" i="5"/>
  <c r="L31" i="5"/>
  <c r="M31" i="5"/>
  <c r="N31" i="5"/>
  <c r="C32" i="5"/>
  <c r="D32" i="5"/>
  <c r="E32" i="5"/>
  <c r="F32" i="5"/>
  <c r="G32" i="5"/>
  <c r="H32" i="5"/>
  <c r="I32" i="5"/>
  <c r="J32" i="5"/>
  <c r="K32" i="5"/>
  <c r="L32" i="5"/>
  <c r="M32" i="5"/>
  <c r="N32" i="5"/>
  <c r="D37" i="6"/>
  <c r="B12" i="6"/>
  <c r="B11" i="6"/>
  <c r="B10" i="6"/>
  <c r="B9" i="6"/>
  <c r="E5" i="6"/>
  <c r="F5" i="6"/>
  <c r="G5" i="6"/>
  <c r="H5" i="6"/>
  <c r="I5" i="6"/>
  <c r="J5" i="6"/>
  <c r="K5" i="6"/>
  <c r="L5" i="6"/>
  <c r="M5" i="6"/>
  <c r="DR35" i="5"/>
  <c r="DQ35" i="5"/>
  <c r="DP35" i="5"/>
  <c r="DO35" i="5"/>
  <c r="DN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E30" i="3"/>
  <c r="D30" i="3"/>
  <c r="C30" i="3"/>
  <c r="O1" i="5"/>
  <c r="AA1" i="5"/>
  <c r="N1" i="5"/>
  <c r="L14" i="3"/>
  <c r="K14" i="3"/>
  <c r="J14" i="3"/>
  <c r="I14" i="3"/>
  <c r="H14" i="3"/>
  <c r="G14" i="3"/>
  <c r="F14" i="3"/>
  <c r="E14" i="3"/>
  <c r="D14" i="3"/>
  <c r="C14" i="3"/>
  <c r="D13" i="3"/>
  <c r="D16" i="3"/>
  <c r="E13" i="3"/>
  <c r="E16" i="3"/>
  <c r="F13" i="3"/>
  <c r="F16" i="3"/>
  <c r="G13" i="3"/>
  <c r="G16" i="3"/>
  <c r="H13" i="3"/>
  <c r="H16" i="3"/>
  <c r="I13" i="3"/>
  <c r="I16" i="3"/>
  <c r="J13" i="3"/>
  <c r="J16" i="3"/>
  <c r="K13" i="3"/>
  <c r="K16" i="3"/>
  <c r="L13" i="3"/>
  <c r="L16" i="3"/>
  <c r="E7" i="4"/>
  <c r="F7" i="4"/>
  <c r="G7" i="4"/>
  <c r="H7" i="4"/>
  <c r="I7" i="4"/>
  <c r="J7" i="4"/>
  <c r="K7" i="4"/>
  <c r="L7" i="4"/>
  <c r="M7" i="4"/>
  <c r="D12" i="3"/>
  <c r="E12" i="3"/>
  <c r="F12" i="3"/>
  <c r="G12" i="3"/>
  <c r="H12" i="3"/>
  <c r="I12" i="3"/>
  <c r="J12" i="3"/>
  <c r="K12" i="3"/>
  <c r="L12" i="3"/>
  <c r="D11" i="3"/>
  <c r="E11" i="3"/>
  <c r="F11" i="3"/>
  <c r="G11" i="3"/>
  <c r="H11" i="3"/>
  <c r="I11" i="3"/>
  <c r="J11" i="3"/>
  <c r="K11" i="3"/>
  <c r="L11" i="3"/>
  <c r="D10" i="3"/>
  <c r="E10" i="3"/>
  <c r="F10" i="3"/>
  <c r="G10" i="3"/>
  <c r="H10" i="3"/>
  <c r="I10" i="3"/>
  <c r="J10" i="3"/>
  <c r="K10" i="3"/>
  <c r="L10" i="3"/>
  <c r="D9" i="3"/>
  <c r="E9" i="3"/>
  <c r="F9" i="3"/>
  <c r="G9" i="3"/>
  <c r="H9" i="3"/>
  <c r="I9" i="3"/>
  <c r="J9" i="3"/>
  <c r="K9" i="3"/>
  <c r="L9" i="3"/>
  <c r="C8" i="3"/>
  <c r="D8" i="3"/>
  <c r="E8" i="3"/>
  <c r="F8" i="3"/>
  <c r="G8" i="3"/>
  <c r="H8" i="3"/>
  <c r="I8" i="3"/>
  <c r="J8" i="3"/>
  <c r="K8" i="3"/>
  <c r="L8" i="3"/>
  <c r="C7" i="3"/>
  <c r="D7" i="3"/>
  <c r="E7" i="3"/>
  <c r="F7" i="3"/>
  <c r="G7" i="3"/>
  <c r="H7" i="3"/>
  <c r="I7" i="3"/>
  <c r="J7" i="3"/>
  <c r="K7" i="3"/>
  <c r="L7" i="3"/>
  <c r="C6" i="3"/>
  <c r="D6" i="3"/>
  <c r="E6" i="3"/>
  <c r="F6" i="3"/>
  <c r="G6" i="3"/>
  <c r="H6" i="3"/>
  <c r="I6" i="3"/>
  <c r="J6" i="3"/>
  <c r="K6" i="3"/>
  <c r="L6" i="3"/>
  <c r="C5" i="3"/>
  <c r="D5" i="3"/>
  <c r="E5" i="3"/>
  <c r="F5" i="3"/>
  <c r="G5" i="3"/>
  <c r="H5" i="3"/>
  <c r="I5" i="3"/>
  <c r="J5" i="3"/>
  <c r="K5" i="3"/>
  <c r="L5" i="3"/>
  <c r="D2" i="5"/>
  <c r="E2" i="5"/>
  <c r="F2" i="5"/>
  <c r="G2" i="5"/>
  <c r="H2" i="5"/>
  <c r="T2" i="5"/>
  <c r="AF2" i="5"/>
  <c r="AR2" i="5"/>
  <c r="BD2" i="5"/>
  <c r="BP2" i="5"/>
  <c r="CB2" i="5"/>
  <c r="CN2" i="5"/>
  <c r="CZ2" i="5"/>
  <c r="DL2" i="5"/>
  <c r="S2" i="5"/>
  <c r="AE2" i="5"/>
  <c r="AQ2" i="5"/>
  <c r="BC2" i="5"/>
  <c r="BO2" i="5"/>
  <c r="CA2" i="5"/>
  <c r="CM2" i="5"/>
  <c r="CY2" i="5"/>
  <c r="DK2" i="5"/>
  <c r="R2" i="5"/>
  <c r="AD2" i="5"/>
  <c r="AP2" i="5"/>
  <c r="BB2" i="5"/>
  <c r="BN2" i="5"/>
  <c r="BZ2" i="5"/>
  <c r="CL2" i="5"/>
  <c r="CX2" i="5"/>
  <c r="DJ2" i="5"/>
  <c r="Q2" i="5"/>
  <c r="AC2" i="5"/>
  <c r="AO2" i="5"/>
  <c r="BA2" i="5"/>
  <c r="BM2" i="5"/>
  <c r="BY2" i="5"/>
  <c r="CK2" i="5"/>
  <c r="CW2" i="5"/>
  <c r="DI2" i="5"/>
  <c r="P2" i="5"/>
  <c r="AB2" i="5"/>
  <c r="AN2" i="5"/>
  <c r="AZ2" i="5"/>
  <c r="BL2" i="5"/>
  <c r="BX2" i="5"/>
  <c r="CJ2" i="5"/>
  <c r="CV2" i="5"/>
  <c r="DH2" i="5"/>
  <c r="O2" i="5"/>
  <c r="AA2" i="5"/>
  <c r="AM2" i="5"/>
  <c r="AY2" i="5"/>
  <c r="BK2" i="5"/>
  <c r="BW2" i="5"/>
  <c r="CI2" i="5"/>
  <c r="CU2" i="5"/>
  <c r="DG2" i="5"/>
  <c r="I2" i="5"/>
  <c r="J2" i="5"/>
  <c r="K2" i="5"/>
  <c r="L2" i="5"/>
  <c r="M2" i="5"/>
  <c r="N2" i="5"/>
  <c r="Z2" i="5"/>
  <c r="AL2" i="5"/>
  <c r="AX2" i="5"/>
  <c r="BJ2" i="5"/>
  <c r="BV2" i="5"/>
  <c r="CH2" i="5"/>
  <c r="CT2" i="5"/>
  <c r="DF2" i="5"/>
  <c r="Y2" i="5"/>
  <c r="AK2" i="5"/>
  <c r="AW2" i="5"/>
  <c r="BI2" i="5"/>
  <c r="BU2" i="5"/>
  <c r="CG2" i="5"/>
  <c r="CS2" i="5"/>
  <c r="DE2" i="5"/>
  <c r="X2" i="5"/>
  <c r="AJ2" i="5"/>
  <c r="AV2" i="5"/>
  <c r="BH2" i="5"/>
  <c r="BT2" i="5"/>
  <c r="CF2" i="5"/>
  <c r="CR2" i="5"/>
  <c r="DD2" i="5"/>
  <c r="W2" i="5"/>
  <c r="AI2" i="5"/>
  <c r="AU2" i="5"/>
  <c r="BG2" i="5"/>
  <c r="BS2" i="5"/>
  <c r="CE2" i="5"/>
  <c r="CQ2" i="5"/>
  <c r="DC2" i="5"/>
  <c r="V2" i="5"/>
  <c r="AH2" i="5"/>
  <c r="AT2" i="5"/>
  <c r="BF2" i="5"/>
  <c r="BR2" i="5"/>
  <c r="CD2" i="5"/>
  <c r="CP2" i="5"/>
  <c r="DB2" i="5"/>
  <c r="U2" i="5"/>
  <c r="AG2" i="5"/>
  <c r="AS2" i="5"/>
  <c r="BE2" i="5"/>
  <c r="BQ2" i="5"/>
  <c r="CC2" i="5"/>
  <c r="CO2" i="5"/>
  <c r="DA2" i="5"/>
  <c r="D13" i="4"/>
  <c r="D14" i="4"/>
  <c r="E11" i="4"/>
  <c r="E13" i="4"/>
  <c r="E14" i="4"/>
  <c r="F11" i="4"/>
  <c r="F13" i="4"/>
  <c r="F14" i="4"/>
  <c r="G11" i="4"/>
  <c r="G13" i="4"/>
  <c r="G14" i="4"/>
  <c r="H11" i="4"/>
  <c r="H13" i="4"/>
  <c r="H14" i="4"/>
  <c r="I11" i="4"/>
  <c r="I13" i="4"/>
  <c r="I14" i="4"/>
  <c r="J11" i="4"/>
  <c r="J13" i="4"/>
  <c r="J14" i="4"/>
  <c r="K11" i="4"/>
  <c r="K13" i="4"/>
  <c r="K14" i="4"/>
  <c r="L11" i="4"/>
  <c r="L13" i="4"/>
  <c r="L14" i="4"/>
  <c r="M11" i="4"/>
  <c r="M13" i="4"/>
  <c r="M14" i="4"/>
  <c r="N11" i="4"/>
  <c r="N13" i="4"/>
  <c r="N14" i="4"/>
  <c r="O11" i="4"/>
  <c r="O17" i="4"/>
  <c r="O18" i="4"/>
  <c r="O13" i="4"/>
  <c r="O19" i="4"/>
  <c r="O20" i="4"/>
  <c r="E17" i="4"/>
  <c r="E18" i="4"/>
  <c r="E19" i="4"/>
  <c r="E20" i="4"/>
  <c r="D19" i="4"/>
  <c r="D20" i="4"/>
  <c r="D18" i="4"/>
  <c r="D17" i="4"/>
  <c r="E9" i="4"/>
  <c r="D11" i="4"/>
  <c r="D12" i="4"/>
  <c r="E12" i="4"/>
  <c r="F12" i="4"/>
  <c r="G12" i="4"/>
  <c r="H12" i="4"/>
  <c r="I12" i="4"/>
  <c r="J12" i="4"/>
  <c r="K12" i="4"/>
  <c r="L12" i="4"/>
  <c r="M12" i="4"/>
  <c r="N12" i="4"/>
  <c r="O12" i="4"/>
  <c r="O14" i="4"/>
  <c r="E5" i="4"/>
  <c r="F5" i="4"/>
  <c r="G5" i="4"/>
  <c r="H5" i="4"/>
  <c r="I5" i="4"/>
  <c r="J5" i="4"/>
  <c r="K5" i="4"/>
  <c r="L5" i="4"/>
  <c r="M5" i="4"/>
  <c r="E4" i="4"/>
  <c r="F4" i="4"/>
  <c r="G4" i="4"/>
  <c r="H4" i="4"/>
  <c r="I4" i="4"/>
  <c r="J4" i="4"/>
  <c r="K4" i="4"/>
  <c r="L4" i="4"/>
  <c r="M4" i="4"/>
  <c r="E3" i="4"/>
  <c r="F3" i="4"/>
  <c r="G3" i="4"/>
  <c r="H3" i="4"/>
  <c r="I3" i="4"/>
  <c r="J3" i="4"/>
  <c r="K3" i="4"/>
  <c r="L3" i="4"/>
  <c r="M3" i="4"/>
  <c r="C16" i="3"/>
  <c r="E8" i="2"/>
  <c r="E5" i="2"/>
  <c r="E4" i="2"/>
</calcChain>
</file>

<file path=xl/sharedStrings.xml><?xml version="1.0" encoding="utf-8"?>
<sst xmlns="http://schemas.openxmlformats.org/spreadsheetml/2006/main" count="143" uniqueCount="95">
  <si>
    <t>Start up Costs - building out the gym</t>
  </si>
  <si>
    <t>Discount Rate</t>
  </si>
  <si>
    <t>Assuming no loan - we self finance with profits</t>
  </si>
  <si>
    <t>No additional capex</t>
  </si>
  <si>
    <t xml:space="preserve">Steps: </t>
  </si>
  <si>
    <t>Revenue</t>
  </si>
  <si>
    <t>Running Costs</t>
  </si>
  <si>
    <t>Ending members</t>
  </si>
  <si>
    <t>Added members</t>
  </si>
  <si>
    <t>lost members</t>
  </si>
  <si>
    <t>Start-up Costs - construction, permits/licenses and equipment</t>
  </si>
  <si>
    <t>Studio manager</t>
  </si>
  <si>
    <t>Trainers</t>
  </si>
  <si>
    <t>Utilities</t>
  </si>
  <si>
    <t>Rent</t>
  </si>
  <si>
    <t>Maintenance</t>
  </si>
  <si>
    <t>Insurance</t>
  </si>
  <si>
    <t>Starting Monthly Gym Members</t>
  </si>
  <si>
    <t>Price per membership per month</t>
  </si>
  <si>
    <t>Monthly churn (lost members)</t>
  </si>
  <si>
    <t>Building &amp; Construction</t>
  </si>
  <si>
    <t>Count</t>
  </si>
  <si>
    <t>Description</t>
  </si>
  <si>
    <t>Cost per Item</t>
  </si>
  <si>
    <t>Total Cost</t>
  </si>
  <si>
    <t>Permits / Licenses</t>
  </si>
  <si>
    <t>Equipment (Dumbbells, mats, blocks)</t>
  </si>
  <si>
    <t>Other materials (towels, etc)</t>
  </si>
  <si>
    <t>Center Manager</t>
  </si>
  <si>
    <t>Trainer 1</t>
  </si>
  <si>
    <t>Trainer 2</t>
  </si>
  <si>
    <t>Trainer 3</t>
  </si>
  <si>
    <t>Equipment Maintenance</t>
  </si>
  <si>
    <t>Monthly Cost / Year</t>
  </si>
  <si>
    <t>Total</t>
  </si>
  <si>
    <t>Increases in Running Costs / Year</t>
  </si>
  <si>
    <t>Starting Monthly Gym Memberships</t>
  </si>
  <si>
    <t>Members Added / Month / Year</t>
  </si>
  <si>
    <t>Price / Membership / Month</t>
  </si>
  <si>
    <t>Monthly Churn</t>
  </si>
  <si>
    <t>Jan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</si>
  <si>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</si>
  <si>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</si>
  <si>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</si>
  <si>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</si>
  <si>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</si>
  <si>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</si>
  <si>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</si>
  <si>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</si>
  <si>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</si>
  <si>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</si>
  <si>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</si>
  <si>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Starting Members</t>
  </si>
  <si>
    <t>Members Added</t>
  </si>
  <si>
    <t>Members Lost</t>
  </si>
  <si>
    <t>Ending Members</t>
  </si>
  <si>
    <t>Assumption: Revenue is the same for all members going forward</t>
  </si>
  <si>
    <t>Starting Revenue</t>
  </si>
  <si>
    <t>Added Revenue</t>
  </si>
  <si>
    <t>Lost Revenue</t>
  </si>
  <si>
    <t>Ending Monthly Revenue</t>
  </si>
  <si>
    <t>Year</t>
  </si>
  <si>
    <t>%age increase in costs per year</t>
  </si>
  <si>
    <t>Yearly increase in membership fees</t>
  </si>
  <si>
    <t>Year #</t>
  </si>
  <si>
    <t>Month #</t>
  </si>
  <si>
    <t>Members</t>
  </si>
  <si>
    <t>Added Members</t>
  </si>
  <si>
    <t>Lost Members</t>
  </si>
  <si>
    <t>Ending Revenue</t>
  </si>
  <si>
    <t>Membership Fee</t>
  </si>
  <si>
    <t>Trainer 4</t>
  </si>
  <si>
    <t>Trainer 5</t>
  </si>
  <si>
    <t>Trainer 6</t>
  </si>
  <si>
    <t>Trainer 7</t>
  </si>
  <si>
    <t>=min($1,000 or .05*monthly revenue)</t>
  </si>
  <si>
    <t>Total Operating Expenses</t>
  </si>
  <si>
    <t>Total EBITDA</t>
  </si>
  <si>
    <t>Capital Expenditure</t>
  </si>
  <si>
    <t>Marketing</t>
  </si>
  <si>
    <t>Depreciation (assuming 10 years)</t>
  </si>
  <si>
    <t>Depreciation</t>
  </si>
  <si>
    <t>Tax Rate</t>
  </si>
  <si>
    <t>Taxes</t>
  </si>
  <si>
    <t>Total Cash Flow</t>
  </si>
  <si>
    <t>Utilities &amp; Cleaning</t>
  </si>
  <si>
    <t>Start Up Costs</t>
  </si>
  <si>
    <t>Total Start Up Costs</t>
  </si>
  <si>
    <t>Annual Revenue</t>
  </si>
  <si>
    <t>Net Present Value</t>
  </si>
  <si>
    <t>Sensitivity Analysis</t>
  </si>
  <si>
    <t>Monthly Churn Rate</t>
  </si>
  <si>
    <t xml:space="preserve">Assumptions: </t>
  </si>
  <si>
    <t>Monthly Churn for Members: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</si>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</sst>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/>
      <diagonal/>
    </border>
    <border>
      <left/>
      <right style="medium">
        <color theme="3" tint="0.59999389629810485"/>
      </right>
      <top/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/>
      <right/>
      <top/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4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6" fontId="0" fillId="0" borderId="0" xfId="0" applyNumberFormat="1"/>
    <xf numFmtId="0" fontId="4" fillId="0" borderId="0" xfId="0" applyFont="1"/>
    <xf numFmtId="6" fontId="4" fillId="0" borderId="0" xfId="0" applyNumberFormat="1" applyFont="1"/>
    <xf numFmtId="9" fontId="0" fillId="0" borderId="0" xfId="0" applyNumberFormat="1"/>
    <xf numFmtId="0" fontId="0" fillId="0" borderId="0" xfId="0" applyFont="1"/>
    <xf numFmtId="164" fontId="0" fillId="0" borderId="0" xfId="57" applyNumberFormat="1" applyFont="1"/>
    <xf numFmtId="164" fontId="0" fillId="0" borderId="0" xfId="0" applyNumberFormat="1"/>
    <xf numFmtId="9" fontId="0" fillId="0" borderId="0" xfId="58" quotePrefix="1" applyFont="1"/>
    <xf numFmtId="9" fontId="4" fillId="0" borderId="0" xfId="0" applyNumberFormat="1" applyFont="1"/>
    <xf numFmtId="6" fontId="0" fillId="0" borderId="0" xfId="0" applyNumberFormat="1" applyBorder="1"/>
    <xf numFmtId="0" fontId="4" fillId="0" borderId="0" xfId="0" applyFont="1" applyAlignment="1">
      <alignment horizontal="center"/>
    </xf>
    <xf numFmtId="14" fontId="0" fillId="0" borderId="0" xfId="0" applyNumberFormat="1" applyBorder="1"/>
    <xf numFmtId="6" fontId="4" fillId="0" borderId="0" xfId="0" applyNumberFormat="1" applyFont="1" applyBorder="1"/>
    <xf numFmtId="0" fontId="0" fillId="0" borderId="0" xfId="0" applyBorder="1"/>
    <xf numFmtId="6" fontId="0" fillId="0" borderId="0" xfId="0" applyNumberFormat="1" applyFont="1" applyBorder="1"/>
    <xf numFmtId="0" fontId="5" fillId="0" borderId="0" xfId="0" applyFont="1"/>
    <xf numFmtId="6" fontId="0" fillId="2" borderId="0" xfId="0" applyNumberFormat="1" applyFill="1" applyBorder="1"/>
    <xf numFmtId="0" fontId="0" fillId="0" borderId="1" xfId="0" applyBorder="1"/>
    <xf numFmtId="0" fontId="0" fillId="0" borderId="4" xfId="0" applyBorder="1"/>
    <xf numFmtId="14" fontId="0" fillId="0" borderId="5" xfId="0" applyNumberFormat="1" applyBorder="1"/>
    <xf numFmtId="0" fontId="4" fillId="0" borderId="4" xfId="0" applyFont="1" applyBorder="1"/>
    <xf numFmtId="0" fontId="0" fillId="0" borderId="5" xfId="0" applyBorder="1"/>
    <xf numFmtId="0" fontId="0" fillId="0" borderId="4" xfId="0" applyFont="1" applyBorder="1"/>
    <xf numFmtId="6" fontId="4" fillId="0" borderId="5" xfId="0" applyNumberFormat="1" applyFont="1" applyBorder="1"/>
    <xf numFmtId="6" fontId="0" fillId="0" borderId="5" xfId="0" applyNumberFormat="1" applyFont="1" applyBorder="1"/>
    <xf numFmtId="6" fontId="0" fillId="0" borderId="5" xfId="0" applyNumberFormat="1" applyBorder="1"/>
    <xf numFmtId="6" fontId="0" fillId="0" borderId="5" xfId="0" applyNumberFormat="1" applyFont="1" applyFill="1" applyBorder="1"/>
    <xf numFmtId="0" fontId="4" fillId="0" borderId="6" xfId="0" applyFont="1" applyBorder="1"/>
    <xf numFmtId="6" fontId="4" fillId="0" borderId="7" xfId="0" applyNumberFormat="1" applyFont="1" applyBorder="1"/>
    <xf numFmtId="6" fontId="4" fillId="0" borderId="8" xfId="0" applyNumberFormat="1" applyFont="1" applyBorder="1"/>
    <xf numFmtId="9" fontId="4" fillId="2" borderId="9" xfId="0" applyNumberFormat="1" applyFont="1" applyFill="1" applyBorder="1"/>
    <xf numFmtId="6" fontId="4" fillId="2" borderId="9" xfId="0" applyNumberFormat="1" applyFont="1" applyFill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2" borderId="13" xfId="0" applyNumberFormat="1" applyFill="1" applyBorder="1"/>
    <xf numFmtId="6" fontId="0" fillId="2" borderId="14" xfId="0" applyNumberFormat="1" applyFill="1" applyBorder="1"/>
    <xf numFmtId="6" fontId="0" fillId="2" borderId="15" xfId="0" applyNumberFormat="1" applyFill="1" applyBorder="1"/>
    <xf numFmtId="6" fontId="0" fillId="2" borderId="16" xfId="0" applyNumberFormat="1" applyFill="1" applyBorder="1"/>
    <xf numFmtId="6" fontId="0" fillId="2" borderId="17" xfId="0" applyNumberFormat="1" applyFill="1" applyBorder="1"/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4" fontId="5" fillId="0" borderId="5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423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  <cellStyle name="Percent" xfId="5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B3" sqref="B3"/>
    </sheetView>
  </sheetViews>
  <sheetFormatPr baseColWidth="10" defaultRowHeight="15" x14ac:dyDescent="0"/>
  <cols>
    <col min="2" max="2" width="7.6640625" customWidth="1"/>
    <col min="8" max="8" width="28.1640625" bestFit="1" customWidth="1"/>
  </cols>
  <sheetData>
    <row r="2" spans="2:8">
      <c r="B2" t="s">
        <v>5</v>
      </c>
    </row>
    <row r="4" spans="2:8">
      <c r="B4" t="s">
        <v>0</v>
      </c>
    </row>
    <row r="5" spans="2:8">
      <c r="B5" t="s">
        <v>1</v>
      </c>
    </row>
    <row r="6" spans="2:8">
      <c r="B6" t="s">
        <v>2</v>
      </c>
    </row>
    <row r="7" spans="2:8">
      <c r="B7" t="s">
        <v>3</v>
      </c>
    </row>
    <row r="10" spans="2:8">
      <c r="B10" t="s">
        <v>4</v>
      </c>
    </row>
    <row r="11" spans="2:8">
      <c r="B11" t="s">
        <v>10</v>
      </c>
    </row>
    <row r="12" spans="2:8">
      <c r="B12" t="s">
        <v>5</v>
      </c>
    </row>
    <row r="13" spans="2:8">
      <c r="C13" t="s">
        <v>7</v>
      </c>
      <c r="H13" t="s">
        <v>17</v>
      </c>
    </row>
    <row r="14" spans="2:8">
      <c r="C14" t="s">
        <v>8</v>
      </c>
      <c r="H14" t="s">
        <v>18</v>
      </c>
    </row>
    <row r="15" spans="2:8">
      <c r="C15" t="s">
        <v>9</v>
      </c>
      <c r="H15" t="s">
        <v>19</v>
      </c>
    </row>
    <row r="17" spans="2:3">
      <c r="B17" t="s">
        <v>6</v>
      </c>
    </row>
    <row r="18" spans="2:3">
      <c r="C18" t="s">
        <v>11</v>
      </c>
    </row>
    <row r="19" spans="2:3">
      <c r="C19" t="s">
        <v>12</v>
      </c>
    </row>
    <row r="20" spans="2:3">
      <c r="C20" t="s">
        <v>13</v>
      </c>
    </row>
    <row r="21" spans="2:3">
      <c r="C21" t="s">
        <v>14</v>
      </c>
    </row>
    <row r="22" spans="2:3">
      <c r="C22" t="s">
        <v>15</v>
      </c>
    </row>
    <row r="23" spans="2:3">
      <c r="C23" t="s">
        <v>16</v>
      </c>
    </row>
    <row r="25" spans="2:3">
      <c r="B2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D4" sqref="D4"/>
    </sheetView>
  </sheetViews>
  <sheetFormatPr baseColWidth="10" defaultRowHeight="15" x14ac:dyDescent="0"/>
  <cols>
    <col min="2" max="2" width="31.5" bestFit="1" customWidth="1"/>
  </cols>
  <sheetData>
    <row r="2" spans="2:5">
      <c r="B2" t="s">
        <v>22</v>
      </c>
      <c r="C2" t="s">
        <v>21</v>
      </c>
      <c r="D2" t="s">
        <v>23</v>
      </c>
      <c r="E2" t="s">
        <v>24</v>
      </c>
    </row>
    <row r="3" spans="2:5">
      <c r="B3" t="s">
        <v>20</v>
      </c>
      <c r="C3">
        <v>1</v>
      </c>
      <c r="D3" s="1">
        <v>20000</v>
      </c>
      <c r="E3" s="1">
        <f>C3*D3</f>
        <v>20000</v>
      </c>
    </row>
    <row r="4" spans="2:5">
      <c r="B4" t="s">
        <v>25</v>
      </c>
      <c r="C4">
        <v>1</v>
      </c>
      <c r="D4" s="1">
        <v>5000</v>
      </c>
      <c r="E4" s="1">
        <f>C4*D4</f>
        <v>5000</v>
      </c>
    </row>
    <row r="5" spans="2:5">
      <c r="B5" t="s">
        <v>26</v>
      </c>
      <c r="C5">
        <v>50</v>
      </c>
      <c r="D5">
        <v>1000</v>
      </c>
      <c r="E5" s="1">
        <f>C5*D5</f>
        <v>50000</v>
      </c>
    </row>
    <row r="6" spans="2:5">
      <c r="B6" t="s">
        <v>27</v>
      </c>
      <c r="E6" s="1">
        <v>10000</v>
      </c>
    </row>
    <row r="8" spans="2:5">
      <c r="B8" s="2" t="s">
        <v>34</v>
      </c>
      <c r="C8" s="2"/>
      <c r="D8" s="2"/>
      <c r="E8" s="3">
        <f>SUM(E3:E6)</f>
        <v>85000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C1" sqref="C1"/>
    </sheetView>
  </sheetViews>
  <sheetFormatPr baseColWidth="10" defaultRowHeight="15" x14ac:dyDescent="0"/>
  <cols>
    <col min="2" max="2" width="32.1640625" bestFit="1" customWidth="1"/>
    <col min="3" max="3" width="18" bestFit="1" customWidth="1"/>
  </cols>
  <sheetData>
    <row r="3" spans="2:12">
      <c r="C3" s="2" t="s">
        <v>33</v>
      </c>
    </row>
    <row r="4" spans="2:1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2">
      <c r="B5" t="s">
        <v>28</v>
      </c>
      <c r="C5" s="1">
        <f>60000/12</f>
        <v>5000</v>
      </c>
      <c r="D5" s="1">
        <f>C5*(1+$C$18)</f>
        <v>5500</v>
      </c>
      <c r="E5" s="1">
        <f t="shared" ref="E5:L5" si="0">D5*(1+$C$18)</f>
        <v>6050.0000000000009</v>
      </c>
      <c r="F5" s="1">
        <f t="shared" si="0"/>
        <v>6655.0000000000018</v>
      </c>
      <c r="G5" s="1">
        <f t="shared" si="0"/>
        <v>7320.5000000000027</v>
      </c>
      <c r="H5" s="1">
        <f t="shared" si="0"/>
        <v>8052.5500000000038</v>
      </c>
      <c r="I5" s="1">
        <f t="shared" si="0"/>
        <v>8857.8050000000057</v>
      </c>
      <c r="J5" s="1">
        <f t="shared" si="0"/>
        <v>9743.5855000000065</v>
      </c>
      <c r="K5" s="1">
        <f t="shared" si="0"/>
        <v>10717.944050000007</v>
      </c>
      <c r="L5" s="1">
        <f t="shared" si="0"/>
        <v>11789.73845500001</v>
      </c>
    </row>
    <row r="6" spans="2:12">
      <c r="B6" t="s">
        <v>29</v>
      </c>
      <c r="C6" s="1">
        <f>50000/12</f>
        <v>4166.666666666667</v>
      </c>
      <c r="D6" s="1">
        <f>C6*(1+$C$18)</f>
        <v>4583.3333333333339</v>
      </c>
      <c r="E6" s="1">
        <f t="shared" ref="E6:L6" si="1">D6*(1+$C$18)</f>
        <v>5041.6666666666679</v>
      </c>
      <c r="F6" s="1">
        <f t="shared" si="1"/>
        <v>5545.8333333333348</v>
      </c>
      <c r="G6" s="1">
        <f t="shared" si="1"/>
        <v>6100.4166666666688</v>
      </c>
      <c r="H6" s="1">
        <f t="shared" si="1"/>
        <v>6710.4583333333358</v>
      </c>
      <c r="I6" s="1">
        <f t="shared" si="1"/>
        <v>7381.5041666666702</v>
      </c>
      <c r="J6" s="1">
        <f t="shared" si="1"/>
        <v>8119.6545833333375</v>
      </c>
      <c r="K6" s="1">
        <f t="shared" si="1"/>
        <v>8931.6200416666725</v>
      </c>
      <c r="L6" s="1">
        <f t="shared" si="1"/>
        <v>9824.7820458333408</v>
      </c>
    </row>
    <row r="7" spans="2:12">
      <c r="B7" t="s">
        <v>30</v>
      </c>
      <c r="C7" s="1">
        <f>50000/12</f>
        <v>4166.666666666667</v>
      </c>
      <c r="D7" s="1">
        <f>C7*(1+$C$18)</f>
        <v>4583.3333333333339</v>
      </c>
      <c r="E7" s="1">
        <f t="shared" ref="E7:L8" si="2">D7*(1+$C$18)</f>
        <v>5041.6666666666679</v>
      </c>
      <c r="F7" s="1">
        <f t="shared" si="2"/>
        <v>5545.8333333333348</v>
      </c>
      <c r="G7" s="1">
        <f t="shared" si="2"/>
        <v>6100.4166666666688</v>
      </c>
      <c r="H7" s="1">
        <f t="shared" si="2"/>
        <v>6710.4583333333358</v>
      </c>
      <c r="I7" s="1">
        <f t="shared" si="2"/>
        <v>7381.5041666666702</v>
      </c>
      <c r="J7" s="1">
        <f t="shared" si="2"/>
        <v>8119.6545833333375</v>
      </c>
      <c r="K7" s="1">
        <f t="shared" si="2"/>
        <v>8931.6200416666725</v>
      </c>
      <c r="L7" s="1">
        <f t="shared" si="2"/>
        <v>9824.7820458333408</v>
      </c>
    </row>
    <row r="8" spans="2:12">
      <c r="B8" t="s">
        <v>31</v>
      </c>
      <c r="C8" s="1">
        <f>50000/12</f>
        <v>4166.666666666667</v>
      </c>
      <c r="D8" s="1">
        <f>C8*(1+$C$18)</f>
        <v>4583.3333333333339</v>
      </c>
      <c r="E8" s="1">
        <f t="shared" si="2"/>
        <v>5041.6666666666679</v>
      </c>
      <c r="F8" s="1">
        <f t="shared" si="2"/>
        <v>5545.8333333333348</v>
      </c>
      <c r="G8" s="1">
        <f t="shared" si="2"/>
        <v>6100.4166666666688</v>
      </c>
      <c r="H8" s="1">
        <f t="shared" si="2"/>
        <v>6710.4583333333358</v>
      </c>
      <c r="I8" s="1">
        <f t="shared" si="2"/>
        <v>7381.5041666666702</v>
      </c>
      <c r="J8" s="1">
        <f t="shared" si="2"/>
        <v>8119.6545833333375</v>
      </c>
      <c r="K8" s="1">
        <f t="shared" si="2"/>
        <v>8931.6200416666725</v>
      </c>
      <c r="L8" s="1">
        <f t="shared" si="2"/>
        <v>9824.7820458333408</v>
      </c>
    </row>
    <row r="9" spans="2:12">
      <c r="B9" t="s">
        <v>13</v>
      </c>
      <c r="C9" s="1">
        <v>1000</v>
      </c>
      <c r="D9" s="1">
        <f t="shared" ref="D9:L13" si="3">C9*(1+$C$18)</f>
        <v>1100</v>
      </c>
      <c r="E9" s="1">
        <f t="shared" si="3"/>
        <v>1210</v>
      </c>
      <c r="F9" s="1">
        <f t="shared" si="3"/>
        <v>1331</v>
      </c>
      <c r="G9" s="1">
        <f t="shared" si="3"/>
        <v>1464.1000000000001</v>
      </c>
      <c r="H9" s="1">
        <f t="shared" si="3"/>
        <v>1610.5100000000002</v>
      </c>
      <c r="I9" s="1">
        <f t="shared" si="3"/>
        <v>1771.5610000000004</v>
      </c>
      <c r="J9" s="1">
        <f t="shared" si="3"/>
        <v>1948.7171000000005</v>
      </c>
      <c r="K9" s="1">
        <f t="shared" si="3"/>
        <v>2143.5888100000006</v>
      </c>
      <c r="L9" s="1">
        <f t="shared" si="3"/>
        <v>2357.9476910000008</v>
      </c>
    </row>
    <row r="10" spans="2:12">
      <c r="B10" t="s">
        <v>14</v>
      </c>
      <c r="C10" s="1">
        <v>3000</v>
      </c>
      <c r="D10" s="1">
        <f t="shared" si="3"/>
        <v>3300.0000000000005</v>
      </c>
      <c r="E10" s="1">
        <f t="shared" si="3"/>
        <v>3630.0000000000009</v>
      </c>
      <c r="F10" s="1">
        <f t="shared" si="3"/>
        <v>3993.0000000000014</v>
      </c>
      <c r="G10" s="1">
        <f t="shared" si="3"/>
        <v>4392.300000000002</v>
      </c>
      <c r="H10" s="1">
        <f t="shared" si="3"/>
        <v>4831.5300000000025</v>
      </c>
      <c r="I10" s="1">
        <f t="shared" si="3"/>
        <v>5314.6830000000027</v>
      </c>
      <c r="J10" s="1">
        <f t="shared" si="3"/>
        <v>5846.1513000000032</v>
      </c>
      <c r="K10" s="1">
        <f t="shared" si="3"/>
        <v>6430.7664300000042</v>
      </c>
      <c r="L10" s="1">
        <f t="shared" si="3"/>
        <v>7073.8430730000055</v>
      </c>
    </row>
    <row r="11" spans="2:12">
      <c r="B11" t="s">
        <v>32</v>
      </c>
      <c r="C11" s="1">
        <v>1000</v>
      </c>
      <c r="D11" s="1">
        <f t="shared" si="3"/>
        <v>1100</v>
      </c>
      <c r="E11" s="1">
        <f t="shared" si="3"/>
        <v>1210</v>
      </c>
      <c r="F11" s="1">
        <f t="shared" si="3"/>
        <v>1331</v>
      </c>
      <c r="G11" s="1">
        <f t="shared" si="3"/>
        <v>1464.1000000000001</v>
      </c>
      <c r="H11" s="1">
        <f t="shared" si="3"/>
        <v>1610.5100000000002</v>
      </c>
      <c r="I11" s="1">
        <f t="shared" si="3"/>
        <v>1771.5610000000004</v>
      </c>
      <c r="J11" s="1">
        <f t="shared" si="3"/>
        <v>1948.7171000000005</v>
      </c>
      <c r="K11" s="1">
        <f t="shared" si="3"/>
        <v>2143.5888100000006</v>
      </c>
      <c r="L11" s="1">
        <f t="shared" si="3"/>
        <v>2357.9476910000008</v>
      </c>
    </row>
    <row r="12" spans="2:12">
      <c r="B12" t="s">
        <v>16</v>
      </c>
      <c r="C12" s="1">
        <v>1000</v>
      </c>
      <c r="D12" s="1">
        <f t="shared" si="3"/>
        <v>1100</v>
      </c>
      <c r="E12" s="1">
        <f t="shared" si="3"/>
        <v>1210</v>
      </c>
      <c r="F12" s="1">
        <f t="shared" si="3"/>
        <v>1331</v>
      </c>
      <c r="G12" s="1">
        <f t="shared" si="3"/>
        <v>1464.1000000000001</v>
      </c>
      <c r="H12" s="1">
        <f t="shared" si="3"/>
        <v>1610.5100000000002</v>
      </c>
      <c r="I12" s="1">
        <f t="shared" si="3"/>
        <v>1771.5610000000004</v>
      </c>
      <c r="J12" s="1">
        <f t="shared" si="3"/>
        <v>1948.7171000000005</v>
      </c>
      <c r="K12" s="1">
        <f t="shared" si="3"/>
        <v>2143.5888100000006</v>
      </c>
      <c r="L12" s="1">
        <f t="shared" si="3"/>
        <v>2357.9476910000008</v>
      </c>
    </row>
    <row r="13" spans="2:12">
      <c r="B13" t="s">
        <v>79</v>
      </c>
      <c r="C13" s="1">
        <v>100</v>
      </c>
      <c r="D13" s="1">
        <f t="shared" si="3"/>
        <v>110.00000000000001</v>
      </c>
      <c r="E13" s="1">
        <f t="shared" si="3"/>
        <v>121.00000000000003</v>
      </c>
      <c r="F13" s="1">
        <f t="shared" si="3"/>
        <v>133.10000000000005</v>
      </c>
      <c r="G13" s="1">
        <f t="shared" si="3"/>
        <v>146.41000000000008</v>
      </c>
      <c r="H13" s="1">
        <f t="shared" si="3"/>
        <v>161.0510000000001</v>
      </c>
      <c r="I13" s="1">
        <f t="shared" si="3"/>
        <v>177.15610000000012</v>
      </c>
      <c r="J13" s="1">
        <f t="shared" si="3"/>
        <v>194.87171000000015</v>
      </c>
      <c r="K13" s="1">
        <f t="shared" si="3"/>
        <v>214.3588810000002</v>
      </c>
      <c r="L13" s="1">
        <f t="shared" si="3"/>
        <v>235.79476910000022</v>
      </c>
    </row>
    <row r="14" spans="2:12">
      <c r="B14" t="s">
        <v>80</v>
      </c>
      <c r="C14" s="1">
        <f>'Startup Costs'!$E$5/12/10</f>
        <v>416.66666666666669</v>
      </c>
      <c r="D14" s="1">
        <f>'Startup Costs'!$E$5/12/10</f>
        <v>416.66666666666669</v>
      </c>
      <c r="E14" s="1">
        <f>'Startup Costs'!$E$5/12/10</f>
        <v>416.66666666666669</v>
      </c>
      <c r="F14" s="1">
        <f>'Startup Costs'!$E$5/12/10</f>
        <v>416.66666666666669</v>
      </c>
      <c r="G14" s="1">
        <f>'Startup Costs'!$E$5/12/10</f>
        <v>416.66666666666669</v>
      </c>
      <c r="H14" s="1">
        <f>'Startup Costs'!$E$5/12/10</f>
        <v>416.66666666666669</v>
      </c>
      <c r="I14" s="1">
        <f>'Startup Costs'!$E$5/12/10</f>
        <v>416.66666666666669</v>
      </c>
      <c r="J14" s="1">
        <f>'Startup Costs'!$E$5/12/10</f>
        <v>416.66666666666669</v>
      </c>
      <c r="K14" s="1">
        <f>'Startup Costs'!$E$5/12/10</f>
        <v>416.66666666666669</v>
      </c>
      <c r="L14" s="1">
        <f>'Startup Costs'!$E$5/12/10</f>
        <v>416.66666666666669</v>
      </c>
    </row>
    <row r="15" spans="2:12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>
      <c r="B16" s="2" t="s">
        <v>34</v>
      </c>
      <c r="C16" s="1">
        <f>SUM(C5:C12)</f>
        <v>23500.000000000004</v>
      </c>
      <c r="D16" s="1">
        <f t="shared" ref="D16:L16" si="4">SUM(D5:D13)</f>
        <v>25960</v>
      </c>
      <c r="E16" s="1">
        <f t="shared" si="4"/>
        <v>28556.000000000004</v>
      </c>
      <c r="F16" s="1">
        <f t="shared" si="4"/>
        <v>31411.600000000006</v>
      </c>
      <c r="G16" s="1">
        <f t="shared" si="4"/>
        <v>34552.760000000009</v>
      </c>
      <c r="H16" s="1">
        <f t="shared" si="4"/>
        <v>38008.036000000015</v>
      </c>
      <c r="I16" s="1">
        <f t="shared" si="4"/>
        <v>41808.839600000021</v>
      </c>
      <c r="J16" s="1">
        <f t="shared" si="4"/>
        <v>45989.723560000028</v>
      </c>
      <c r="K16" s="1">
        <f t="shared" si="4"/>
        <v>50588.695916000033</v>
      </c>
      <c r="L16" s="1">
        <f t="shared" si="4"/>
        <v>55647.56550760004</v>
      </c>
    </row>
    <row r="18" spans="1:5">
      <c r="B18" t="s">
        <v>62</v>
      </c>
      <c r="C18" s="4">
        <v>0.1</v>
      </c>
    </row>
    <row r="20" spans="1:5">
      <c r="B20" t="s">
        <v>82</v>
      </c>
      <c r="C20" s="4">
        <v>0.3</v>
      </c>
    </row>
    <row r="22" spans="1:5">
      <c r="A22" t="s">
        <v>13</v>
      </c>
      <c r="B22" s="8" t="s">
        <v>75</v>
      </c>
    </row>
    <row r="24" spans="1:5">
      <c r="C24" s="1"/>
    </row>
    <row r="25" spans="1:5">
      <c r="C25">
        <v>200850</v>
      </c>
      <c r="D25">
        <v>258900</v>
      </c>
      <c r="E25">
        <v>337900</v>
      </c>
    </row>
    <row r="26" spans="1:5">
      <c r="C26">
        <v>29255</v>
      </c>
      <c r="D26">
        <v>35051</v>
      </c>
      <c r="E26">
        <v>36752</v>
      </c>
    </row>
    <row r="28" spans="1:5">
      <c r="C28">
        <v>51479</v>
      </c>
      <c r="D28">
        <v>67155</v>
      </c>
      <c r="E28">
        <v>90344</v>
      </c>
    </row>
    <row r="30" spans="1:5">
      <c r="C30">
        <f>C28/(C25-C26)</f>
        <v>0.3000029138378158</v>
      </c>
      <c r="D30">
        <f>D28/(D25-D26)</f>
        <v>0.30000134018914537</v>
      </c>
      <c r="E30">
        <f>E28/(E25-E26)</f>
        <v>0.29999867174943884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D7" sqref="D7"/>
    </sheetView>
  </sheetViews>
  <sheetFormatPr baseColWidth="10" defaultRowHeight="15" x14ac:dyDescent="0"/>
  <cols>
    <col min="2" max="2" width="30.83203125" bestFit="1" customWidth="1"/>
  </cols>
  <sheetData>
    <row r="1" spans="1:15">
      <c r="A1" s="2" t="s">
        <v>56</v>
      </c>
    </row>
    <row r="2" spans="1:15">
      <c r="D2" t="s">
        <v>37</v>
      </c>
    </row>
    <row r="3" spans="1:15">
      <c r="D3">
        <v>1</v>
      </c>
      <c r="E3">
        <f>D3+1</f>
        <v>2</v>
      </c>
      <c r="F3">
        <f t="shared" ref="F3:L3" si="0">E3+1</f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>L3+1</f>
        <v>10</v>
      </c>
    </row>
    <row r="4" spans="1:15">
      <c r="B4" t="s">
        <v>36</v>
      </c>
      <c r="C4">
        <v>15</v>
      </c>
      <c r="D4">
        <v>20</v>
      </c>
      <c r="E4">
        <f>D4+10</f>
        <v>30</v>
      </c>
      <c r="F4">
        <f t="shared" ref="F4:M4" si="1">E4+10</f>
        <v>40</v>
      </c>
      <c r="G4">
        <f t="shared" si="1"/>
        <v>50</v>
      </c>
      <c r="H4">
        <f t="shared" si="1"/>
        <v>60</v>
      </c>
      <c r="I4">
        <f t="shared" si="1"/>
        <v>70</v>
      </c>
      <c r="J4">
        <f t="shared" si="1"/>
        <v>80</v>
      </c>
      <c r="K4">
        <f t="shared" si="1"/>
        <v>90</v>
      </c>
      <c r="L4">
        <f t="shared" si="1"/>
        <v>100</v>
      </c>
      <c r="M4">
        <f t="shared" si="1"/>
        <v>110</v>
      </c>
    </row>
    <row r="5" spans="1:15">
      <c r="B5" t="s">
        <v>38</v>
      </c>
      <c r="D5" s="1">
        <v>50</v>
      </c>
      <c r="E5">
        <f>MROUND(D5*(1+$C$6),5)</f>
        <v>55</v>
      </c>
      <c r="F5">
        <f t="shared" ref="F5:M5" si="2">MROUND(E5*(1+$C$6),5)</f>
        <v>60</v>
      </c>
      <c r="G5">
        <f t="shared" si="2"/>
        <v>65</v>
      </c>
      <c r="H5">
        <f t="shared" si="2"/>
        <v>70</v>
      </c>
      <c r="I5">
        <f t="shared" si="2"/>
        <v>75</v>
      </c>
      <c r="J5">
        <f t="shared" si="2"/>
        <v>85</v>
      </c>
      <c r="K5">
        <f t="shared" si="2"/>
        <v>95</v>
      </c>
      <c r="L5">
        <f t="shared" si="2"/>
        <v>105</v>
      </c>
      <c r="M5">
        <f t="shared" si="2"/>
        <v>115</v>
      </c>
    </row>
    <row r="6" spans="1:15">
      <c r="B6" t="s">
        <v>63</v>
      </c>
      <c r="C6" s="4">
        <v>0.1</v>
      </c>
    </row>
    <row r="7" spans="1:15">
      <c r="B7" t="s">
        <v>39</v>
      </c>
      <c r="D7" s="4">
        <f>'Annual P&amp;L'!C3</f>
        <v>0.05</v>
      </c>
      <c r="E7" s="4">
        <f>D7</f>
        <v>0.05</v>
      </c>
      <c r="F7" s="4">
        <f t="shared" ref="F7:M7" si="3">E7</f>
        <v>0.05</v>
      </c>
      <c r="G7" s="4">
        <f t="shared" si="3"/>
        <v>0.05</v>
      </c>
      <c r="H7" s="4">
        <f t="shared" si="3"/>
        <v>0.05</v>
      </c>
      <c r="I7" s="4">
        <f t="shared" si="3"/>
        <v>0.05</v>
      </c>
      <c r="J7" s="4">
        <f t="shared" si="3"/>
        <v>0.05</v>
      </c>
      <c r="K7" s="4">
        <f t="shared" si="3"/>
        <v>0.05</v>
      </c>
      <c r="L7" s="4">
        <f t="shared" si="3"/>
        <v>0.05</v>
      </c>
      <c r="M7" s="4">
        <f t="shared" si="3"/>
        <v>0.05</v>
      </c>
    </row>
    <row r="9" spans="1:15">
      <c r="B9" t="s">
        <v>61</v>
      </c>
      <c r="D9">
        <v>1</v>
      </c>
      <c r="E9">
        <f>D9</f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  <c r="N10" t="s">
        <v>50</v>
      </c>
      <c r="O10" t="s">
        <v>51</v>
      </c>
    </row>
    <row r="11" spans="1:15">
      <c r="B11" t="s">
        <v>52</v>
      </c>
      <c r="D11">
        <f>C4</f>
        <v>15</v>
      </c>
      <c r="E11">
        <f>D14</f>
        <v>33</v>
      </c>
      <c r="F11">
        <f t="shared" ref="F11:O11" si="4">E14</f>
        <v>50</v>
      </c>
      <c r="G11">
        <f t="shared" si="4"/>
        <v>66</v>
      </c>
      <c r="H11">
        <f t="shared" si="4"/>
        <v>82</v>
      </c>
      <c r="I11">
        <f t="shared" si="4"/>
        <v>97</v>
      </c>
      <c r="J11">
        <f t="shared" si="4"/>
        <v>111</v>
      </c>
      <c r="K11">
        <f t="shared" si="4"/>
        <v>124</v>
      </c>
      <c r="L11">
        <f t="shared" si="4"/>
        <v>137</v>
      </c>
      <c r="M11">
        <f t="shared" si="4"/>
        <v>149</v>
      </c>
      <c r="N11">
        <f t="shared" si="4"/>
        <v>161</v>
      </c>
      <c r="O11">
        <f t="shared" si="4"/>
        <v>172</v>
      </c>
    </row>
    <row r="12" spans="1:15">
      <c r="B12" t="s">
        <v>53</v>
      </c>
      <c r="D12">
        <f>$D$4</f>
        <v>20</v>
      </c>
      <c r="E12">
        <f t="shared" ref="E12:O12" si="5">$D$4</f>
        <v>20</v>
      </c>
      <c r="F12">
        <f t="shared" si="5"/>
        <v>20</v>
      </c>
      <c r="G12">
        <f t="shared" si="5"/>
        <v>20</v>
      </c>
      <c r="H12">
        <f t="shared" si="5"/>
        <v>20</v>
      </c>
      <c r="I12">
        <f t="shared" si="5"/>
        <v>20</v>
      </c>
      <c r="J12">
        <f t="shared" si="5"/>
        <v>20</v>
      </c>
      <c r="K12">
        <f t="shared" si="5"/>
        <v>20</v>
      </c>
      <c r="L12">
        <f t="shared" si="5"/>
        <v>20</v>
      </c>
      <c r="M12">
        <f t="shared" si="5"/>
        <v>20</v>
      </c>
      <c r="N12">
        <f t="shared" si="5"/>
        <v>20</v>
      </c>
      <c r="O12">
        <f t="shared" si="5"/>
        <v>20</v>
      </c>
    </row>
    <row r="13" spans="1:15">
      <c r="B13" t="s">
        <v>54</v>
      </c>
      <c r="D13">
        <f>ROUND($D$7*SUM(D11:D12),0)</f>
        <v>2</v>
      </c>
      <c r="E13">
        <f>ROUND($D$7*SUM(E11:E12),0)</f>
        <v>3</v>
      </c>
      <c r="F13">
        <f t="shared" ref="F13:O13" si="6">ROUND($D$7*SUM(F11:F12),0)</f>
        <v>4</v>
      </c>
      <c r="G13">
        <f t="shared" si="6"/>
        <v>4</v>
      </c>
      <c r="H13">
        <f t="shared" si="6"/>
        <v>5</v>
      </c>
      <c r="I13">
        <f t="shared" si="6"/>
        <v>6</v>
      </c>
      <c r="J13">
        <f t="shared" si="6"/>
        <v>7</v>
      </c>
      <c r="K13">
        <f t="shared" si="6"/>
        <v>7</v>
      </c>
      <c r="L13">
        <f t="shared" si="6"/>
        <v>8</v>
      </c>
      <c r="M13">
        <f t="shared" si="6"/>
        <v>8</v>
      </c>
      <c r="N13">
        <f t="shared" si="6"/>
        <v>9</v>
      </c>
      <c r="O13">
        <f t="shared" si="6"/>
        <v>10</v>
      </c>
    </row>
    <row r="14" spans="1:15">
      <c r="B14" t="s">
        <v>55</v>
      </c>
      <c r="D14">
        <f>D11+D12-D13</f>
        <v>33</v>
      </c>
      <c r="E14">
        <f t="shared" ref="E14:O14" si="7">E11+E12-E13</f>
        <v>50</v>
      </c>
      <c r="F14">
        <f t="shared" si="7"/>
        <v>66</v>
      </c>
      <c r="G14">
        <f t="shared" si="7"/>
        <v>82</v>
      </c>
      <c r="H14">
        <f t="shared" si="7"/>
        <v>97</v>
      </c>
      <c r="I14">
        <f t="shared" si="7"/>
        <v>111</v>
      </c>
      <c r="J14">
        <f t="shared" si="7"/>
        <v>124</v>
      </c>
      <c r="K14">
        <f t="shared" si="7"/>
        <v>137</v>
      </c>
      <c r="L14">
        <f t="shared" si="7"/>
        <v>149</v>
      </c>
      <c r="M14">
        <f t="shared" si="7"/>
        <v>161</v>
      </c>
      <c r="N14">
        <f t="shared" si="7"/>
        <v>172</v>
      </c>
      <c r="O14">
        <f t="shared" si="7"/>
        <v>182</v>
      </c>
    </row>
    <row r="16" spans="1:15">
      <c r="B16" t="s">
        <v>61</v>
      </c>
    </row>
    <row r="17" spans="2:15">
      <c r="B17" t="s">
        <v>57</v>
      </c>
      <c r="D17" s="1">
        <f t="shared" ref="D17:E19" si="8">D11*$D$5</f>
        <v>750</v>
      </c>
      <c r="E17" s="1">
        <f t="shared" si="8"/>
        <v>1650</v>
      </c>
      <c r="O17" s="1">
        <f>O11*$D$5</f>
        <v>8600</v>
      </c>
    </row>
    <row r="18" spans="2:15">
      <c r="B18" t="s">
        <v>58</v>
      </c>
      <c r="D18" s="1">
        <f t="shared" si="8"/>
        <v>1000</v>
      </c>
      <c r="E18" s="1">
        <f t="shared" si="8"/>
        <v>1000</v>
      </c>
      <c r="O18" s="1">
        <f>O12*$D$5</f>
        <v>1000</v>
      </c>
    </row>
    <row r="19" spans="2:15">
      <c r="B19" t="s">
        <v>59</v>
      </c>
      <c r="D19" s="1">
        <f t="shared" si="8"/>
        <v>100</v>
      </c>
      <c r="E19" s="1">
        <f t="shared" si="8"/>
        <v>150</v>
      </c>
      <c r="O19" s="1">
        <f>O13*$D$5</f>
        <v>500</v>
      </c>
    </row>
    <row r="20" spans="2:15">
      <c r="B20" t="s">
        <v>60</v>
      </c>
      <c r="D20" s="3">
        <f>D17+D18-D19</f>
        <v>1650</v>
      </c>
      <c r="E20" s="3">
        <f>E17+E18-E19</f>
        <v>2500</v>
      </c>
      <c r="O20" s="3">
        <f>O17+O18-O19</f>
        <v>9100</v>
      </c>
    </row>
    <row r="22" spans="2:15">
      <c r="D22" s="1"/>
      <c r="E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43"/>
  <sheetViews>
    <sheetView workbookViewId="0">
      <selection activeCell="C8" sqref="C8"/>
    </sheetView>
  </sheetViews>
  <sheetFormatPr baseColWidth="10" defaultRowHeight="15" x14ac:dyDescent="0"/>
  <cols>
    <col min="2" max="2" width="22.33203125" customWidth="1"/>
  </cols>
  <sheetData>
    <row r="1" spans="2:122">
      <c r="B1" t="s">
        <v>64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f>M1</f>
        <v>1</v>
      </c>
      <c r="O1">
        <f>C1+1</f>
        <v>2</v>
      </c>
      <c r="P1">
        <f t="shared" ref="P1:Z1" si="0">D1+1</f>
        <v>2</v>
      </c>
      <c r="Q1">
        <f t="shared" si="0"/>
        <v>2</v>
      </c>
      <c r="R1">
        <f t="shared" si="0"/>
        <v>2</v>
      </c>
      <c r="S1">
        <f t="shared" si="0"/>
        <v>2</v>
      </c>
      <c r="T1">
        <f t="shared" si="0"/>
        <v>2</v>
      </c>
      <c r="U1">
        <f t="shared" si="0"/>
        <v>2</v>
      </c>
      <c r="V1">
        <f t="shared" si="0"/>
        <v>2</v>
      </c>
      <c r="W1">
        <f t="shared" si="0"/>
        <v>2</v>
      </c>
      <c r="X1">
        <f t="shared" si="0"/>
        <v>2</v>
      </c>
      <c r="Y1">
        <f t="shared" si="0"/>
        <v>2</v>
      </c>
      <c r="Z1">
        <f t="shared" si="0"/>
        <v>2</v>
      </c>
      <c r="AA1">
        <f>O1+1</f>
        <v>3</v>
      </c>
      <c r="AB1">
        <f t="shared" ref="AB1:BA1" si="1">P1+1</f>
        <v>3</v>
      </c>
      <c r="AC1">
        <f t="shared" si="1"/>
        <v>3</v>
      </c>
      <c r="AD1">
        <f t="shared" si="1"/>
        <v>3</v>
      </c>
      <c r="AE1">
        <f t="shared" si="1"/>
        <v>3</v>
      </c>
      <c r="AF1">
        <f t="shared" si="1"/>
        <v>3</v>
      </c>
      <c r="AG1">
        <f t="shared" si="1"/>
        <v>3</v>
      </c>
      <c r="AH1">
        <f t="shared" si="1"/>
        <v>3</v>
      </c>
      <c r="AI1">
        <f t="shared" si="1"/>
        <v>3</v>
      </c>
      <c r="AJ1">
        <f t="shared" si="1"/>
        <v>3</v>
      </c>
      <c r="AK1">
        <f t="shared" si="1"/>
        <v>3</v>
      </c>
      <c r="AL1">
        <f t="shared" si="1"/>
        <v>3</v>
      </c>
      <c r="AM1">
        <f t="shared" si="1"/>
        <v>4</v>
      </c>
      <c r="AN1">
        <f t="shared" si="1"/>
        <v>4</v>
      </c>
      <c r="AO1">
        <f t="shared" si="1"/>
        <v>4</v>
      </c>
      <c r="AP1">
        <f t="shared" si="1"/>
        <v>4</v>
      </c>
      <c r="AQ1">
        <f t="shared" si="1"/>
        <v>4</v>
      </c>
      <c r="AR1">
        <f t="shared" si="1"/>
        <v>4</v>
      </c>
      <c r="AS1">
        <f t="shared" si="1"/>
        <v>4</v>
      </c>
      <c r="AT1">
        <f t="shared" si="1"/>
        <v>4</v>
      </c>
      <c r="AU1">
        <f t="shared" si="1"/>
        <v>4</v>
      </c>
      <c r="AV1">
        <f t="shared" si="1"/>
        <v>4</v>
      </c>
      <c r="AW1">
        <f t="shared" si="1"/>
        <v>4</v>
      </c>
      <c r="AX1">
        <f t="shared" si="1"/>
        <v>4</v>
      </c>
      <c r="AY1">
        <f t="shared" si="1"/>
        <v>5</v>
      </c>
      <c r="AZ1">
        <f t="shared" si="1"/>
        <v>5</v>
      </c>
      <c r="BA1">
        <f t="shared" si="1"/>
        <v>5</v>
      </c>
      <c r="BB1">
        <f t="shared" ref="BB1" si="2">AP1+1</f>
        <v>5</v>
      </c>
      <c r="BC1">
        <f t="shared" ref="BC1" si="3">AQ1+1</f>
        <v>5</v>
      </c>
      <c r="BD1">
        <f t="shared" ref="BD1" si="4">AR1+1</f>
        <v>5</v>
      </c>
      <c r="BE1">
        <f t="shared" ref="BE1" si="5">AS1+1</f>
        <v>5</v>
      </c>
      <c r="BF1">
        <f t="shared" ref="BF1" si="6">AT1+1</f>
        <v>5</v>
      </c>
      <c r="BG1">
        <f t="shared" ref="BG1" si="7">AU1+1</f>
        <v>5</v>
      </c>
      <c r="BH1">
        <f t="shared" ref="BH1" si="8">AV1+1</f>
        <v>5</v>
      </c>
      <c r="BI1">
        <f t="shared" ref="BI1" si="9">AW1+1</f>
        <v>5</v>
      </c>
      <c r="BJ1">
        <f t="shared" ref="BJ1" si="10">AX1+1</f>
        <v>5</v>
      </c>
      <c r="BK1">
        <f t="shared" ref="BK1" si="11">AY1+1</f>
        <v>6</v>
      </c>
      <c r="BL1">
        <f t="shared" ref="BL1" si="12">AZ1+1</f>
        <v>6</v>
      </c>
      <c r="BM1">
        <f t="shared" ref="BM1" si="13">BA1+1</f>
        <v>6</v>
      </c>
      <c r="BN1">
        <f t="shared" ref="BN1" si="14">BB1+1</f>
        <v>6</v>
      </c>
      <c r="BO1">
        <f t="shared" ref="BO1" si="15">BC1+1</f>
        <v>6</v>
      </c>
      <c r="BP1">
        <f t="shared" ref="BP1" si="16">BD1+1</f>
        <v>6</v>
      </c>
      <c r="BQ1">
        <f t="shared" ref="BQ1" si="17">BE1+1</f>
        <v>6</v>
      </c>
      <c r="BR1">
        <f t="shared" ref="BR1" si="18">BF1+1</f>
        <v>6</v>
      </c>
      <c r="BS1">
        <f t="shared" ref="BS1" si="19">BG1+1</f>
        <v>6</v>
      </c>
      <c r="BT1">
        <f t="shared" ref="BT1" si="20">BH1+1</f>
        <v>6</v>
      </c>
      <c r="BU1">
        <f t="shared" ref="BU1" si="21">BI1+1</f>
        <v>6</v>
      </c>
      <c r="BV1">
        <f t="shared" ref="BV1" si="22">BJ1+1</f>
        <v>6</v>
      </c>
      <c r="BW1">
        <f t="shared" ref="BW1" si="23">BK1+1</f>
        <v>7</v>
      </c>
      <c r="BX1">
        <f t="shared" ref="BX1" si="24">BL1+1</f>
        <v>7</v>
      </c>
      <c r="BY1">
        <f t="shared" ref="BY1" si="25">BM1+1</f>
        <v>7</v>
      </c>
      <c r="BZ1">
        <f t="shared" ref="BZ1" si="26">BN1+1</f>
        <v>7</v>
      </c>
      <c r="CA1">
        <f t="shared" ref="CA1" si="27">BO1+1</f>
        <v>7</v>
      </c>
      <c r="CB1">
        <f t="shared" ref="CB1" si="28">BP1+1</f>
        <v>7</v>
      </c>
      <c r="CC1">
        <f t="shared" ref="CC1" si="29">BQ1+1</f>
        <v>7</v>
      </c>
      <c r="CD1">
        <f t="shared" ref="CD1" si="30">BR1+1</f>
        <v>7</v>
      </c>
      <c r="CE1">
        <f t="shared" ref="CE1" si="31">BS1+1</f>
        <v>7</v>
      </c>
      <c r="CF1">
        <f t="shared" ref="CF1" si="32">BT1+1</f>
        <v>7</v>
      </c>
      <c r="CG1">
        <f t="shared" ref="CG1" si="33">BU1+1</f>
        <v>7</v>
      </c>
      <c r="CH1">
        <f t="shared" ref="CH1" si="34">BV1+1</f>
        <v>7</v>
      </c>
      <c r="CI1">
        <f t="shared" ref="CI1" si="35">BW1+1</f>
        <v>8</v>
      </c>
      <c r="CJ1">
        <f t="shared" ref="CJ1" si="36">BX1+1</f>
        <v>8</v>
      </c>
      <c r="CK1">
        <f t="shared" ref="CK1" si="37">BY1+1</f>
        <v>8</v>
      </c>
      <c r="CL1">
        <f t="shared" ref="CL1" si="38">BZ1+1</f>
        <v>8</v>
      </c>
      <c r="CM1">
        <f t="shared" ref="CM1" si="39">CA1+1</f>
        <v>8</v>
      </c>
      <c r="CN1">
        <f t="shared" ref="CN1" si="40">CB1+1</f>
        <v>8</v>
      </c>
      <c r="CO1">
        <f t="shared" ref="CO1" si="41">CC1+1</f>
        <v>8</v>
      </c>
      <c r="CP1">
        <f t="shared" ref="CP1" si="42">CD1+1</f>
        <v>8</v>
      </c>
      <c r="CQ1">
        <f t="shared" ref="CQ1" si="43">CE1+1</f>
        <v>8</v>
      </c>
      <c r="CR1">
        <f t="shared" ref="CR1" si="44">CF1+1</f>
        <v>8</v>
      </c>
      <c r="CS1">
        <f t="shared" ref="CS1" si="45">CG1+1</f>
        <v>8</v>
      </c>
      <c r="CT1">
        <f t="shared" ref="CT1" si="46">CH1+1</f>
        <v>8</v>
      </c>
      <c r="CU1">
        <f t="shared" ref="CU1" si="47">CI1+1</f>
        <v>9</v>
      </c>
      <c r="CV1">
        <f t="shared" ref="CV1" si="48">CJ1+1</f>
        <v>9</v>
      </c>
      <c r="CW1">
        <f t="shared" ref="CW1" si="49">CK1+1</f>
        <v>9</v>
      </c>
      <c r="CX1">
        <f t="shared" ref="CX1" si="50">CL1+1</f>
        <v>9</v>
      </c>
      <c r="CY1">
        <f t="shared" ref="CY1" si="51">CM1+1</f>
        <v>9</v>
      </c>
      <c r="CZ1">
        <f t="shared" ref="CZ1" si="52">CN1+1</f>
        <v>9</v>
      </c>
      <c r="DA1">
        <f t="shared" ref="DA1" si="53">CO1+1</f>
        <v>9</v>
      </c>
      <c r="DB1">
        <f t="shared" ref="DB1" si="54">CP1+1</f>
        <v>9</v>
      </c>
      <c r="DC1">
        <f t="shared" ref="DC1" si="55">CQ1+1</f>
        <v>9</v>
      </c>
      <c r="DD1">
        <f t="shared" ref="DD1" si="56">CR1+1</f>
        <v>9</v>
      </c>
      <c r="DE1">
        <f t="shared" ref="DE1" si="57">CS1+1</f>
        <v>9</v>
      </c>
      <c r="DF1">
        <f t="shared" ref="DF1" si="58">CT1+1</f>
        <v>9</v>
      </c>
      <c r="DG1">
        <f t="shared" ref="DG1" si="59">CU1+1</f>
        <v>10</v>
      </c>
      <c r="DH1">
        <f t="shared" ref="DH1" si="60">CV1+1</f>
        <v>10</v>
      </c>
      <c r="DI1">
        <f t="shared" ref="DI1" si="61">CW1+1</f>
        <v>10</v>
      </c>
      <c r="DJ1">
        <f t="shared" ref="DJ1" si="62">CX1+1</f>
        <v>10</v>
      </c>
      <c r="DK1">
        <f t="shared" ref="DK1" si="63">CY1+1</f>
        <v>10</v>
      </c>
      <c r="DL1">
        <f t="shared" ref="DL1" si="64">CZ1+1</f>
        <v>10</v>
      </c>
      <c r="DM1">
        <f t="shared" ref="DM1" si="65">DA1+1</f>
        <v>10</v>
      </c>
      <c r="DN1">
        <f t="shared" ref="DN1" si="66">DB1+1</f>
        <v>10</v>
      </c>
      <c r="DO1">
        <f t="shared" ref="DO1" si="67">DC1+1</f>
        <v>10</v>
      </c>
      <c r="DP1">
        <f t="shared" ref="DP1" si="68">DD1+1</f>
        <v>10</v>
      </c>
      <c r="DQ1">
        <f t="shared" ref="DQ1" si="69">DE1+1</f>
        <v>10</v>
      </c>
      <c r="DR1">
        <f t="shared" ref="DR1" si="70">DF1+1</f>
        <v>10</v>
      </c>
    </row>
    <row r="2" spans="2:122">
      <c r="B2" t="s">
        <v>65</v>
      </c>
      <c r="C2">
        <v>1</v>
      </c>
      <c r="D2">
        <f>C2+1</f>
        <v>2</v>
      </c>
      <c r="E2">
        <f t="shared" ref="E2:N2" si="71">D2+1</f>
        <v>3</v>
      </c>
      <c r="F2">
        <f t="shared" si="71"/>
        <v>4</v>
      </c>
      <c r="G2">
        <f t="shared" si="71"/>
        <v>5</v>
      </c>
      <c r="H2">
        <f t="shared" si="71"/>
        <v>6</v>
      </c>
      <c r="I2">
        <f t="shared" si="71"/>
        <v>7</v>
      </c>
      <c r="J2">
        <f t="shared" si="71"/>
        <v>8</v>
      </c>
      <c r="K2">
        <f t="shared" si="71"/>
        <v>9</v>
      </c>
      <c r="L2">
        <f t="shared" si="71"/>
        <v>10</v>
      </c>
      <c r="M2">
        <f t="shared" si="71"/>
        <v>11</v>
      </c>
      <c r="N2">
        <f t="shared" si="71"/>
        <v>12</v>
      </c>
      <c r="O2">
        <f>C2</f>
        <v>1</v>
      </c>
      <c r="P2">
        <f t="shared" ref="P2:Z2" si="72">D2</f>
        <v>2</v>
      </c>
      <c r="Q2">
        <f t="shared" si="72"/>
        <v>3</v>
      </c>
      <c r="R2">
        <f t="shared" si="72"/>
        <v>4</v>
      </c>
      <c r="S2">
        <f t="shared" si="72"/>
        <v>5</v>
      </c>
      <c r="T2">
        <f t="shared" si="72"/>
        <v>6</v>
      </c>
      <c r="U2">
        <f t="shared" si="72"/>
        <v>7</v>
      </c>
      <c r="V2">
        <f t="shared" si="72"/>
        <v>8</v>
      </c>
      <c r="W2">
        <f t="shared" si="72"/>
        <v>9</v>
      </c>
      <c r="X2">
        <f t="shared" si="72"/>
        <v>10</v>
      </c>
      <c r="Y2">
        <f t="shared" si="72"/>
        <v>11</v>
      </c>
      <c r="Z2">
        <f t="shared" si="72"/>
        <v>12</v>
      </c>
      <c r="AA2">
        <f>O2</f>
        <v>1</v>
      </c>
      <c r="AB2">
        <f t="shared" ref="AB2:AY2" si="73">P2</f>
        <v>2</v>
      </c>
      <c r="AC2">
        <f t="shared" si="73"/>
        <v>3</v>
      </c>
      <c r="AD2">
        <f t="shared" si="73"/>
        <v>4</v>
      </c>
      <c r="AE2">
        <f t="shared" si="73"/>
        <v>5</v>
      </c>
      <c r="AF2">
        <f t="shared" si="73"/>
        <v>6</v>
      </c>
      <c r="AG2">
        <f t="shared" si="73"/>
        <v>7</v>
      </c>
      <c r="AH2">
        <f t="shared" si="73"/>
        <v>8</v>
      </c>
      <c r="AI2">
        <f t="shared" si="73"/>
        <v>9</v>
      </c>
      <c r="AJ2">
        <f t="shared" si="73"/>
        <v>10</v>
      </c>
      <c r="AK2">
        <f t="shared" si="73"/>
        <v>11</v>
      </c>
      <c r="AL2">
        <f t="shared" si="73"/>
        <v>12</v>
      </c>
      <c r="AM2">
        <f t="shared" si="73"/>
        <v>1</v>
      </c>
      <c r="AN2">
        <f t="shared" si="73"/>
        <v>2</v>
      </c>
      <c r="AO2">
        <f t="shared" si="73"/>
        <v>3</v>
      </c>
      <c r="AP2">
        <f t="shared" si="73"/>
        <v>4</v>
      </c>
      <c r="AQ2">
        <f t="shared" si="73"/>
        <v>5</v>
      </c>
      <c r="AR2">
        <f t="shared" si="73"/>
        <v>6</v>
      </c>
      <c r="AS2">
        <f t="shared" si="73"/>
        <v>7</v>
      </c>
      <c r="AT2">
        <f t="shared" si="73"/>
        <v>8</v>
      </c>
      <c r="AU2">
        <f t="shared" si="73"/>
        <v>9</v>
      </c>
      <c r="AV2">
        <f t="shared" si="73"/>
        <v>10</v>
      </c>
      <c r="AW2">
        <f t="shared" si="73"/>
        <v>11</v>
      </c>
      <c r="AX2">
        <f t="shared" si="73"/>
        <v>12</v>
      </c>
      <c r="AY2">
        <f t="shared" si="73"/>
        <v>1</v>
      </c>
      <c r="AZ2">
        <f t="shared" ref="AZ2" si="74">AN2</f>
        <v>2</v>
      </c>
      <c r="BA2">
        <f t="shared" ref="BA2" si="75">AO2</f>
        <v>3</v>
      </c>
      <c r="BB2">
        <f t="shared" ref="BB2" si="76">AP2</f>
        <v>4</v>
      </c>
      <c r="BC2">
        <f t="shared" ref="BC2" si="77">AQ2</f>
        <v>5</v>
      </c>
      <c r="BD2">
        <f t="shared" ref="BD2" si="78">AR2</f>
        <v>6</v>
      </c>
      <c r="BE2">
        <f t="shared" ref="BE2" si="79">AS2</f>
        <v>7</v>
      </c>
      <c r="BF2">
        <f t="shared" ref="BF2" si="80">AT2</f>
        <v>8</v>
      </c>
      <c r="BG2">
        <f t="shared" ref="BG2" si="81">AU2</f>
        <v>9</v>
      </c>
      <c r="BH2">
        <f t="shared" ref="BH2" si="82">AV2</f>
        <v>10</v>
      </c>
      <c r="BI2">
        <f t="shared" ref="BI2" si="83">AW2</f>
        <v>11</v>
      </c>
      <c r="BJ2">
        <f t="shared" ref="BJ2" si="84">AX2</f>
        <v>12</v>
      </c>
      <c r="BK2">
        <f t="shared" ref="BK2" si="85">AY2</f>
        <v>1</v>
      </c>
      <c r="BL2">
        <f t="shared" ref="BL2" si="86">AZ2</f>
        <v>2</v>
      </c>
      <c r="BM2">
        <f t="shared" ref="BM2" si="87">BA2</f>
        <v>3</v>
      </c>
      <c r="BN2">
        <f t="shared" ref="BN2" si="88">BB2</f>
        <v>4</v>
      </c>
      <c r="BO2">
        <f t="shared" ref="BO2" si="89">BC2</f>
        <v>5</v>
      </c>
      <c r="BP2">
        <f t="shared" ref="BP2" si="90">BD2</f>
        <v>6</v>
      </c>
      <c r="BQ2">
        <f t="shared" ref="BQ2" si="91">BE2</f>
        <v>7</v>
      </c>
      <c r="BR2">
        <f t="shared" ref="BR2" si="92">BF2</f>
        <v>8</v>
      </c>
      <c r="BS2">
        <f t="shared" ref="BS2" si="93">BG2</f>
        <v>9</v>
      </c>
      <c r="BT2">
        <f t="shared" ref="BT2" si="94">BH2</f>
        <v>10</v>
      </c>
      <c r="BU2">
        <f t="shared" ref="BU2" si="95">BI2</f>
        <v>11</v>
      </c>
      <c r="BV2">
        <f t="shared" ref="BV2" si="96">BJ2</f>
        <v>12</v>
      </c>
      <c r="BW2">
        <f t="shared" ref="BW2" si="97">BK2</f>
        <v>1</v>
      </c>
      <c r="BX2">
        <f t="shared" ref="BX2" si="98">BL2</f>
        <v>2</v>
      </c>
      <c r="BY2">
        <f t="shared" ref="BY2" si="99">BM2</f>
        <v>3</v>
      </c>
      <c r="BZ2">
        <f t="shared" ref="BZ2" si="100">BN2</f>
        <v>4</v>
      </c>
      <c r="CA2">
        <f t="shared" ref="CA2" si="101">BO2</f>
        <v>5</v>
      </c>
      <c r="CB2">
        <f t="shared" ref="CB2" si="102">BP2</f>
        <v>6</v>
      </c>
      <c r="CC2">
        <f t="shared" ref="CC2" si="103">BQ2</f>
        <v>7</v>
      </c>
      <c r="CD2">
        <f t="shared" ref="CD2" si="104">BR2</f>
        <v>8</v>
      </c>
      <c r="CE2">
        <f t="shared" ref="CE2" si="105">BS2</f>
        <v>9</v>
      </c>
      <c r="CF2">
        <f t="shared" ref="CF2" si="106">BT2</f>
        <v>10</v>
      </c>
      <c r="CG2">
        <f t="shared" ref="CG2" si="107">BU2</f>
        <v>11</v>
      </c>
      <c r="CH2">
        <f t="shared" ref="CH2" si="108">BV2</f>
        <v>12</v>
      </c>
      <c r="CI2">
        <f t="shared" ref="CI2" si="109">BW2</f>
        <v>1</v>
      </c>
      <c r="CJ2">
        <f t="shared" ref="CJ2" si="110">BX2</f>
        <v>2</v>
      </c>
      <c r="CK2">
        <f t="shared" ref="CK2" si="111">BY2</f>
        <v>3</v>
      </c>
      <c r="CL2">
        <f t="shared" ref="CL2" si="112">BZ2</f>
        <v>4</v>
      </c>
      <c r="CM2">
        <f t="shared" ref="CM2" si="113">CA2</f>
        <v>5</v>
      </c>
      <c r="CN2">
        <f t="shared" ref="CN2" si="114">CB2</f>
        <v>6</v>
      </c>
      <c r="CO2">
        <f t="shared" ref="CO2" si="115">CC2</f>
        <v>7</v>
      </c>
      <c r="CP2">
        <f t="shared" ref="CP2" si="116">CD2</f>
        <v>8</v>
      </c>
      <c r="CQ2">
        <f t="shared" ref="CQ2" si="117">CE2</f>
        <v>9</v>
      </c>
      <c r="CR2">
        <f t="shared" ref="CR2" si="118">CF2</f>
        <v>10</v>
      </c>
      <c r="CS2">
        <f t="shared" ref="CS2" si="119">CG2</f>
        <v>11</v>
      </c>
      <c r="CT2">
        <f t="shared" ref="CT2" si="120">CH2</f>
        <v>12</v>
      </c>
      <c r="CU2">
        <f t="shared" ref="CU2" si="121">CI2</f>
        <v>1</v>
      </c>
      <c r="CV2">
        <f t="shared" ref="CV2" si="122">CJ2</f>
        <v>2</v>
      </c>
      <c r="CW2">
        <f t="shared" ref="CW2" si="123">CK2</f>
        <v>3</v>
      </c>
      <c r="CX2">
        <f t="shared" ref="CX2" si="124">CL2</f>
        <v>4</v>
      </c>
      <c r="CY2">
        <f t="shared" ref="CY2" si="125">CM2</f>
        <v>5</v>
      </c>
      <c r="CZ2">
        <f t="shared" ref="CZ2" si="126">CN2</f>
        <v>6</v>
      </c>
      <c r="DA2">
        <f t="shared" ref="DA2" si="127">CO2</f>
        <v>7</v>
      </c>
      <c r="DB2">
        <f t="shared" ref="DB2" si="128">CP2</f>
        <v>8</v>
      </c>
      <c r="DC2">
        <f t="shared" ref="DC2" si="129">CQ2</f>
        <v>9</v>
      </c>
      <c r="DD2">
        <f t="shared" ref="DD2" si="130">CR2</f>
        <v>10</v>
      </c>
      <c r="DE2">
        <f t="shared" ref="DE2" si="131">CS2</f>
        <v>11</v>
      </c>
      <c r="DF2">
        <f t="shared" ref="DF2" si="132">CT2</f>
        <v>12</v>
      </c>
      <c r="DG2">
        <f t="shared" ref="DG2" si="133">CU2</f>
        <v>1</v>
      </c>
      <c r="DH2">
        <f t="shared" ref="DH2" si="134">CV2</f>
        <v>2</v>
      </c>
      <c r="DI2">
        <f t="shared" ref="DI2" si="135">CW2</f>
        <v>3</v>
      </c>
      <c r="DJ2">
        <f t="shared" ref="DJ2" si="136">CX2</f>
        <v>4</v>
      </c>
      <c r="DK2">
        <f t="shared" ref="DK2" si="137">CY2</f>
        <v>5</v>
      </c>
      <c r="DL2">
        <f t="shared" ref="DL2:DM2" si="138">CZ2</f>
        <v>6</v>
      </c>
      <c r="DM2">
        <f t="shared" si="138"/>
        <v>7</v>
      </c>
      <c r="DN2">
        <f>DB2</f>
        <v>8</v>
      </c>
      <c r="DO2">
        <f t="shared" ref="DO2:DR2" si="139">DC2</f>
        <v>9</v>
      </c>
      <c r="DP2">
        <f t="shared" si="139"/>
        <v>10</v>
      </c>
      <c r="DQ2">
        <f t="shared" si="139"/>
        <v>11</v>
      </c>
      <c r="DR2">
        <f t="shared" si="139"/>
        <v>12</v>
      </c>
    </row>
    <row r="5" spans="2:122">
      <c r="B5" s="2" t="s">
        <v>66</v>
      </c>
    </row>
    <row r="6" spans="2:122">
      <c r="B6" t="s">
        <v>52</v>
      </c>
      <c r="C6" s="6">
        <f>Revenue!C4</f>
        <v>15</v>
      </c>
      <c r="D6" s="6">
        <f>C9</f>
        <v>33</v>
      </c>
      <c r="E6" s="6">
        <f t="shared" ref="E6:BP6" si="140">D9</f>
        <v>50</v>
      </c>
      <c r="F6" s="6">
        <f t="shared" si="140"/>
        <v>66</v>
      </c>
      <c r="G6" s="6">
        <f t="shared" si="140"/>
        <v>82</v>
      </c>
      <c r="H6" s="6">
        <f t="shared" si="140"/>
        <v>97</v>
      </c>
      <c r="I6" s="6">
        <f t="shared" si="140"/>
        <v>111</v>
      </c>
      <c r="J6" s="6">
        <f t="shared" si="140"/>
        <v>124</v>
      </c>
      <c r="K6" s="6">
        <f t="shared" si="140"/>
        <v>137</v>
      </c>
      <c r="L6" s="6">
        <f t="shared" si="140"/>
        <v>149</v>
      </c>
      <c r="M6" s="6">
        <f t="shared" si="140"/>
        <v>161</v>
      </c>
      <c r="N6" s="6">
        <f t="shared" si="140"/>
        <v>172</v>
      </c>
      <c r="O6" s="6">
        <f t="shared" si="140"/>
        <v>182</v>
      </c>
      <c r="P6" s="6">
        <f t="shared" si="140"/>
        <v>201</v>
      </c>
      <c r="Q6" s="6">
        <f t="shared" si="140"/>
        <v>219</v>
      </c>
      <c r="R6" s="6">
        <f t="shared" si="140"/>
        <v>237</v>
      </c>
      <c r="S6" s="6">
        <f t="shared" si="140"/>
        <v>254</v>
      </c>
      <c r="T6" s="6">
        <f t="shared" si="140"/>
        <v>270</v>
      </c>
      <c r="U6" s="6">
        <f t="shared" si="140"/>
        <v>285</v>
      </c>
      <c r="V6" s="6">
        <f t="shared" si="140"/>
        <v>299</v>
      </c>
      <c r="W6" s="6">
        <f t="shared" si="140"/>
        <v>313</v>
      </c>
      <c r="X6" s="6">
        <f t="shared" si="140"/>
        <v>326</v>
      </c>
      <c r="Y6" s="6">
        <f t="shared" si="140"/>
        <v>338</v>
      </c>
      <c r="Z6" s="6">
        <f t="shared" si="140"/>
        <v>350</v>
      </c>
      <c r="AA6" s="6">
        <f t="shared" si="140"/>
        <v>361</v>
      </c>
      <c r="AB6" s="6">
        <f t="shared" si="140"/>
        <v>381</v>
      </c>
      <c r="AC6" s="6">
        <f t="shared" si="140"/>
        <v>400</v>
      </c>
      <c r="AD6" s="6">
        <f t="shared" si="140"/>
        <v>418</v>
      </c>
      <c r="AE6" s="6">
        <f t="shared" si="140"/>
        <v>435</v>
      </c>
      <c r="AF6" s="6">
        <f t="shared" si="140"/>
        <v>451</v>
      </c>
      <c r="AG6" s="6">
        <f t="shared" si="140"/>
        <v>466</v>
      </c>
      <c r="AH6" s="6">
        <f t="shared" si="140"/>
        <v>481</v>
      </c>
      <c r="AI6" s="6">
        <f t="shared" si="140"/>
        <v>495</v>
      </c>
      <c r="AJ6" s="6">
        <f t="shared" si="140"/>
        <v>508</v>
      </c>
      <c r="AK6" s="6">
        <f t="shared" si="140"/>
        <v>521</v>
      </c>
      <c r="AL6" s="6">
        <f t="shared" si="140"/>
        <v>533</v>
      </c>
      <c r="AM6" s="6">
        <f t="shared" si="140"/>
        <v>544</v>
      </c>
      <c r="AN6" s="6">
        <f t="shared" si="140"/>
        <v>564</v>
      </c>
      <c r="AO6" s="6">
        <f t="shared" si="140"/>
        <v>583</v>
      </c>
      <c r="AP6" s="6">
        <f t="shared" si="140"/>
        <v>601</v>
      </c>
      <c r="AQ6" s="6">
        <f t="shared" si="140"/>
        <v>618</v>
      </c>
      <c r="AR6" s="6">
        <f t="shared" si="140"/>
        <v>635</v>
      </c>
      <c r="AS6" s="6">
        <f t="shared" si="140"/>
        <v>651</v>
      </c>
      <c r="AT6" s="6">
        <f t="shared" si="140"/>
        <v>666</v>
      </c>
      <c r="AU6" s="6">
        <f t="shared" si="140"/>
        <v>680</v>
      </c>
      <c r="AV6" s="6">
        <f t="shared" si="140"/>
        <v>693</v>
      </c>
      <c r="AW6" s="6">
        <f t="shared" si="140"/>
        <v>706</v>
      </c>
      <c r="AX6" s="6">
        <f t="shared" si="140"/>
        <v>718</v>
      </c>
      <c r="AY6" s="6">
        <f t="shared" si="140"/>
        <v>730</v>
      </c>
      <c r="AZ6" s="6">
        <f t="shared" si="140"/>
        <v>750</v>
      </c>
      <c r="BA6" s="6">
        <f t="shared" si="140"/>
        <v>769</v>
      </c>
      <c r="BB6" s="6">
        <f t="shared" si="140"/>
        <v>788</v>
      </c>
      <c r="BC6" s="6">
        <f t="shared" si="140"/>
        <v>806</v>
      </c>
      <c r="BD6" s="6">
        <f t="shared" si="140"/>
        <v>823</v>
      </c>
      <c r="BE6" s="6">
        <f t="shared" si="140"/>
        <v>839</v>
      </c>
      <c r="BF6" s="6">
        <f t="shared" si="140"/>
        <v>854</v>
      </c>
      <c r="BG6" s="6">
        <f t="shared" si="140"/>
        <v>868</v>
      </c>
      <c r="BH6" s="6">
        <f t="shared" si="140"/>
        <v>882</v>
      </c>
      <c r="BI6" s="6">
        <f t="shared" si="140"/>
        <v>895</v>
      </c>
      <c r="BJ6" s="6">
        <f t="shared" si="140"/>
        <v>907</v>
      </c>
      <c r="BK6" s="6">
        <f t="shared" si="140"/>
        <v>919</v>
      </c>
      <c r="BL6" s="6">
        <f t="shared" si="140"/>
        <v>940</v>
      </c>
      <c r="BM6" s="6">
        <f t="shared" si="140"/>
        <v>959</v>
      </c>
      <c r="BN6" s="6">
        <f t="shared" si="140"/>
        <v>978</v>
      </c>
      <c r="BO6" s="6">
        <f t="shared" si="140"/>
        <v>996</v>
      </c>
      <c r="BP6" s="6">
        <f t="shared" si="140"/>
        <v>1013</v>
      </c>
      <c r="BQ6" s="6">
        <f t="shared" ref="BQ6:DR6" si="141">BP9</f>
        <v>1029</v>
      </c>
      <c r="BR6" s="6">
        <f t="shared" si="141"/>
        <v>1044</v>
      </c>
      <c r="BS6" s="6">
        <f t="shared" si="141"/>
        <v>1058</v>
      </c>
      <c r="BT6" s="6">
        <f t="shared" si="141"/>
        <v>1072</v>
      </c>
      <c r="BU6" s="6">
        <f t="shared" si="141"/>
        <v>1085</v>
      </c>
      <c r="BV6" s="6">
        <f t="shared" si="141"/>
        <v>1097</v>
      </c>
      <c r="BW6" s="6">
        <f t="shared" si="141"/>
        <v>1109</v>
      </c>
      <c r="BX6" s="6">
        <f t="shared" si="141"/>
        <v>1130</v>
      </c>
      <c r="BY6" s="6">
        <f t="shared" si="141"/>
        <v>1149</v>
      </c>
      <c r="BZ6" s="6">
        <f t="shared" si="141"/>
        <v>1168</v>
      </c>
      <c r="CA6" s="6">
        <f t="shared" si="141"/>
        <v>1186</v>
      </c>
      <c r="CB6" s="6">
        <f t="shared" si="141"/>
        <v>1203</v>
      </c>
      <c r="CC6" s="6">
        <f t="shared" si="141"/>
        <v>1219</v>
      </c>
      <c r="CD6" s="6">
        <f t="shared" si="141"/>
        <v>1234</v>
      </c>
      <c r="CE6" s="6">
        <f t="shared" si="141"/>
        <v>1248</v>
      </c>
      <c r="CF6" s="6">
        <f t="shared" si="141"/>
        <v>1262</v>
      </c>
      <c r="CG6" s="6">
        <f t="shared" si="141"/>
        <v>1275</v>
      </c>
      <c r="CH6" s="6">
        <f t="shared" si="141"/>
        <v>1287</v>
      </c>
      <c r="CI6" s="6">
        <f t="shared" si="141"/>
        <v>1299</v>
      </c>
      <c r="CJ6" s="6">
        <f t="shared" si="141"/>
        <v>1320</v>
      </c>
      <c r="CK6" s="6">
        <f t="shared" si="141"/>
        <v>1339</v>
      </c>
      <c r="CL6" s="6">
        <f t="shared" si="141"/>
        <v>1358</v>
      </c>
      <c r="CM6" s="6">
        <f t="shared" si="141"/>
        <v>1376</v>
      </c>
      <c r="CN6" s="6">
        <f t="shared" si="141"/>
        <v>1393</v>
      </c>
      <c r="CO6" s="6">
        <f t="shared" si="141"/>
        <v>1409</v>
      </c>
      <c r="CP6" s="6">
        <f t="shared" si="141"/>
        <v>1424</v>
      </c>
      <c r="CQ6" s="6">
        <f t="shared" si="141"/>
        <v>1438</v>
      </c>
      <c r="CR6" s="6">
        <f t="shared" si="141"/>
        <v>1452</v>
      </c>
      <c r="CS6" s="6">
        <f t="shared" si="141"/>
        <v>1465</v>
      </c>
      <c r="CT6" s="6">
        <f t="shared" si="141"/>
        <v>1477</v>
      </c>
      <c r="CU6" s="6">
        <f t="shared" si="141"/>
        <v>1489</v>
      </c>
      <c r="CV6" s="6">
        <f t="shared" si="141"/>
        <v>1510</v>
      </c>
      <c r="CW6" s="6">
        <f t="shared" si="141"/>
        <v>1529</v>
      </c>
      <c r="CX6" s="6">
        <f t="shared" si="141"/>
        <v>1548</v>
      </c>
      <c r="CY6" s="6">
        <f t="shared" si="141"/>
        <v>1566</v>
      </c>
      <c r="CZ6" s="6">
        <f t="shared" si="141"/>
        <v>1583</v>
      </c>
      <c r="DA6" s="6">
        <f t="shared" si="141"/>
        <v>1599</v>
      </c>
      <c r="DB6" s="6">
        <f t="shared" si="141"/>
        <v>1614</v>
      </c>
      <c r="DC6" s="6">
        <f t="shared" si="141"/>
        <v>1628</v>
      </c>
      <c r="DD6" s="6">
        <f t="shared" si="141"/>
        <v>1642</v>
      </c>
      <c r="DE6" s="6">
        <f t="shared" si="141"/>
        <v>1655</v>
      </c>
      <c r="DF6" s="6">
        <f t="shared" si="141"/>
        <v>1667</v>
      </c>
      <c r="DG6" s="6">
        <f t="shared" si="141"/>
        <v>1679</v>
      </c>
      <c r="DH6" s="6">
        <f t="shared" si="141"/>
        <v>1700</v>
      </c>
      <c r="DI6" s="6">
        <f t="shared" si="141"/>
        <v>1719</v>
      </c>
      <c r="DJ6" s="6">
        <f t="shared" si="141"/>
        <v>1738</v>
      </c>
      <c r="DK6" s="6">
        <f t="shared" si="141"/>
        <v>1756</v>
      </c>
      <c r="DL6" s="6">
        <f t="shared" si="141"/>
        <v>1773</v>
      </c>
      <c r="DM6" s="6">
        <f t="shared" ref="DM6:DN6" si="142">DL9</f>
        <v>1789</v>
      </c>
      <c r="DN6" s="6">
        <f t="shared" si="142"/>
        <v>1804</v>
      </c>
      <c r="DO6" s="6">
        <f t="shared" si="141"/>
        <v>1818</v>
      </c>
      <c r="DP6" s="6">
        <f t="shared" si="141"/>
        <v>1832</v>
      </c>
      <c r="DQ6" s="6">
        <f t="shared" si="141"/>
        <v>1845</v>
      </c>
      <c r="DR6" s="6">
        <f t="shared" si="141"/>
        <v>1857</v>
      </c>
    </row>
    <row r="7" spans="2:122">
      <c r="B7" t="s">
        <v>67</v>
      </c>
      <c r="C7" s="6">
        <f>HLOOKUP(C1,Revenue!$D$3:$M$4,2, FALSE)</f>
        <v>20</v>
      </c>
      <c r="D7" s="6">
        <f>HLOOKUP(D1,Revenue!$D$3:$M$4,2, FALSE)</f>
        <v>20</v>
      </c>
      <c r="E7" s="6">
        <f>HLOOKUP(E1,Revenue!$D$3:$M$4,2, FALSE)</f>
        <v>20</v>
      </c>
      <c r="F7" s="6">
        <f>HLOOKUP(F1,Revenue!$D$3:$M$4,2, FALSE)</f>
        <v>20</v>
      </c>
      <c r="G7" s="6">
        <f>HLOOKUP(G1,Revenue!$D$3:$M$4,2, FALSE)</f>
        <v>20</v>
      </c>
      <c r="H7" s="6">
        <f>HLOOKUP(H1,Revenue!$D$3:$M$4,2, FALSE)</f>
        <v>20</v>
      </c>
      <c r="I7" s="6">
        <f>HLOOKUP(I1,Revenue!$D$3:$M$4,2, FALSE)</f>
        <v>20</v>
      </c>
      <c r="J7" s="6">
        <f>HLOOKUP(J1,Revenue!$D$3:$M$4,2, FALSE)</f>
        <v>20</v>
      </c>
      <c r="K7" s="6">
        <f>HLOOKUP(K1,Revenue!$D$3:$M$4,2, FALSE)</f>
        <v>20</v>
      </c>
      <c r="L7" s="6">
        <f>HLOOKUP(L1,Revenue!$D$3:$M$4,2, FALSE)</f>
        <v>20</v>
      </c>
      <c r="M7" s="6">
        <f>HLOOKUP(M1,Revenue!$D$3:$M$4,2, FALSE)</f>
        <v>20</v>
      </c>
      <c r="N7" s="6">
        <f>HLOOKUP(N1,Revenue!$D$3:$M$4,2, FALSE)</f>
        <v>20</v>
      </c>
      <c r="O7" s="6">
        <f>HLOOKUP(O1,Revenue!$D$3:$M$4,2, FALSE)</f>
        <v>30</v>
      </c>
      <c r="P7" s="6">
        <f>HLOOKUP(P1,Revenue!$D$3:$M$4,2, FALSE)</f>
        <v>30</v>
      </c>
      <c r="Q7" s="6">
        <f>HLOOKUP(Q1,Revenue!$D$3:$M$4,2, FALSE)</f>
        <v>30</v>
      </c>
      <c r="R7" s="6">
        <f>HLOOKUP(R1,Revenue!$D$3:$M$4,2, FALSE)</f>
        <v>30</v>
      </c>
      <c r="S7" s="6">
        <f>HLOOKUP(S1,Revenue!$D$3:$M$4,2, FALSE)</f>
        <v>30</v>
      </c>
      <c r="T7" s="6">
        <f>HLOOKUP(T1,Revenue!$D$3:$M$4,2, FALSE)</f>
        <v>30</v>
      </c>
      <c r="U7" s="6">
        <f>HLOOKUP(U1,Revenue!$D$3:$M$4,2, FALSE)</f>
        <v>30</v>
      </c>
      <c r="V7" s="6">
        <f>HLOOKUP(V1,Revenue!$D$3:$M$4,2, FALSE)</f>
        <v>30</v>
      </c>
      <c r="W7" s="6">
        <f>HLOOKUP(W1,Revenue!$D$3:$M$4,2, FALSE)</f>
        <v>30</v>
      </c>
      <c r="X7" s="6">
        <f>HLOOKUP(X1,Revenue!$D$3:$M$4,2, FALSE)</f>
        <v>30</v>
      </c>
      <c r="Y7" s="6">
        <f>HLOOKUP(Y1,Revenue!$D$3:$M$4,2, FALSE)</f>
        <v>30</v>
      </c>
      <c r="Z7" s="6">
        <f>HLOOKUP(Z1,Revenue!$D$3:$M$4,2, FALSE)</f>
        <v>30</v>
      </c>
      <c r="AA7" s="6">
        <f>HLOOKUP(AA1,Revenue!$D$3:$M$4,2, FALSE)</f>
        <v>40</v>
      </c>
      <c r="AB7" s="6">
        <f>HLOOKUP(AB1,Revenue!$D$3:$M$4,2, FALSE)</f>
        <v>40</v>
      </c>
      <c r="AC7" s="6">
        <f>HLOOKUP(AC1,Revenue!$D$3:$M$4,2, FALSE)</f>
        <v>40</v>
      </c>
      <c r="AD7" s="6">
        <f>HLOOKUP(AD1,Revenue!$D$3:$M$4,2, FALSE)</f>
        <v>40</v>
      </c>
      <c r="AE7" s="6">
        <f>HLOOKUP(AE1,Revenue!$D$3:$M$4,2, FALSE)</f>
        <v>40</v>
      </c>
      <c r="AF7" s="6">
        <f>HLOOKUP(AF1,Revenue!$D$3:$M$4,2, FALSE)</f>
        <v>40</v>
      </c>
      <c r="AG7" s="6">
        <f>HLOOKUP(AG1,Revenue!$D$3:$M$4,2, FALSE)</f>
        <v>40</v>
      </c>
      <c r="AH7" s="6">
        <f>HLOOKUP(AH1,Revenue!$D$3:$M$4,2, FALSE)</f>
        <v>40</v>
      </c>
      <c r="AI7" s="6">
        <f>HLOOKUP(AI1,Revenue!$D$3:$M$4,2, FALSE)</f>
        <v>40</v>
      </c>
      <c r="AJ7" s="6">
        <f>HLOOKUP(AJ1,Revenue!$D$3:$M$4,2, FALSE)</f>
        <v>40</v>
      </c>
      <c r="AK7" s="6">
        <f>HLOOKUP(AK1,Revenue!$D$3:$M$4,2, FALSE)</f>
        <v>40</v>
      </c>
      <c r="AL7" s="6">
        <f>HLOOKUP(AL1,Revenue!$D$3:$M$4,2, FALSE)</f>
        <v>40</v>
      </c>
      <c r="AM7" s="6">
        <f>HLOOKUP(AM1,Revenue!$D$3:$M$4,2, FALSE)</f>
        <v>50</v>
      </c>
      <c r="AN7" s="6">
        <f>HLOOKUP(AN1,Revenue!$D$3:$M$4,2, FALSE)</f>
        <v>50</v>
      </c>
      <c r="AO7" s="6">
        <f>HLOOKUP(AO1,Revenue!$D$3:$M$4,2, FALSE)</f>
        <v>50</v>
      </c>
      <c r="AP7" s="6">
        <f>HLOOKUP(AP1,Revenue!$D$3:$M$4,2, FALSE)</f>
        <v>50</v>
      </c>
      <c r="AQ7" s="6">
        <f>HLOOKUP(AQ1,Revenue!$D$3:$M$4,2, FALSE)</f>
        <v>50</v>
      </c>
      <c r="AR7" s="6">
        <f>HLOOKUP(AR1,Revenue!$D$3:$M$4,2, FALSE)</f>
        <v>50</v>
      </c>
      <c r="AS7" s="6">
        <f>HLOOKUP(AS1,Revenue!$D$3:$M$4,2, FALSE)</f>
        <v>50</v>
      </c>
      <c r="AT7" s="6">
        <f>HLOOKUP(AT1,Revenue!$D$3:$M$4,2, FALSE)</f>
        <v>50</v>
      </c>
      <c r="AU7" s="6">
        <f>HLOOKUP(AU1,Revenue!$D$3:$M$4,2, FALSE)</f>
        <v>50</v>
      </c>
      <c r="AV7" s="6">
        <f>HLOOKUP(AV1,Revenue!$D$3:$M$4,2, FALSE)</f>
        <v>50</v>
      </c>
      <c r="AW7" s="6">
        <f>HLOOKUP(AW1,Revenue!$D$3:$M$4,2, FALSE)</f>
        <v>50</v>
      </c>
      <c r="AX7" s="6">
        <f>HLOOKUP(AX1,Revenue!$D$3:$M$4,2, FALSE)</f>
        <v>50</v>
      </c>
      <c r="AY7" s="6">
        <f>HLOOKUP(AY1,Revenue!$D$3:$M$4,2, FALSE)</f>
        <v>60</v>
      </c>
      <c r="AZ7" s="6">
        <f>HLOOKUP(AZ1,Revenue!$D$3:$M$4,2, FALSE)</f>
        <v>60</v>
      </c>
      <c r="BA7" s="6">
        <f>HLOOKUP(BA1,Revenue!$D$3:$M$4,2, FALSE)</f>
        <v>60</v>
      </c>
      <c r="BB7" s="6">
        <f>HLOOKUP(BB1,Revenue!$D$3:$M$4,2, FALSE)</f>
        <v>60</v>
      </c>
      <c r="BC7" s="6">
        <f>HLOOKUP(BC1,Revenue!$D$3:$M$4,2, FALSE)</f>
        <v>60</v>
      </c>
      <c r="BD7" s="6">
        <f>HLOOKUP(BD1,Revenue!$D$3:$M$4,2, FALSE)</f>
        <v>60</v>
      </c>
      <c r="BE7" s="6">
        <f>HLOOKUP(BE1,Revenue!$D$3:$M$4,2, FALSE)</f>
        <v>60</v>
      </c>
      <c r="BF7" s="6">
        <f>HLOOKUP(BF1,Revenue!$D$3:$M$4,2, FALSE)</f>
        <v>60</v>
      </c>
      <c r="BG7" s="6">
        <f>HLOOKUP(BG1,Revenue!$D$3:$M$4,2, FALSE)</f>
        <v>60</v>
      </c>
      <c r="BH7" s="6">
        <f>HLOOKUP(BH1,Revenue!$D$3:$M$4,2, FALSE)</f>
        <v>60</v>
      </c>
      <c r="BI7" s="6">
        <f>HLOOKUP(BI1,Revenue!$D$3:$M$4,2, FALSE)</f>
        <v>60</v>
      </c>
      <c r="BJ7" s="6">
        <f>HLOOKUP(BJ1,Revenue!$D$3:$M$4,2, FALSE)</f>
        <v>60</v>
      </c>
      <c r="BK7" s="6">
        <f>HLOOKUP(BK1,Revenue!$D$3:$M$4,2, FALSE)</f>
        <v>70</v>
      </c>
      <c r="BL7" s="6">
        <f>HLOOKUP(BL1,Revenue!$D$3:$M$4,2, FALSE)</f>
        <v>70</v>
      </c>
      <c r="BM7" s="6">
        <f>HLOOKUP(BM1,Revenue!$D$3:$M$4,2, FALSE)</f>
        <v>70</v>
      </c>
      <c r="BN7" s="6">
        <f>HLOOKUP(BN1,Revenue!$D$3:$M$4,2, FALSE)</f>
        <v>70</v>
      </c>
      <c r="BO7" s="6">
        <f>HLOOKUP(BO1,Revenue!$D$3:$M$4,2, FALSE)</f>
        <v>70</v>
      </c>
      <c r="BP7" s="6">
        <f>HLOOKUP(BP1,Revenue!$D$3:$M$4,2, FALSE)</f>
        <v>70</v>
      </c>
      <c r="BQ7" s="6">
        <f>HLOOKUP(BQ1,Revenue!$D$3:$M$4,2, FALSE)</f>
        <v>70</v>
      </c>
      <c r="BR7" s="6">
        <f>HLOOKUP(BR1,Revenue!$D$3:$M$4,2, FALSE)</f>
        <v>70</v>
      </c>
      <c r="BS7" s="6">
        <f>HLOOKUP(BS1,Revenue!$D$3:$M$4,2, FALSE)</f>
        <v>70</v>
      </c>
      <c r="BT7" s="6">
        <f>HLOOKUP(BT1,Revenue!$D$3:$M$4,2, FALSE)</f>
        <v>70</v>
      </c>
      <c r="BU7" s="6">
        <f>HLOOKUP(BU1,Revenue!$D$3:$M$4,2, FALSE)</f>
        <v>70</v>
      </c>
      <c r="BV7" s="6">
        <f>HLOOKUP(BV1,Revenue!$D$3:$M$4,2, FALSE)</f>
        <v>70</v>
      </c>
      <c r="BW7" s="6">
        <f>HLOOKUP(BW1,Revenue!$D$3:$M$4,2, FALSE)</f>
        <v>80</v>
      </c>
      <c r="BX7" s="6">
        <f>HLOOKUP(BX1,Revenue!$D$3:$M$4,2, FALSE)</f>
        <v>80</v>
      </c>
      <c r="BY7" s="6">
        <f>HLOOKUP(BY1,Revenue!$D$3:$M$4,2, FALSE)</f>
        <v>80</v>
      </c>
      <c r="BZ7" s="6">
        <f>HLOOKUP(BZ1,Revenue!$D$3:$M$4,2, FALSE)</f>
        <v>80</v>
      </c>
      <c r="CA7" s="6">
        <f>HLOOKUP(CA1,Revenue!$D$3:$M$4,2, FALSE)</f>
        <v>80</v>
      </c>
      <c r="CB7" s="6">
        <f>HLOOKUP(CB1,Revenue!$D$3:$M$4,2, FALSE)</f>
        <v>80</v>
      </c>
      <c r="CC7" s="6">
        <f>HLOOKUP(CC1,Revenue!$D$3:$M$4,2, FALSE)</f>
        <v>80</v>
      </c>
      <c r="CD7" s="6">
        <f>HLOOKUP(CD1,Revenue!$D$3:$M$4,2, FALSE)</f>
        <v>80</v>
      </c>
      <c r="CE7" s="6">
        <f>HLOOKUP(CE1,Revenue!$D$3:$M$4,2, FALSE)</f>
        <v>80</v>
      </c>
      <c r="CF7" s="6">
        <f>HLOOKUP(CF1,Revenue!$D$3:$M$4,2, FALSE)</f>
        <v>80</v>
      </c>
      <c r="CG7" s="6">
        <f>HLOOKUP(CG1,Revenue!$D$3:$M$4,2, FALSE)</f>
        <v>80</v>
      </c>
      <c r="CH7" s="6">
        <f>HLOOKUP(CH1,Revenue!$D$3:$M$4,2, FALSE)</f>
        <v>80</v>
      </c>
      <c r="CI7" s="6">
        <f>HLOOKUP(CI1,Revenue!$D$3:$M$4,2, FALSE)</f>
        <v>90</v>
      </c>
      <c r="CJ7" s="6">
        <f>HLOOKUP(CJ1,Revenue!$D$3:$M$4,2, FALSE)</f>
        <v>90</v>
      </c>
      <c r="CK7" s="6">
        <f>HLOOKUP(CK1,Revenue!$D$3:$M$4,2, FALSE)</f>
        <v>90</v>
      </c>
      <c r="CL7" s="6">
        <f>HLOOKUP(CL1,Revenue!$D$3:$M$4,2, FALSE)</f>
        <v>90</v>
      </c>
      <c r="CM7" s="6">
        <f>HLOOKUP(CM1,Revenue!$D$3:$M$4,2, FALSE)</f>
        <v>90</v>
      </c>
      <c r="CN7" s="6">
        <f>HLOOKUP(CN1,Revenue!$D$3:$M$4,2, FALSE)</f>
        <v>90</v>
      </c>
      <c r="CO7" s="6">
        <f>HLOOKUP(CO1,Revenue!$D$3:$M$4,2, FALSE)</f>
        <v>90</v>
      </c>
      <c r="CP7" s="6">
        <f>HLOOKUP(CP1,Revenue!$D$3:$M$4,2, FALSE)</f>
        <v>90</v>
      </c>
      <c r="CQ7" s="6">
        <f>HLOOKUP(CQ1,Revenue!$D$3:$M$4,2, FALSE)</f>
        <v>90</v>
      </c>
      <c r="CR7" s="6">
        <f>HLOOKUP(CR1,Revenue!$D$3:$M$4,2, FALSE)</f>
        <v>90</v>
      </c>
      <c r="CS7" s="6">
        <f>HLOOKUP(CS1,Revenue!$D$3:$M$4,2, FALSE)</f>
        <v>90</v>
      </c>
      <c r="CT7" s="6">
        <f>HLOOKUP(CT1,Revenue!$D$3:$M$4,2, FALSE)</f>
        <v>90</v>
      </c>
      <c r="CU7" s="6">
        <f>HLOOKUP(CU1,Revenue!$D$3:$M$4,2, FALSE)</f>
        <v>100</v>
      </c>
      <c r="CV7" s="6">
        <f>HLOOKUP(CV1,Revenue!$D$3:$M$4,2, FALSE)</f>
        <v>100</v>
      </c>
      <c r="CW7" s="6">
        <f>HLOOKUP(CW1,Revenue!$D$3:$M$4,2, FALSE)</f>
        <v>100</v>
      </c>
      <c r="CX7" s="6">
        <f>HLOOKUP(CX1,Revenue!$D$3:$M$4,2, FALSE)</f>
        <v>100</v>
      </c>
      <c r="CY7" s="6">
        <f>HLOOKUP(CY1,Revenue!$D$3:$M$4,2, FALSE)</f>
        <v>100</v>
      </c>
      <c r="CZ7" s="6">
        <f>HLOOKUP(CZ1,Revenue!$D$3:$M$4,2, FALSE)</f>
        <v>100</v>
      </c>
      <c r="DA7" s="6">
        <f>HLOOKUP(DA1,Revenue!$D$3:$M$4,2, FALSE)</f>
        <v>100</v>
      </c>
      <c r="DB7" s="6">
        <f>HLOOKUP(DB1,Revenue!$D$3:$M$4,2, FALSE)</f>
        <v>100</v>
      </c>
      <c r="DC7" s="6">
        <f>HLOOKUP(DC1,Revenue!$D$3:$M$4,2, FALSE)</f>
        <v>100</v>
      </c>
      <c r="DD7" s="6">
        <f>HLOOKUP(DD1,Revenue!$D$3:$M$4,2, FALSE)</f>
        <v>100</v>
      </c>
      <c r="DE7" s="6">
        <f>HLOOKUP(DE1,Revenue!$D$3:$M$4,2, FALSE)</f>
        <v>100</v>
      </c>
      <c r="DF7" s="6">
        <f>HLOOKUP(DF1,Revenue!$D$3:$M$4,2, FALSE)</f>
        <v>100</v>
      </c>
      <c r="DG7" s="6">
        <f>HLOOKUP(DG1,Revenue!$D$3:$M$4,2, FALSE)</f>
        <v>110</v>
      </c>
      <c r="DH7" s="6">
        <f>HLOOKUP(DH1,Revenue!$D$3:$M$4,2, FALSE)</f>
        <v>110</v>
      </c>
      <c r="DI7" s="6">
        <f>HLOOKUP(DI1,Revenue!$D$3:$M$4,2, FALSE)</f>
        <v>110</v>
      </c>
      <c r="DJ7" s="6">
        <f>HLOOKUP(DJ1,Revenue!$D$3:$M$4,2, FALSE)</f>
        <v>110</v>
      </c>
      <c r="DK7" s="6">
        <f>HLOOKUP(DK1,Revenue!$D$3:$M$4,2, FALSE)</f>
        <v>110</v>
      </c>
      <c r="DL7" s="6">
        <f>HLOOKUP(DL1,Revenue!$D$3:$M$4,2, FALSE)</f>
        <v>110</v>
      </c>
      <c r="DM7" s="6">
        <f>HLOOKUP(DM1,Revenue!$D$3:$M$4,2, FALSE)</f>
        <v>110</v>
      </c>
      <c r="DN7" s="6">
        <f>HLOOKUP(DN1,Revenue!$D$3:$M$4,2, FALSE)</f>
        <v>110</v>
      </c>
      <c r="DO7" s="6">
        <f>HLOOKUP(DO1,Revenue!$D$3:$M$4,2, FALSE)</f>
        <v>110</v>
      </c>
      <c r="DP7" s="6">
        <f>HLOOKUP(DP1,Revenue!$D$3:$M$4,2, FALSE)</f>
        <v>110</v>
      </c>
      <c r="DQ7" s="6">
        <f>HLOOKUP(DQ1,Revenue!$D$3:$M$4,2, FALSE)</f>
        <v>110</v>
      </c>
      <c r="DR7" s="6">
        <f>HLOOKUP(DR1,Revenue!$D$3:$M$4,2, FALSE)</f>
        <v>110</v>
      </c>
    </row>
    <row r="8" spans="2:122">
      <c r="B8" t="s">
        <v>68</v>
      </c>
      <c r="C8" s="6">
        <f>ROUND(Revenue!$D$7*('Monthly P&amp;L'!C6+'Monthly P&amp;L'!C7),0)</f>
        <v>2</v>
      </c>
      <c r="D8" s="6">
        <f>ROUND(Revenue!$D$7*('Monthly P&amp;L'!D6+'Monthly P&amp;L'!D7),0)</f>
        <v>3</v>
      </c>
      <c r="E8" s="6">
        <f>ROUND(Revenue!$D$7*('Monthly P&amp;L'!E6+'Monthly P&amp;L'!E7),0)</f>
        <v>4</v>
      </c>
      <c r="F8" s="6">
        <f>ROUND(Revenue!$D$7*('Monthly P&amp;L'!F6+'Monthly P&amp;L'!F7),0)</f>
        <v>4</v>
      </c>
      <c r="G8" s="6">
        <f>ROUND(Revenue!$D$7*('Monthly P&amp;L'!G6+'Monthly P&amp;L'!G7),0)</f>
        <v>5</v>
      </c>
      <c r="H8" s="6">
        <f>ROUND(Revenue!$D$7*('Monthly P&amp;L'!H6+'Monthly P&amp;L'!H7),0)</f>
        <v>6</v>
      </c>
      <c r="I8" s="6">
        <f>ROUND(Revenue!$D$7*('Monthly P&amp;L'!I6+'Monthly P&amp;L'!I7),0)</f>
        <v>7</v>
      </c>
      <c r="J8" s="6">
        <f>ROUND(Revenue!$D$7*('Monthly P&amp;L'!J6+'Monthly P&amp;L'!J7),0)</f>
        <v>7</v>
      </c>
      <c r="K8" s="6">
        <f>ROUND(Revenue!$D$7*('Monthly P&amp;L'!K6+'Monthly P&amp;L'!K7),0)</f>
        <v>8</v>
      </c>
      <c r="L8" s="6">
        <f>ROUND(Revenue!$D$7*('Monthly P&amp;L'!L6+'Monthly P&amp;L'!L7),0)</f>
        <v>8</v>
      </c>
      <c r="M8" s="6">
        <f>ROUND(Revenue!$D$7*('Monthly P&amp;L'!M6+'Monthly P&amp;L'!M7),0)</f>
        <v>9</v>
      </c>
      <c r="N8" s="6">
        <f>ROUND(Revenue!$D$7*('Monthly P&amp;L'!N6+'Monthly P&amp;L'!N7),0)</f>
        <v>10</v>
      </c>
      <c r="O8" s="6">
        <f>ROUND(Revenue!$D$7*('Monthly P&amp;L'!O6+'Monthly P&amp;L'!O7),0)</f>
        <v>11</v>
      </c>
      <c r="P8" s="6">
        <f>ROUND(Revenue!$D$7*('Monthly P&amp;L'!P6+'Monthly P&amp;L'!P7),0)</f>
        <v>12</v>
      </c>
      <c r="Q8" s="6">
        <f>ROUND(Revenue!$D$7*('Monthly P&amp;L'!Q6+'Monthly P&amp;L'!Q7),0)</f>
        <v>12</v>
      </c>
      <c r="R8" s="6">
        <f>ROUND(Revenue!$D$7*('Monthly P&amp;L'!R6+'Monthly P&amp;L'!R7),0)</f>
        <v>13</v>
      </c>
      <c r="S8" s="6">
        <f>ROUND(Revenue!$D$7*('Monthly P&amp;L'!S6+'Monthly P&amp;L'!S7),0)</f>
        <v>14</v>
      </c>
      <c r="T8" s="6">
        <f>ROUND(Revenue!$D$7*('Monthly P&amp;L'!T6+'Monthly P&amp;L'!T7),0)</f>
        <v>15</v>
      </c>
      <c r="U8" s="6">
        <f>ROUND(Revenue!$D$7*('Monthly P&amp;L'!U6+'Monthly P&amp;L'!U7),0)</f>
        <v>16</v>
      </c>
      <c r="V8" s="6">
        <f>ROUND(Revenue!$D$7*('Monthly P&amp;L'!V6+'Monthly P&amp;L'!V7),0)</f>
        <v>16</v>
      </c>
      <c r="W8" s="6">
        <f>ROUND(Revenue!$D$7*('Monthly P&amp;L'!W6+'Monthly P&amp;L'!W7),0)</f>
        <v>17</v>
      </c>
      <c r="X8" s="6">
        <f>ROUND(Revenue!$D$7*('Monthly P&amp;L'!X6+'Monthly P&amp;L'!X7),0)</f>
        <v>18</v>
      </c>
      <c r="Y8" s="6">
        <f>ROUND(Revenue!$D$7*('Monthly P&amp;L'!Y6+'Monthly P&amp;L'!Y7),0)</f>
        <v>18</v>
      </c>
      <c r="Z8" s="6">
        <f>ROUND(Revenue!$D$7*('Monthly P&amp;L'!Z6+'Monthly P&amp;L'!Z7),0)</f>
        <v>19</v>
      </c>
      <c r="AA8" s="6">
        <f>ROUND(Revenue!$D$7*('Monthly P&amp;L'!AA6+'Monthly P&amp;L'!AA7),0)</f>
        <v>20</v>
      </c>
      <c r="AB8" s="6">
        <f>ROUND(Revenue!$D$7*('Monthly P&amp;L'!AB6+'Monthly P&amp;L'!AB7),0)</f>
        <v>21</v>
      </c>
      <c r="AC8" s="6">
        <f>ROUND(Revenue!$D$7*('Monthly P&amp;L'!AC6+'Monthly P&amp;L'!AC7),0)</f>
        <v>22</v>
      </c>
      <c r="AD8" s="6">
        <f>ROUND(Revenue!$D$7*('Monthly P&amp;L'!AD6+'Monthly P&amp;L'!AD7),0)</f>
        <v>23</v>
      </c>
      <c r="AE8" s="6">
        <f>ROUND(Revenue!$D$7*('Monthly P&amp;L'!AE6+'Monthly P&amp;L'!AE7),0)</f>
        <v>24</v>
      </c>
      <c r="AF8" s="6">
        <f>ROUND(Revenue!$D$7*('Monthly P&amp;L'!AF6+'Monthly P&amp;L'!AF7),0)</f>
        <v>25</v>
      </c>
      <c r="AG8" s="6">
        <f>ROUND(Revenue!$D$7*('Monthly P&amp;L'!AG6+'Monthly P&amp;L'!AG7),0)</f>
        <v>25</v>
      </c>
      <c r="AH8" s="6">
        <f>ROUND(Revenue!$D$7*('Monthly P&amp;L'!AH6+'Monthly P&amp;L'!AH7),0)</f>
        <v>26</v>
      </c>
      <c r="AI8" s="6">
        <f>ROUND(Revenue!$D$7*('Monthly P&amp;L'!AI6+'Monthly P&amp;L'!AI7),0)</f>
        <v>27</v>
      </c>
      <c r="AJ8" s="6">
        <f>ROUND(Revenue!$D$7*('Monthly P&amp;L'!AJ6+'Monthly P&amp;L'!AJ7),0)</f>
        <v>27</v>
      </c>
      <c r="AK8" s="6">
        <f>ROUND(Revenue!$D$7*('Monthly P&amp;L'!AK6+'Monthly P&amp;L'!AK7),0)</f>
        <v>28</v>
      </c>
      <c r="AL8" s="6">
        <f>ROUND(Revenue!$D$7*('Monthly P&amp;L'!AL6+'Monthly P&amp;L'!AL7),0)</f>
        <v>29</v>
      </c>
      <c r="AM8" s="6">
        <f>ROUND(Revenue!$D$7*('Monthly P&amp;L'!AM6+'Monthly P&amp;L'!AM7),0)</f>
        <v>30</v>
      </c>
      <c r="AN8" s="6">
        <f>ROUND(Revenue!$D$7*('Monthly P&amp;L'!AN6+'Monthly P&amp;L'!AN7),0)</f>
        <v>31</v>
      </c>
      <c r="AO8" s="6">
        <f>ROUND(Revenue!$D$7*('Monthly P&amp;L'!AO6+'Monthly P&amp;L'!AO7),0)</f>
        <v>32</v>
      </c>
      <c r="AP8" s="6">
        <f>ROUND(Revenue!$D$7*('Monthly P&amp;L'!AP6+'Monthly P&amp;L'!AP7),0)</f>
        <v>33</v>
      </c>
      <c r="AQ8" s="6">
        <f>ROUND(Revenue!$D$7*('Monthly P&amp;L'!AQ6+'Monthly P&amp;L'!AQ7),0)</f>
        <v>33</v>
      </c>
      <c r="AR8" s="6">
        <f>ROUND(Revenue!$D$7*('Monthly P&amp;L'!AR6+'Monthly P&amp;L'!AR7),0)</f>
        <v>34</v>
      </c>
      <c r="AS8" s="6">
        <f>ROUND(Revenue!$D$7*('Monthly P&amp;L'!AS6+'Monthly P&amp;L'!AS7),0)</f>
        <v>35</v>
      </c>
      <c r="AT8" s="6">
        <f>ROUND(Revenue!$D$7*('Monthly P&amp;L'!AT6+'Monthly P&amp;L'!AT7),0)</f>
        <v>36</v>
      </c>
      <c r="AU8" s="6">
        <f>ROUND(Revenue!$D$7*('Monthly P&amp;L'!AU6+'Monthly P&amp;L'!AU7),0)</f>
        <v>37</v>
      </c>
      <c r="AV8" s="6">
        <f>ROUND(Revenue!$D$7*('Monthly P&amp;L'!AV6+'Monthly P&amp;L'!AV7),0)</f>
        <v>37</v>
      </c>
      <c r="AW8" s="6">
        <f>ROUND(Revenue!$D$7*('Monthly P&amp;L'!AW6+'Monthly P&amp;L'!AW7),0)</f>
        <v>38</v>
      </c>
      <c r="AX8" s="6">
        <f>ROUND(Revenue!$D$7*('Monthly P&amp;L'!AX6+'Monthly P&amp;L'!AX7),0)</f>
        <v>38</v>
      </c>
      <c r="AY8" s="6">
        <f>ROUND(Revenue!$D$7*('Monthly P&amp;L'!AY6+'Monthly P&amp;L'!AY7),0)</f>
        <v>40</v>
      </c>
      <c r="AZ8" s="6">
        <f>ROUND(Revenue!$D$7*('Monthly P&amp;L'!AZ6+'Monthly P&amp;L'!AZ7),0)</f>
        <v>41</v>
      </c>
      <c r="BA8" s="6">
        <f>ROUND(Revenue!$D$7*('Monthly P&amp;L'!BA6+'Monthly P&amp;L'!BA7),0)</f>
        <v>41</v>
      </c>
      <c r="BB8" s="6">
        <f>ROUND(Revenue!$D$7*('Monthly P&amp;L'!BB6+'Monthly P&amp;L'!BB7),0)</f>
        <v>42</v>
      </c>
      <c r="BC8" s="6">
        <f>ROUND(Revenue!$D$7*('Monthly P&amp;L'!BC6+'Monthly P&amp;L'!BC7),0)</f>
        <v>43</v>
      </c>
      <c r="BD8" s="6">
        <f>ROUND(Revenue!$D$7*('Monthly P&amp;L'!BD6+'Monthly P&amp;L'!BD7),0)</f>
        <v>44</v>
      </c>
      <c r="BE8" s="6">
        <f>ROUND(Revenue!$D$7*('Monthly P&amp;L'!BE6+'Monthly P&amp;L'!BE7),0)</f>
        <v>45</v>
      </c>
      <c r="BF8" s="6">
        <f>ROUND(Revenue!$D$7*('Monthly P&amp;L'!BF6+'Monthly P&amp;L'!BF7),0)</f>
        <v>46</v>
      </c>
      <c r="BG8" s="6">
        <f>ROUND(Revenue!$D$7*('Monthly P&amp;L'!BG6+'Monthly P&amp;L'!BG7),0)</f>
        <v>46</v>
      </c>
      <c r="BH8" s="6">
        <f>ROUND(Revenue!$D$7*('Monthly P&amp;L'!BH6+'Monthly P&amp;L'!BH7),0)</f>
        <v>47</v>
      </c>
      <c r="BI8" s="6">
        <f>ROUND(Revenue!$D$7*('Monthly P&amp;L'!BI6+'Monthly P&amp;L'!BI7),0)</f>
        <v>48</v>
      </c>
      <c r="BJ8" s="6">
        <f>ROUND(Revenue!$D$7*('Monthly P&amp;L'!BJ6+'Monthly P&amp;L'!BJ7),0)</f>
        <v>48</v>
      </c>
      <c r="BK8" s="6">
        <f>ROUND(Revenue!$D$7*('Monthly P&amp;L'!BK6+'Monthly P&amp;L'!BK7),0)</f>
        <v>49</v>
      </c>
      <c r="BL8" s="6">
        <f>ROUND(Revenue!$D$7*('Monthly P&amp;L'!BL6+'Monthly P&amp;L'!BL7),0)</f>
        <v>51</v>
      </c>
      <c r="BM8" s="6">
        <f>ROUND(Revenue!$D$7*('Monthly P&amp;L'!BM6+'Monthly P&amp;L'!BM7),0)</f>
        <v>51</v>
      </c>
      <c r="BN8" s="6">
        <f>ROUND(Revenue!$D$7*('Monthly P&amp;L'!BN6+'Monthly P&amp;L'!BN7),0)</f>
        <v>52</v>
      </c>
      <c r="BO8" s="6">
        <f>ROUND(Revenue!$D$7*('Monthly P&amp;L'!BO6+'Monthly P&amp;L'!BO7),0)</f>
        <v>53</v>
      </c>
      <c r="BP8" s="6">
        <f>ROUND(Revenue!$D$7*('Monthly P&amp;L'!BP6+'Monthly P&amp;L'!BP7),0)</f>
        <v>54</v>
      </c>
      <c r="BQ8" s="6">
        <f>ROUND(Revenue!$D$7*('Monthly P&amp;L'!BQ6+'Monthly P&amp;L'!BQ7),0)</f>
        <v>55</v>
      </c>
      <c r="BR8" s="6">
        <f>ROUND(Revenue!$D$7*('Monthly P&amp;L'!BR6+'Monthly P&amp;L'!BR7),0)</f>
        <v>56</v>
      </c>
      <c r="BS8" s="6">
        <f>ROUND(Revenue!$D$7*('Monthly P&amp;L'!BS6+'Monthly P&amp;L'!BS7),0)</f>
        <v>56</v>
      </c>
      <c r="BT8" s="6">
        <f>ROUND(Revenue!$D$7*('Monthly P&amp;L'!BT6+'Monthly P&amp;L'!BT7),0)</f>
        <v>57</v>
      </c>
      <c r="BU8" s="6">
        <f>ROUND(Revenue!$D$7*('Monthly P&amp;L'!BU6+'Monthly P&amp;L'!BU7),0)</f>
        <v>58</v>
      </c>
      <c r="BV8" s="6">
        <f>ROUND(Revenue!$D$7*('Monthly P&amp;L'!BV6+'Monthly P&amp;L'!BV7),0)</f>
        <v>58</v>
      </c>
      <c r="BW8" s="6">
        <f>ROUND(Revenue!$D$7*('Monthly P&amp;L'!BW6+'Monthly P&amp;L'!BW7),0)</f>
        <v>59</v>
      </c>
      <c r="BX8" s="6">
        <f>ROUND(Revenue!$D$7*('Monthly P&amp;L'!BX6+'Monthly P&amp;L'!BX7),0)</f>
        <v>61</v>
      </c>
      <c r="BY8" s="6">
        <f>ROUND(Revenue!$D$7*('Monthly P&amp;L'!BY6+'Monthly P&amp;L'!BY7),0)</f>
        <v>61</v>
      </c>
      <c r="BZ8" s="6">
        <f>ROUND(Revenue!$D$7*('Monthly P&amp;L'!BZ6+'Monthly P&amp;L'!BZ7),0)</f>
        <v>62</v>
      </c>
      <c r="CA8" s="6">
        <f>ROUND(Revenue!$D$7*('Monthly P&amp;L'!CA6+'Monthly P&amp;L'!CA7),0)</f>
        <v>63</v>
      </c>
      <c r="CB8" s="6">
        <f>ROUND(Revenue!$D$7*('Monthly P&amp;L'!CB6+'Monthly P&amp;L'!CB7),0)</f>
        <v>64</v>
      </c>
      <c r="CC8" s="6">
        <f>ROUND(Revenue!$D$7*('Monthly P&amp;L'!CC6+'Monthly P&amp;L'!CC7),0)</f>
        <v>65</v>
      </c>
      <c r="CD8" s="6">
        <f>ROUND(Revenue!$D$7*('Monthly P&amp;L'!CD6+'Monthly P&amp;L'!CD7),0)</f>
        <v>66</v>
      </c>
      <c r="CE8" s="6">
        <f>ROUND(Revenue!$D$7*('Monthly P&amp;L'!CE6+'Monthly P&amp;L'!CE7),0)</f>
        <v>66</v>
      </c>
      <c r="CF8" s="6">
        <f>ROUND(Revenue!$D$7*('Monthly P&amp;L'!CF6+'Monthly P&amp;L'!CF7),0)</f>
        <v>67</v>
      </c>
      <c r="CG8" s="6">
        <f>ROUND(Revenue!$D$7*('Monthly P&amp;L'!CG6+'Monthly P&amp;L'!CG7),0)</f>
        <v>68</v>
      </c>
      <c r="CH8" s="6">
        <f>ROUND(Revenue!$D$7*('Monthly P&amp;L'!CH6+'Monthly P&amp;L'!CH7),0)</f>
        <v>68</v>
      </c>
      <c r="CI8" s="6">
        <f>ROUND(Revenue!$D$7*('Monthly P&amp;L'!CI6+'Monthly P&amp;L'!CI7),0)</f>
        <v>69</v>
      </c>
      <c r="CJ8" s="6">
        <f>ROUND(Revenue!$D$7*('Monthly P&amp;L'!CJ6+'Monthly P&amp;L'!CJ7),0)</f>
        <v>71</v>
      </c>
      <c r="CK8" s="6">
        <f>ROUND(Revenue!$D$7*('Monthly P&amp;L'!CK6+'Monthly P&amp;L'!CK7),0)</f>
        <v>71</v>
      </c>
      <c r="CL8" s="6">
        <f>ROUND(Revenue!$D$7*('Monthly P&amp;L'!CL6+'Monthly P&amp;L'!CL7),0)</f>
        <v>72</v>
      </c>
      <c r="CM8" s="6">
        <f>ROUND(Revenue!$D$7*('Monthly P&amp;L'!CM6+'Monthly P&amp;L'!CM7),0)</f>
        <v>73</v>
      </c>
      <c r="CN8" s="6">
        <f>ROUND(Revenue!$D$7*('Monthly P&amp;L'!CN6+'Monthly P&amp;L'!CN7),0)</f>
        <v>74</v>
      </c>
      <c r="CO8" s="6">
        <f>ROUND(Revenue!$D$7*('Monthly P&amp;L'!CO6+'Monthly P&amp;L'!CO7),0)</f>
        <v>75</v>
      </c>
      <c r="CP8" s="6">
        <f>ROUND(Revenue!$D$7*('Monthly P&amp;L'!CP6+'Monthly P&amp;L'!CP7),0)</f>
        <v>76</v>
      </c>
      <c r="CQ8" s="6">
        <f>ROUND(Revenue!$D$7*('Monthly P&amp;L'!CQ6+'Monthly P&amp;L'!CQ7),0)</f>
        <v>76</v>
      </c>
      <c r="CR8" s="6">
        <f>ROUND(Revenue!$D$7*('Monthly P&amp;L'!CR6+'Monthly P&amp;L'!CR7),0)</f>
        <v>77</v>
      </c>
      <c r="CS8" s="6">
        <f>ROUND(Revenue!$D$7*('Monthly P&amp;L'!CS6+'Monthly P&amp;L'!CS7),0)</f>
        <v>78</v>
      </c>
      <c r="CT8" s="6">
        <f>ROUND(Revenue!$D$7*('Monthly P&amp;L'!CT6+'Monthly P&amp;L'!CT7),0)</f>
        <v>78</v>
      </c>
      <c r="CU8" s="6">
        <f>ROUND(Revenue!$D$7*('Monthly P&amp;L'!CU6+'Monthly P&amp;L'!CU7),0)</f>
        <v>79</v>
      </c>
      <c r="CV8" s="6">
        <f>ROUND(Revenue!$D$7*('Monthly P&amp;L'!CV6+'Monthly P&amp;L'!CV7),0)</f>
        <v>81</v>
      </c>
      <c r="CW8" s="6">
        <f>ROUND(Revenue!$D$7*('Monthly P&amp;L'!CW6+'Monthly P&amp;L'!CW7),0)</f>
        <v>81</v>
      </c>
      <c r="CX8" s="6">
        <f>ROUND(Revenue!$D$7*('Monthly P&amp;L'!CX6+'Monthly P&amp;L'!CX7),0)</f>
        <v>82</v>
      </c>
      <c r="CY8" s="6">
        <f>ROUND(Revenue!$D$7*('Monthly P&amp;L'!CY6+'Monthly P&amp;L'!CY7),0)</f>
        <v>83</v>
      </c>
      <c r="CZ8" s="6">
        <f>ROUND(Revenue!$D$7*('Monthly P&amp;L'!CZ6+'Monthly P&amp;L'!CZ7),0)</f>
        <v>84</v>
      </c>
      <c r="DA8" s="6">
        <f>ROUND(Revenue!$D$7*('Monthly P&amp;L'!DA6+'Monthly P&amp;L'!DA7),0)</f>
        <v>85</v>
      </c>
      <c r="DB8" s="6">
        <f>ROUND(Revenue!$D$7*('Monthly P&amp;L'!DB6+'Monthly P&amp;L'!DB7),0)</f>
        <v>86</v>
      </c>
      <c r="DC8" s="6">
        <f>ROUND(Revenue!$D$7*('Monthly P&amp;L'!DC6+'Monthly P&amp;L'!DC7),0)</f>
        <v>86</v>
      </c>
      <c r="DD8" s="6">
        <f>ROUND(Revenue!$D$7*('Monthly P&amp;L'!DD6+'Monthly P&amp;L'!DD7),0)</f>
        <v>87</v>
      </c>
      <c r="DE8" s="6">
        <f>ROUND(Revenue!$D$7*('Monthly P&amp;L'!DE6+'Monthly P&amp;L'!DE7),0)</f>
        <v>88</v>
      </c>
      <c r="DF8" s="6">
        <f>ROUND(Revenue!$D$7*('Monthly P&amp;L'!DF6+'Monthly P&amp;L'!DF7),0)</f>
        <v>88</v>
      </c>
      <c r="DG8" s="6">
        <f>ROUND(Revenue!$D$7*('Monthly P&amp;L'!DG6+'Monthly P&amp;L'!DG7),0)</f>
        <v>89</v>
      </c>
      <c r="DH8" s="6">
        <f>ROUND(Revenue!$D$7*('Monthly P&amp;L'!DH6+'Monthly P&amp;L'!DH7),0)</f>
        <v>91</v>
      </c>
      <c r="DI8" s="6">
        <f>ROUND(Revenue!$D$7*('Monthly P&amp;L'!DI6+'Monthly P&amp;L'!DI7),0)</f>
        <v>91</v>
      </c>
      <c r="DJ8" s="6">
        <f>ROUND(Revenue!$D$7*('Monthly P&amp;L'!DJ6+'Monthly P&amp;L'!DJ7),0)</f>
        <v>92</v>
      </c>
      <c r="DK8" s="6">
        <f>ROUND(Revenue!$D$7*('Monthly P&amp;L'!DK6+'Monthly P&amp;L'!DK7),0)</f>
        <v>93</v>
      </c>
      <c r="DL8" s="6">
        <f>ROUND(Revenue!$D$7*('Monthly P&amp;L'!DL6+'Monthly P&amp;L'!DL7),0)</f>
        <v>94</v>
      </c>
      <c r="DM8" s="6">
        <f>ROUND(Revenue!$D$7*('Monthly P&amp;L'!DM6+'Monthly P&amp;L'!DM7),0)</f>
        <v>95</v>
      </c>
      <c r="DN8" s="6">
        <f>ROUND(Revenue!$D$7*('Monthly P&amp;L'!DN6+'Monthly P&amp;L'!DN7),0)</f>
        <v>96</v>
      </c>
      <c r="DO8" s="6">
        <f>ROUND(Revenue!$D$7*('Monthly P&amp;L'!DO6+'Monthly P&amp;L'!DO7),0)</f>
        <v>96</v>
      </c>
      <c r="DP8" s="6">
        <f>ROUND(Revenue!$D$7*('Monthly P&amp;L'!DP6+'Monthly P&amp;L'!DP7),0)</f>
        <v>97</v>
      </c>
      <c r="DQ8" s="6">
        <f>ROUND(Revenue!$D$7*('Monthly P&amp;L'!DQ6+'Monthly P&amp;L'!DQ7),0)</f>
        <v>98</v>
      </c>
      <c r="DR8" s="6">
        <f>ROUND(Revenue!$D$7*('Monthly P&amp;L'!DR6+'Monthly P&amp;L'!DR7),0)</f>
        <v>98</v>
      </c>
    </row>
    <row r="9" spans="2:122">
      <c r="B9" s="2" t="s">
        <v>55</v>
      </c>
      <c r="C9" s="6">
        <f>C6+C7-C8</f>
        <v>33</v>
      </c>
      <c r="D9" s="6">
        <f t="shared" ref="D9:BO9" si="143">D6+D7-D8</f>
        <v>50</v>
      </c>
      <c r="E9" s="6">
        <f t="shared" si="143"/>
        <v>66</v>
      </c>
      <c r="F9" s="6">
        <f t="shared" si="143"/>
        <v>82</v>
      </c>
      <c r="G9" s="6">
        <f t="shared" si="143"/>
        <v>97</v>
      </c>
      <c r="H9" s="6">
        <f t="shared" si="143"/>
        <v>111</v>
      </c>
      <c r="I9" s="6">
        <f t="shared" si="143"/>
        <v>124</v>
      </c>
      <c r="J9" s="6">
        <f t="shared" si="143"/>
        <v>137</v>
      </c>
      <c r="K9" s="6">
        <f t="shared" si="143"/>
        <v>149</v>
      </c>
      <c r="L9" s="6">
        <f t="shared" si="143"/>
        <v>161</v>
      </c>
      <c r="M9" s="6">
        <f t="shared" si="143"/>
        <v>172</v>
      </c>
      <c r="N9" s="6">
        <f t="shared" si="143"/>
        <v>182</v>
      </c>
      <c r="O9" s="6">
        <f t="shared" si="143"/>
        <v>201</v>
      </c>
      <c r="P9" s="6">
        <f t="shared" si="143"/>
        <v>219</v>
      </c>
      <c r="Q9" s="6">
        <f t="shared" si="143"/>
        <v>237</v>
      </c>
      <c r="R9" s="6">
        <f t="shared" si="143"/>
        <v>254</v>
      </c>
      <c r="S9" s="6">
        <f t="shared" si="143"/>
        <v>270</v>
      </c>
      <c r="T9" s="6">
        <f t="shared" si="143"/>
        <v>285</v>
      </c>
      <c r="U9" s="6">
        <f t="shared" si="143"/>
        <v>299</v>
      </c>
      <c r="V9" s="6">
        <f t="shared" si="143"/>
        <v>313</v>
      </c>
      <c r="W9" s="6">
        <f t="shared" si="143"/>
        <v>326</v>
      </c>
      <c r="X9" s="6">
        <f t="shared" si="143"/>
        <v>338</v>
      </c>
      <c r="Y9" s="6">
        <f t="shared" si="143"/>
        <v>350</v>
      </c>
      <c r="Z9" s="6">
        <f t="shared" si="143"/>
        <v>361</v>
      </c>
      <c r="AA9" s="6">
        <f t="shared" si="143"/>
        <v>381</v>
      </c>
      <c r="AB9" s="6">
        <f t="shared" si="143"/>
        <v>400</v>
      </c>
      <c r="AC9" s="6">
        <f t="shared" si="143"/>
        <v>418</v>
      </c>
      <c r="AD9" s="6">
        <f t="shared" si="143"/>
        <v>435</v>
      </c>
      <c r="AE9" s="6">
        <f t="shared" si="143"/>
        <v>451</v>
      </c>
      <c r="AF9" s="6">
        <f t="shared" si="143"/>
        <v>466</v>
      </c>
      <c r="AG9" s="6">
        <f t="shared" si="143"/>
        <v>481</v>
      </c>
      <c r="AH9" s="6">
        <f t="shared" si="143"/>
        <v>495</v>
      </c>
      <c r="AI9" s="6">
        <f t="shared" si="143"/>
        <v>508</v>
      </c>
      <c r="AJ9" s="6">
        <f t="shared" si="143"/>
        <v>521</v>
      </c>
      <c r="AK9" s="6">
        <f t="shared" si="143"/>
        <v>533</v>
      </c>
      <c r="AL9" s="6">
        <f t="shared" si="143"/>
        <v>544</v>
      </c>
      <c r="AM9" s="6">
        <f t="shared" si="143"/>
        <v>564</v>
      </c>
      <c r="AN9" s="6">
        <f t="shared" si="143"/>
        <v>583</v>
      </c>
      <c r="AO9" s="6">
        <f t="shared" si="143"/>
        <v>601</v>
      </c>
      <c r="AP9" s="6">
        <f t="shared" si="143"/>
        <v>618</v>
      </c>
      <c r="AQ9" s="6">
        <f t="shared" si="143"/>
        <v>635</v>
      </c>
      <c r="AR9" s="6">
        <f t="shared" si="143"/>
        <v>651</v>
      </c>
      <c r="AS9" s="6">
        <f t="shared" si="143"/>
        <v>666</v>
      </c>
      <c r="AT9" s="6">
        <f t="shared" si="143"/>
        <v>680</v>
      </c>
      <c r="AU9" s="6">
        <f t="shared" si="143"/>
        <v>693</v>
      </c>
      <c r="AV9" s="6">
        <f t="shared" si="143"/>
        <v>706</v>
      </c>
      <c r="AW9" s="6">
        <f t="shared" si="143"/>
        <v>718</v>
      </c>
      <c r="AX9" s="6">
        <f t="shared" si="143"/>
        <v>730</v>
      </c>
      <c r="AY9" s="6">
        <f t="shared" si="143"/>
        <v>750</v>
      </c>
      <c r="AZ9" s="6">
        <f t="shared" si="143"/>
        <v>769</v>
      </c>
      <c r="BA9" s="6">
        <f t="shared" si="143"/>
        <v>788</v>
      </c>
      <c r="BB9" s="6">
        <f t="shared" si="143"/>
        <v>806</v>
      </c>
      <c r="BC9" s="6">
        <f t="shared" si="143"/>
        <v>823</v>
      </c>
      <c r="BD9" s="6">
        <f t="shared" si="143"/>
        <v>839</v>
      </c>
      <c r="BE9" s="6">
        <f t="shared" si="143"/>
        <v>854</v>
      </c>
      <c r="BF9" s="6">
        <f t="shared" si="143"/>
        <v>868</v>
      </c>
      <c r="BG9" s="6">
        <f t="shared" si="143"/>
        <v>882</v>
      </c>
      <c r="BH9" s="6">
        <f t="shared" si="143"/>
        <v>895</v>
      </c>
      <c r="BI9" s="6">
        <f t="shared" si="143"/>
        <v>907</v>
      </c>
      <c r="BJ9" s="6">
        <f t="shared" si="143"/>
        <v>919</v>
      </c>
      <c r="BK9" s="6">
        <f t="shared" si="143"/>
        <v>940</v>
      </c>
      <c r="BL9" s="6">
        <f t="shared" si="143"/>
        <v>959</v>
      </c>
      <c r="BM9" s="6">
        <f t="shared" si="143"/>
        <v>978</v>
      </c>
      <c r="BN9" s="6">
        <f t="shared" si="143"/>
        <v>996</v>
      </c>
      <c r="BO9" s="6">
        <f t="shared" si="143"/>
        <v>1013</v>
      </c>
      <c r="BP9" s="6">
        <f t="shared" ref="BP9:DR9" si="144">BP6+BP7-BP8</f>
        <v>1029</v>
      </c>
      <c r="BQ9" s="6">
        <f t="shared" si="144"/>
        <v>1044</v>
      </c>
      <c r="BR9" s="6">
        <f t="shared" si="144"/>
        <v>1058</v>
      </c>
      <c r="BS9" s="6">
        <f t="shared" si="144"/>
        <v>1072</v>
      </c>
      <c r="BT9" s="6">
        <f t="shared" si="144"/>
        <v>1085</v>
      </c>
      <c r="BU9" s="6">
        <f t="shared" si="144"/>
        <v>1097</v>
      </c>
      <c r="BV9" s="6">
        <f t="shared" si="144"/>
        <v>1109</v>
      </c>
      <c r="BW9" s="6">
        <f t="shared" si="144"/>
        <v>1130</v>
      </c>
      <c r="BX9" s="6">
        <f t="shared" si="144"/>
        <v>1149</v>
      </c>
      <c r="BY9" s="6">
        <f t="shared" si="144"/>
        <v>1168</v>
      </c>
      <c r="BZ9" s="6">
        <f t="shared" si="144"/>
        <v>1186</v>
      </c>
      <c r="CA9" s="6">
        <f t="shared" si="144"/>
        <v>1203</v>
      </c>
      <c r="CB9" s="6">
        <f t="shared" si="144"/>
        <v>1219</v>
      </c>
      <c r="CC9" s="6">
        <f t="shared" si="144"/>
        <v>1234</v>
      </c>
      <c r="CD9" s="6">
        <f t="shared" si="144"/>
        <v>1248</v>
      </c>
      <c r="CE9" s="6">
        <f t="shared" si="144"/>
        <v>1262</v>
      </c>
      <c r="CF9" s="6">
        <f t="shared" si="144"/>
        <v>1275</v>
      </c>
      <c r="CG9" s="6">
        <f t="shared" si="144"/>
        <v>1287</v>
      </c>
      <c r="CH9" s="6">
        <f t="shared" si="144"/>
        <v>1299</v>
      </c>
      <c r="CI9" s="6">
        <f t="shared" si="144"/>
        <v>1320</v>
      </c>
      <c r="CJ9" s="6">
        <f t="shared" si="144"/>
        <v>1339</v>
      </c>
      <c r="CK9" s="6">
        <f t="shared" si="144"/>
        <v>1358</v>
      </c>
      <c r="CL9" s="6">
        <f t="shared" si="144"/>
        <v>1376</v>
      </c>
      <c r="CM9" s="6">
        <f t="shared" si="144"/>
        <v>1393</v>
      </c>
      <c r="CN9" s="6">
        <f t="shared" si="144"/>
        <v>1409</v>
      </c>
      <c r="CO9" s="6">
        <f t="shared" si="144"/>
        <v>1424</v>
      </c>
      <c r="CP9" s="6">
        <f t="shared" si="144"/>
        <v>1438</v>
      </c>
      <c r="CQ9" s="6">
        <f t="shared" si="144"/>
        <v>1452</v>
      </c>
      <c r="CR9" s="6">
        <f t="shared" si="144"/>
        <v>1465</v>
      </c>
      <c r="CS9" s="6">
        <f t="shared" si="144"/>
        <v>1477</v>
      </c>
      <c r="CT9" s="6">
        <f t="shared" si="144"/>
        <v>1489</v>
      </c>
      <c r="CU9" s="6">
        <f t="shared" si="144"/>
        <v>1510</v>
      </c>
      <c r="CV9" s="6">
        <f t="shared" si="144"/>
        <v>1529</v>
      </c>
      <c r="CW9" s="6">
        <f t="shared" si="144"/>
        <v>1548</v>
      </c>
      <c r="CX9" s="6">
        <f t="shared" si="144"/>
        <v>1566</v>
      </c>
      <c r="CY9" s="6">
        <f t="shared" si="144"/>
        <v>1583</v>
      </c>
      <c r="CZ9" s="6">
        <f t="shared" si="144"/>
        <v>1599</v>
      </c>
      <c r="DA9" s="6">
        <f t="shared" si="144"/>
        <v>1614</v>
      </c>
      <c r="DB9" s="6">
        <f t="shared" si="144"/>
        <v>1628</v>
      </c>
      <c r="DC9" s="6">
        <f t="shared" si="144"/>
        <v>1642</v>
      </c>
      <c r="DD9" s="6">
        <f t="shared" si="144"/>
        <v>1655</v>
      </c>
      <c r="DE9" s="6">
        <f t="shared" si="144"/>
        <v>1667</v>
      </c>
      <c r="DF9" s="6">
        <f t="shared" si="144"/>
        <v>1679</v>
      </c>
      <c r="DG9" s="6">
        <f t="shared" si="144"/>
        <v>1700</v>
      </c>
      <c r="DH9" s="6">
        <f t="shared" si="144"/>
        <v>1719</v>
      </c>
      <c r="DI9" s="6">
        <f t="shared" si="144"/>
        <v>1738</v>
      </c>
      <c r="DJ9" s="6">
        <f t="shared" si="144"/>
        <v>1756</v>
      </c>
      <c r="DK9" s="6">
        <f t="shared" si="144"/>
        <v>1773</v>
      </c>
      <c r="DL9" s="6">
        <f t="shared" si="144"/>
        <v>1789</v>
      </c>
      <c r="DM9" s="6">
        <f t="shared" si="144"/>
        <v>1804</v>
      </c>
      <c r="DN9" s="6">
        <f t="shared" si="144"/>
        <v>1818</v>
      </c>
      <c r="DO9" s="6">
        <f t="shared" si="144"/>
        <v>1832</v>
      </c>
      <c r="DP9" s="6">
        <f t="shared" si="144"/>
        <v>1845</v>
      </c>
      <c r="DQ9" s="6">
        <f t="shared" si="144"/>
        <v>1857</v>
      </c>
      <c r="DR9" s="6">
        <f t="shared" si="144"/>
        <v>1869</v>
      </c>
    </row>
    <row r="11" spans="2:122">
      <c r="B11" s="2" t="s">
        <v>70</v>
      </c>
      <c r="C11">
        <f>HLOOKUP(C1,Revenue!$D$3:$M$5,3,FALSE)</f>
        <v>50</v>
      </c>
      <c r="D11">
        <f>HLOOKUP(D1,Revenue!$D$3:$M$5,3,FALSE)</f>
        <v>50</v>
      </c>
      <c r="E11">
        <f>HLOOKUP(E1,Revenue!$D$3:$M$5,3,FALSE)</f>
        <v>50</v>
      </c>
      <c r="F11">
        <f>HLOOKUP(F1,Revenue!$D$3:$M$5,3,FALSE)</f>
        <v>50</v>
      </c>
      <c r="G11">
        <f>HLOOKUP(G1,Revenue!$D$3:$M$5,3,FALSE)</f>
        <v>50</v>
      </c>
      <c r="H11">
        <f>HLOOKUP(H1,Revenue!$D$3:$M$5,3,FALSE)</f>
        <v>50</v>
      </c>
      <c r="I11">
        <f>HLOOKUP(I1,Revenue!$D$3:$M$5,3,FALSE)</f>
        <v>50</v>
      </c>
      <c r="J11">
        <f>HLOOKUP(J1,Revenue!$D$3:$M$5,3,FALSE)</f>
        <v>50</v>
      </c>
      <c r="K11">
        <f>HLOOKUP(K1,Revenue!$D$3:$M$5,3,FALSE)</f>
        <v>50</v>
      </c>
      <c r="L11">
        <f>HLOOKUP(L1,Revenue!$D$3:$M$5,3,FALSE)</f>
        <v>50</v>
      </c>
      <c r="M11">
        <f>HLOOKUP(M1,Revenue!$D$3:$M$5,3,FALSE)</f>
        <v>50</v>
      </c>
      <c r="N11">
        <f>HLOOKUP(N1,Revenue!$D$3:$M$5,3,FALSE)</f>
        <v>50</v>
      </c>
      <c r="O11">
        <f>HLOOKUP(O1,Revenue!$D$3:$M$5,3,FALSE)</f>
        <v>55</v>
      </c>
      <c r="P11">
        <f>HLOOKUP(P1,Revenue!$D$3:$M$5,3,FALSE)</f>
        <v>55</v>
      </c>
      <c r="Q11">
        <f>HLOOKUP(Q1,Revenue!$D$3:$M$5,3,FALSE)</f>
        <v>55</v>
      </c>
      <c r="R11">
        <f>HLOOKUP(R1,Revenue!$D$3:$M$5,3,FALSE)</f>
        <v>55</v>
      </c>
      <c r="S11">
        <f>HLOOKUP(S1,Revenue!$D$3:$M$5,3,FALSE)</f>
        <v>55</v>
      </c>
      <c r="T11">
        <f>HLOOKUP(T1,Revenue!$D$3:$M$5,3,FALSE)</f>
        <v>55</v>
      </c>
      <c r="U11">
        <f>HLOOKUP(U1,Revenue!$D$3:$M$5,3,FALSE)</f>
        <v>55</v>
      </c>
      <c r="V11">
        <f>HLOOKUP(V1,Revenue!$D$3:$M$5,3,FALSE)</f>
        <v>55</v>
      </c>
      <c r="W11">
        <f>HLOOKUP(W1,Revenue!$D$3:$M$5,3,FALSE)</f>
        <v>55</v>
      </c>
      <c r="X11">
        <f>HLOOKUP(X1,Revenue!$D$3:$M$5,3,FALSE)</f>
        <v>55</v>
      </c>
      <c r="Y11">
        <f>HLOOKUP(Y1,Revenue!$D$3:$M$5,3,FALSE)</f>
        <v>55</v>
      </c>
      <c r="Z11">
        <f>HLOOKUP(Z1,Revenue!$D$3:$M$5,3,FALSE)</f>
        <v>55</v>
      </c>
      <c r="AA11">
        <f>HLOOKUP(AA1,Revenue!$D$3:$M$5,3,FALSE)</f>
        <v>60</v>
      </c>
      <c r="AB11">
        <f>HLOOKUP(AB1,Revenue!$D$3:$M$5,3,FALSE)</f>
        <v>60</v>
      </c>
      <c r="AC11">
        <f>HLOOKUP(AC1,Revenue!$D$3:$M$5,3,FALSE)</f>
        <v>60</v>
      </c>
      <c r="AD11">
        <f>HLOOKUP(AD1,Revenue!$D$3:$M$5,3,FALSE)</f>
        <v>60</v>
      </c>
      <c r="AE11">
        <f>HLOOKUP(AE1,Revenue!$D$3:$M$5,3,FALSE)</f>
        <v>60</v>
      </c>
      <c r="AF11">
        <f>HLOOKUP(AF1,Revenue!$D$3:$M$5,3,FALSE)</f>
        <v>60</v>
      </c>
      <c r="AG11">
        <f>HLOOKUP(AG1,Revenue!$D$3:$M$5,3,FALSE)</f>
        <v>60</v>
      </c>
      <c r="AH11">
        <f>HLOOKUP(AH1,Revenue!$D$3:$M$5,3,FALSE)</f>
        <v>60</v>
      </c>
      <c r="AI11">
        <f>HLOOKUP(AI1,Revenue!$D$3:$M$5,3,FALSE)</f>
        <v>60</v>
      </c>
      <c r="AJ11">
        <f>HLOOKUP(AJ1,Revenue!$D$3:$M$5,3,FALSE)</f>
        <v>60</v>
      </c>
      <c r="AK11">
        <f>HLOOKUP(AK1,Revenue!$D$3:$M$5,3,FALSE)</f>
        <v>60</v>
      </c>
      <c r="AL11">
        <f>HLOOKUP(AL1,Revenue!$D$3:$M$5,3,FALSE)</f>
        <v>60</v>
      </c>
      <c r="AM11">
        <f>HLOOKUP(AM1,Revenue!$D$3:$M$5,3,FALSE)</f>
        <v>65</v>
      </c>
      <c r="AN11">
        <f>HLOOKUP(AN1,Revenue!$D$3:$M$5,3,FALSE)</f>
        <v>65</v>
      </c>
      <c r="AO11">
        <f>HLOOKUP(AO1,Revenue!$D$3:$M$5,3,FALSE)</f>
        <v>65</v>
      </c>
      <c r="AP11">
        <f>HLOOKUP(AP1,Revenue!$D$3:$M$5,3,FALSE)</f>
        <v>65</v>
      </c>
      <c r="AQ11">
        <f>HLOOKUP(AQ1,Revenue!$D$3:$M$5,3,FALSE)</f>
        <v>65</v>
      </c>
      <c r="AR11">
        <f>HLOOKUP(AR1,Revenue!$D$3:$M$5,3,FALSE)</f>
        <v>65</v>
      </c>
      <c r="AS11">
        <f>HLOOKUP(AS1,Revenue!$D$3:$M$5,3,FALSE)</f>
        <v>65</v>
      </c>
      <c r="AT11">
        <f>HLOOKUP(AT1,Revenue!$D$3:$M$5,3,FALSE)</f>
        <v>65</v>
      </c>
      <c r="AU11">
        <f>HLOOKUP(AU1,Revenue!$D$3:$M$5,3,FALSE)</f>
        <v>65</v>
      </c>
      <c r="AV11">
        <f>HLOOKUP(AV1,Revenue!$D$3:$M$5,3,FALSE)</f>
        <v>65</v>
      </c>
      <c r="AW11">
        <f>HLOOKUP(AW1,Revenue!$D$3:$M$5,3,FALSE)</f>
        <v>65</v>
      </c>
      <c r="AX11">
        <f>HLOOKUP(AX1,Revenue!$D$3:$M$5,3,FALSE)</f>
        <v>65</v>
      </c>
      <c r="AY11">
        <f>HLOOKUP(AY1,Revenue!$D$3:$M$5,3,FALSE)</f>
        <v>70</v>
      </c>
      <c r="AZ11">
        <f>HLOOKUP(AZ1,Revenue!$D$3:$M$5,3,FALSE)</f>
        <v>70</v>
      </c>
      <c r="BA11">
        <f>HLOOKUP(BA1,Revenue!$D$3:$M$5,3,FALSE)</f>
        <v>70</v>
      </c>
      <c r="BB11">
        <f>HLOOKUP(BB1,Revenue!$D$3:$M$5,3,FALSE)</f>
        <v>70</v>
      </c>
      <c r="BC11">
        <f>HLOOKUP(BC1,Revenue!$D$3:$M$5,3,FALSE)</f>
        <v>70</v>
      </c>
      <c r="BD11">
        <f>HLOOKUP(BD1,Revenue!$D$3:$M$5,3,FALSE)</f>
        <v>70</v>
      </c>
      <c r="BE11">
        <f>HLOOKUP(BE1,Revenue!$D$3:$M$5,3,FALSE)</f>
        <v>70</v>
      </c>
      <c r="BF11">
        <f>HLOOKUP(BF1,Revenue!$D$3:$M$5,3,FALSE)</f>
        <v>70</v>
      </c>
      <c r="BG11">
        <f>HLOOKUP(BG1,Revenue!$D$3:$M$5,3,FALSE)</f>
        <v>70</v>
      </c>
      <c r="BH11">
        <f>HLOOKUP(BH1,Revenue!$D$3:$M$5,3,FALSE)</f>
        <v>70</v>
      </c>
      <c r="BI11">
        <f>HLOOKUP(BI1,Revenue!$D$3:$M$5,3,FALSE)</f>
        <v>70</v>
      </c>
      <c r="BJ11">
        <f>HLOOKUP(BJ1,Revenue!$D$3:$M$5,3,FALSE)</f>
        <v>70</v>
      </c>
      <c r="BK11">
        <f>HLOOKUP(BK1,Revenue!$D$3:$M$5,3,FALSE)</f>
        <v>75</v>
      </c>
      <c r="BL11">
        <f>HLOOKUP(BL1,Revenue!$D$3:$M$5,3,FALSE)</f>
        <v>75</v>
      </c>
      <c r="BM11">
        <f>HLOOKUP(BM1,Revenue!$D$3:$M$5,3,FALSE)</f>
        <v>75</v>
      </c>
      <c r="BN11">
        <f>HLOOKUP(BN1,Revenue!$D$3:$M$5,3,FALSE)</f>
        <v>75</v>
      </c>
      <c r="BO11">
        <f>HLOOKUP(BO1,Revenue!$D$3:$M$5,3,FALSE)</f>
        <v>75</v>
      </c>
      <c r="BP11">
        <f>HLOOKUP(BP1,Revenue!$D$3:$M$5,3,FALSE)</f>
        <v>75</v>
      </c>
      <c r="BQ11">
        <f>HLOOKUP(BQ1,Revenue!$D$3:$M$5,3,FALSE)</f>
        <v>75</v>
      </c>
      <c r="BR11">
        <f>HLOOKUP(BR1,Revenue!$D$3:$M$5,3,FALSE)</f>
        <v>75</v>
      </c>
      <c r="BS11">
        <f>HLOOKUP(BS1,Revenue!$D$3:$M$5,3,FALSE)</f>
        <v>75</v>
      </c>
      <c r="BT11">
        <f>HLOOKUP(BT1,Revenue!$D$3:$M$5,3,FALSE)</f>
        <v>75</v>
      </c>
      <c r="BU11">
        <f>HLOOKUP(BU1,Revenue!$D$3:$M$5,3,FALSE)</f>
        <v>75</v>
      </c>
      <c r="BV11">
        <f>HLOOKUP(BV1,Revenue!$D$3:$M$5,3,FALSE)</f>
        <v>75</v>
      </c>
      <c r="BW11">
        <f>HLOOKUP(BW1,Revenue!$D$3:$M$5,3,FALSE)</f>
        <v>85</v>
      </c>
      <c r="BX11">
        <f>HLOOKUP(BX1,Revenue!$D$3:$M$5,3,FALSE)</f>
        <v>85</v>
      </c>
      <c r="BY11">
        <f>HLOOKUP(BY1,Revenue!$D$3:$M$5,3,FALSE)</f>
        <v>85</v>
      </c>
      <c r="BZ11">
        <f>HLOOKUP(BZ1,Revenue!$D$3:$M$5,3,FALSE)</f>
        <v>85</v>
      </c>
      <c r="CA11">
        <f>HLOOKUP(CA1,Revenue!$D$3:$M$5,3,FALSE)</f>
        <v>85</v>
      </c>
      <c r="CB11">
        <f>HLOOKUP(CB1,Revenue!$D$3:$M$5,3,FALSE)</f>
        <v>85</v>
      </c>
      <c r="CC11">
        <f>HLOOKUP(CC1,Revenue!$D$3:$M$5,3,FALSE)</f>
        <v>85</v>
      </c>
      <c r="CD11">
        <f>HLOOKUP(CD1,Revenue!$D$3:$M$5,3,FALSE)</f>
        <v>85</v>
      </c>
      <c r="CE11">
        <f>HLOOKUP(CE1,Revenue!$D$3:$M$5,3,FALSE)</f>
        <v>85</v>
      </c>
      <c r="CF11">
        <f>HLOOKUP(CF1,Revenue!$D$3:$M$5,3,FALSE)</f>
        <v>85</v>
      </c>
      <c r="CG11">
        <f>HLOOKUP(CG1,Revenue!$D$3:$M$5,3,FALSE)</f>
        <v>85</v>
      </c>
      <c r="CH11">
        <f>HLOOKUP(CH1,Revenue!$D$3:$M$5,3,FALSE)</f>
        <v>85</v>
      </c>
      <c r="CI11">
        <f>HLOOKUP(CI1,Revenue!$D$3:$M$5,3,FALSE)</f>
        <v>95</v>
      </c>
      <c r="CJ11">
        <f>HLOOKUP(CJ1,Revenue!$D$3:$M$5,3,FALSE)</f>
        <v>95</v>
      </c>
      <c r="CK11">
        <f>HLOOKUP(CK1,Revenue!$D$3:$M$5,3,FALSE)</f>
        <v>95</v>
      </c>
      <c r="CL11">
        <f>HLOOKUP(CL1,Revenue!$D$3:$M$5,3,FALSE)</f>
        <v>95</v>
      </c>
      <c r="CM11">
        <f>HLOOKUP(CM1,Revenue!$D$3:$M$5,3,FALSE)</f>
        <v>95</v>
      </c>
      <c r="CN11">
        <f>HLOOKUP(CN1,Revenue!$D$3:$M$5,3,FALSE)</f>
        <v>95</v>
      </c>
      <c r="CO11">
        <f>HLOOKUP(CO1,Revenue!$D$3:$M$5,3,FALSE)</f>
        <v>95</v>
      </c>
      <c r="CP11">
        <f>HLOOKUP(CP1,Revenue!$D$3:$M$5,3,FALSE)</f>
        <v>95</v>
      </c>
      <c r="CQ11">
        <f>HLOOKUP(CQ1,Revenue!$D$3:$M$5,3,FALSE)</f>
        <v>95</v>
      </c>
      <c r="CR11">
        <f>HLOOKUP(CR1,Revenue!$D$3:$M$5,3,FALSE)</f>
        <v>95</v>
      </c>
      <c r="CS11">
        <f>HLOOKUP(CS1,Revenue!$D$3:$M$5,3,FALSE)</f>
        <v>95</v>
      </c>
      <c r="CT11">
        <f>HLOOKUP(CT1,Revenue!$D$3:$M$5,3,FALSE)</f>
        <v>95</v>
      </c>
      <c r="CU11">
        <f>HLOOKUP(CU1,Revenue!$D$3:$M$5,3,FALSE)</f>
        <v>105</v>
      </c>
      <c r="CV11">
        <f>HLOOKUP(CV1,Revenue!$D$3:$M$5,3,FALSE)</f>
        <v>105</v>
      </c>
      <c r="CW11">
        <f>HLOOKUP(CW1,Revenue!$D$3:$M$5,3,FALSE)</f>
        <v>105</v>
      </c>
      <c r="CX11">
        <f>HLOOKUP(CX1,Revenue!$D$3:$M$5,3,FALSE)</f>
        <v>105</v>
      </c>
      <c r="CY11">
        <f>HLOOKUP(CY1,Revenue!$D$3:$M$5,3,FALSE)</f>
        <v>105</v>
      </c>
      <c r="CZ11">
        <f>HLOOKUP(CZ1,Revenue!$D$3:$M$5,3,FALSE)</f>
        <v>105</v>
      </c>
      <c r="DA11">
        <f>HLOOKUP(DA1,Revenue!$D$3:$M$5,3,FALSE)</f>
        <v>105</v>
      </c>
      <c r="DB11">
        <f>HLOOKUP(DB1,Revenue!$D$3:$M$5,3,FALSE)</f>
        <v>105</v>
      </c>
      <c r="DC11">
        <f>HLOOKUP(DC1,Revenue!$D$3:$M$5,3,FALSE)</f>
        <v>105</v>
      </c>
      <c r="DD11">
        <f>HLOOKUP(DD1,Revenue!$D$3:$M$5,3,FALSE)</f>
        <v>105</v>
      </c>
      <c r="DE11">
        <f>HLOOKUP(DE1,Revenue!$D$3:$M$5,3,FALSE)</f>
        <v>105</v>
      </c>
      <c r="DF11">
        <f>HLOOKUP(DF1,Revenue!$D$3:$M$5,3,FALSE)</f>
        <v>105</v>
      </c>
      <c r="DG11">
        <f>HLOOKUP(DG1,Revenue!$D$3:$M$5,3,FALSE)</f>
        <v>115</v>
      </c>
      <c r="DH11">
        <f>HLOOKUP(DH1,Revenue!$D$3:$M$5,3,FALSE)</f>
        <v>115</v>
      </c>
      <c r="DI11">
        <f>HLOOKUP(DI1,Revenue!$D$3:$M$5,3,FALSE)</f>
        <v>115</v>
      </c>
      <c r="DJ11">
        <f>HLOOKUP(DJ1,Revenue!$D$3:$M$5,3,FALSE)</f>
        <v>115</v>
      </c>
      <c r="DK11">
        <f>HLOOKUP(DK1,Revenue!$D$3:$M$5,3,FALSE)</f>
        <v>115</v>
      </c>
      <c r="DL11">
        <f>HLOOKUP(DL1,Revenue!$D$3:$M$5,3,FALSE)</f>
        <v>115</v>
      </c>
      <c r="DM11">
        <f>HLOOKUP(DM1,Revenue!$D$3:$M$5,3,FALSE)</f>
        <v>115</v>
      </c>
      <c r="DN11">
        <f>HLOOKUP(DN1,Revenue!$D$3:$M$5,3,FALSE)</f>
        <v>115</v>
      </c>
      <c r="DO11">
        <f>HLOOKUP(DO1,Revenue!$D$3:$M$5,3,FALSE)</f>
        <v>115</v>
      </c>
      <c r="DP11">
        <f>HLOOKUP(DP1,Revenue!$D$3:$M$5,3,FALSE)</f>
        <v>115</v>
      </c>
      <c r="DQ11">
        <f>HLOOKUP(DQ1,Revenue!$D$3:$M$5,3,FALSE)</f>
        <v>115</v>
      </c>
      <c r="DR11">
        <f>HLOOKUP(DR1,Revenue!$D$3:$M$5,3,FALSE)</f>
        <v>115</v>
      </c>
    </row>
    <row r="13" spans="2:122">
      <c r="B13" s="2" t="s">
        <v>5</v>
      </c>
    </row>
    <row r="14" spans="2:122">
      <c r="B14" t="s">
        <v>57</v>
      </c>
      <c r="C14">
        <f>C6*C11</f>
        <v>750</v>
      </c>
      <c r="D14">
        <f t="shared" ref="D14:BO14" si="145">D6*D11</f>
        <v>1650</v>
      </c>
      <c r="E14">
        <f t="shared" si="145"/>
        <v>2500</v>
      </c>
      <c r="F14">
        <f t="shared" si="145"/>
        <v>3300</v>
      </c>
      <c r="G14">
        <f t="shared" si="145"/>
        <v>4100</v>
      </c>
      <c r="H14">
        <f t="shared" si="145"/>
        <v>4850</v>
      </c>
      <c r="I14">
        <f t="shared" si="145"/>
        <v>5550</v>
      </c>
      <c r="J14">
        <f t="shared" si="145"/>
        <v>6200</v>
      </c>
      <c r="K14">
        <f t="shared" si="145"/>
        <v>6850</v>
      </c>
      <c r="L14">
        <f t="shared" si="145"/>
        <v>7450</v>
      </c>
      <c r="M14">
        <f t="shared" si="145"/>
        <v>8050</v>
      </c>
      <c r="N14">
        <f t="shared" si="145"/>
        <v>8600</v>
      </c>
      <c r="O14">
        <f t="shared" si="145"/>
        <v>10010</v>
      </c>
      <c r="P14">
        <f t="shared" si="145"/>
        <v>11055</v>
      </c>
      <c r="Q14">
        <f t="shared" si="145"/>
        <v>12045</v>
      </c>
      <c r="R14">
        <f t="shared" si="145"/>
        <v>13035</v>
      </c>
      <c r="S14">
        <f t="shared" si="145"/>
        <v>13970</v>
      </c>
      <c r="T14">
        <f t="shared" si="145"/>
        <v>14850</v>
      </c>
      <c r="U14">
        <f t="shared" si="145"/>
        <v>15675</v>
      </c>
      <c r="V14">
        <f t="shared" si="145"/>
        <v>16445</v>
      </c>
      <c r="W14">
        <f t="shared" si="145"/>
        <v>17215</v>
      </c>
      <c r="X14">
        <f t="shared" si="145"/>
        <v>17930</v>
      </c>
      <c r="Y14">
        <f t="shared" si="145"/>
        <v>18590</v>
      </c>
      <c r="Z14">
        <f t="shared" si="145"/>
        <v>19250</v>
      </c>
      <c r="AA14">
        <f t="shared" si="145"/>
        <v>21660</v>
      </c>
      <c r="AB14">
        <f t="shared" si="145"/>
        <v>22860</v>
      </c>
      <c r="AC14">
        <f t="shared" si="145"/>
        <v>24000</v>
      </c>
      <c r="AD14">
        <f t="shared" si="145"/>
        <v>25080</v>
      </c>
      <c r="AE14">
        <f t="shared" si="145"/>
        <v>26100</v>
      </c>
      <c r="AF14">
        <f t="shared" si="145"/>
        <v>27060</v>
      </c>
      <c r="AG14">
        <f t="shared" si="145"/>
        <v>27960</v>
      </c>
      <c r="AH14">
        <f t="shared" si="145"/>
        <v>28860</v>
      </c>
      <c r="AI14">
        <f t="shared" si="145"/>
        <v>29700</v>
      </c>
      <c r="AJ14">
        <f t="shared" si="145"/>
        <v>30480</v>
      </c>
      <c r="AK14">
        <f t="shared" si="145"/>
        <v>31260</v>
      </c>
      <c r="AL14">
        <f t="shared" si="145"/>
        <v>31980</v>
      </c>
      <c r="AM14">
        <f t="shared" si="145"/>
        <v>35360</v>
      </c>
      <c r="AN14">
        <f t="shared" si="145"/>
        <v>36660</v>
      </c>
      <c r="AO14">
        <f t="shared" si="145"/>
        <v>37895</v>
      </c>
      <c r="AP14">
        <f t="shared" si="145"/>
        <v>39065</v>
      </c>
      <c r="AQ14">
        <f t="shared" si="145"/>
        <v>40170</v>
      </c>
      <c r="AR14">
        <f t="shared" si="145"/>
        <v>41275</v>
      </c>
      <c r="AS14">
        <f t="shared" si="145"/>
        <v>42315</v>
      </c>
      <c r="AT14">
        <f t="shared" si="145"/>
        <v>43290</v>
      </c>
      <c r="AU14">
        <f t="shared" si="145"/>
        <v>44200</v>
      </c>
      <c r="AV14">
        <f t="shared" si="145"/>
        <v>45045</v>
      </c>
      <c r="AW14">
        <f t="shared" si="145"/>
        <v>45890</v>
      </c>
      <c r="AX14">
        <f t="shared" si="145"/>
        <v>46670</v>
      </c>
      <c r="AY14">
        <f t="shared" si="145"/>
        <v>51100</v>
      </c>
      <c r="AZ14">
        <f t="shared" si="145"/>
        <v>52500</v>
      </c>
      <c r="BA14">
        <f t="shared" si="145"/>
        <v>53830</v>
      </c>
      <c r="BB14">
        <f t="shared" si="145"/>
        <v>55160</v>
      </c>
      <c r="BC14">
        <f t="shared" si="145"/>
        <v>56420</v>
      </c>
      <c r="BD14">
        <f t="shared" si="145"/>
        <v>57610</v>
      </c>
      <c r="BE14">
        <f t="shared" si="145"/>
        <v>58730</v>
      </c>
      <c r="BF14">
        <f t="shared" si="145"/>
        <v>59780</v>
      </c>
      <c r="BG14">
        <f t="shared" si="145"/>
        <v>60760</v>
      </c>
      <c r="BH14">
        <f t="shared" si="145"/>
        <v>61740</v>
      </c>
      <c r="BI14">
        <f t="shared" si="145"/>
        <v>62650</v>
      </c>
      <c r="BJ14">
        <f t="shared" si="145"/>
        <v>63490</v>
      </c>
      <c r="BK14">
        <f t="shared" si="145"/>
        <v>68925</v>
      </c>
      <c r="BL14">
        <f t="shared" si="145"/>
        <v>70500</v>
      </c>
      <c r="BM14">
        <f t="shared" si="145"/>
        <v>71925</v>
      </c>
      <c r="BN14">
        <f t="shared" si="145"/>
        <v>73350</v>
      </c>
      <c r="BO14">
        <f t="shared" si="145"/>
        <v>74700</v>
      </c>
      <c r="BP14">
        <f t="shared" ref="BP14:DR14" si="146">BP6*BP11</f>
        <v>75975</v>
      </c>
      <c r="BQ14">
        <f t="shared" si="146"/>
        <v>77175</v>
      </c>
      <c r="BR14">
        <f t="shared" si="146"/>
        <v>78300</v>
      </c>
      <c r="BS14">
        <f t="shared" si="146"/>
        <v>79350</v>
      </c>
      <c r="BT14">
        <f t="shared" si="146"/>
        <v>80400</v>
      </c>
      <c r="BU14">
        <f t="shared" si="146"/>
        <v>81375</v>
      </c>
      <c r="BV14">
        <f t="shared" si="146"/>
        <v>82275</v>
      </c>
      <c r="BW14">
        <f t="shared" si="146"/>
        <v>94265</v>
      </c>
      <c r="BX14">
        <f t="shared" si="146"/>
        <v>96050</v>
      </c>
      <c r="BY14">
        <f t="shared" si="146"/>
        <v>97665</v>
      </c>
      <c r="BZ14">
        <f t="shared" si="146"/>
        <v>99280</v>
      </c>
      <c r="CA14">
        <f t="shared" si="146"/>
        <v>100810</v>
      </c>
      <c r="CB14">
        <f t="shared" si="146"/>
        <v>102255</v>
      </c>
      <c r="CC14">
        <f t="shared" si="146"/>
        <v>103615</v>
      </c>
      <c r="CD14">
        <f t="shared" si="146"/>
        <v>104890</v>
      </c>
      <c r="CE14">
        <f t="shared" si="146"/>
        <v>106080</v>
      </c>
      <c r="CF14">
        <f t="shared" si="146"/>
        <v>107270</v>
      </c>
      <c r="CG14">
        <f t="shared" si="146"/>
        <v>108375</v>
      </c>
      <c r="CH14">
        <f t="shared" si="146"/>
        <v>109395</v>
      </c>
      <c r="CI14">
        <f t="shared" si="146"/>
        <v>123405</v>
      </c>
      <c r="CJ14">
        <f t="shared" si="146"/>
        <v>125400</v>
      </c>
      <c r="CK14">
        <f t="shared" si="146"/>
        <v>127205</v>
      </c>
      <c r="CL14">
        <f t="shared" si="146"/>
        <v>129010</v>
      </c>
      <c r="CM14">
        <f t="shared" si="146"/>
        <v>130720</v>
      </c>
      <c r="CN14">
        <f t="shared" si="146"/>
        <v>132335</v>
      </c>
      <c r="CO14">
        <f t="shared" si="146"/>
        <v>133855</v>
      </c>
      <c r="CP14">
        <f t="shared" si="146"/>
        <v>135280</v>
      </c>
      <c r="CQ14">
        <f t="shared" si="146"/>
        <v>136610</v>
      </c>
      <c r="CR14">
        <f t="shared" si="146"/>
        <v>137940</v>
      </c>
      <c r="CS14">
        <f t="shared" si="146"/>
        <v>139175</v>
      </c>
      <c r="CT14">
        <f t="shared" si="146"/>
        <v>140315</v>
      </c>
      <c r="CU14">
        <f t="shared" si="146"/>
        <v>156345</v>
      </c>
      <c r="CV14">
        <f t="shared" si="146"/>
        <v>158550</v>
      </c>
      <c r="CW14">
        <f t="shared" si="146"/>
        <v>160545</v>
      </c>
      <c r="CX14">
        <f t="shared" si="146"/>
        <v>162540</v>
      </c>
      <c r="CY14">
        <f t="shared" si="146"/>
        <v>164430</v>
      </c>
      <c r="CZ14">
        <f t="shared" si="146"/>
        <v>166215</v>
      </c>
      <c r="DA14">
        <f t="shared" si="146"/>
        <v>167895</v>
      </c>
      <c r="DB14">
        <f t="shared" si="146"/>
        <v>169470</v>
      </c>
      <c r="DC14">
        <f t="shared" si="146"/>
        <v>170940</v>
      </c>
      <c r="DD14">
        <f t="shared" si="146"/>
        <v>172410</v>
      </c>
      <c r="DE14">
        <f t="shared" si="146"/>
        <v>173775</v>
      </c>
      <c r="DF14">
        <f t="shared" si="146"/>
        <v>175035</v>
      </c>
      <c r="DG14">
        <f t="shared" si="146"/>
        <v>193085</v>
      </c>
      <c r="DH14">
        <f t="shared" si="146"/>
        <v>195500</v>
      </c>
      <c r="DI14">
        <f t="shared" si="146"/>
        <v>197685</v>
      </c>
      <c r="DJ14">
        <f t="shared" si="146"/>
        <v>199870</v>
      </c>
      <c r="DK14">
        <f t="shared" si="146"/>
        <v>201940</v>
      </c>
      <c r="DL14">
        <f t="shared" si="146"/>
        <v>203895</v>
      </c>
      <c r="DM14">
        <f t="shared" ref="DM14" si="147">DM6*DM11</f>
        <v>205735</v>
      </c>
      <c r="DN14">
        <f t="shared" si="146"/>
        <v>207460</v>
      </c>
      <c r="DO14">
        <f t="shared" si="146"/>
        <v>209070</v>
      </c>
      <c r="DP14">
        <f t="shared" si="146"/>
        <v>210680</v>
      </c>
      <c r="DQ14">
        <f t="shared" si="146"/>
        <v>212175</v>
      </c>
      <c r="DR14">
        <f t="shared" si="146"/>
        <v>213555</v>
      </c>
    </row>
    <row r="15" spans="2:122">
      <c r="B15" s="5" t="s">
        <v>58</v>
      </c>
      <c r="C15" s="7">
        <f>C7*C11</f>
        <v>1000</v>
      </c>
      <c r="D15" s="7">
        <f t="shared" ref="D15:BO15" si="148">D7*D11</f>
        <v>1000</v>
      </c>
      <c r="E15" s="7">
        <f t="shared" si="148"/>
        <v>1000</v>
      </c>
      <c r="F15" s="7">
        <f t="shared" si="148"/>
        <v>1000</v>
      </c>
      <c r="G15" s="7">
        <f t="shared" si="148"/>
        <v>1000</v>
      </c>
      <c r="H15" s="7">
        <f t="shared" si="148"/>
        <v>1000</v>
      </c>
      <c r="I15" s="7">
        <f t="shared" si="148"/>
        <v>1000</v>
      </c>
      <c r="J15" s="7">
        <f t="shared" si="148"/>
        <v>1000</v>
      </c>
      <c r="K15" s="7">
        <f t="shared" si="148"/>
        <v>1000</v>
      </c>
      <c r="L15" s="7">
        <f t="shared" si="148"/>
        <v>1000</v>
      </c>
      <c r="M15" s="7">
        <f t="shared" si="148"/>
        <v>1000</v>
      </c>
      <c r="N15" s="7">
        <f t="shared" si="148"/>
        <v>1000</v>
      </c>
      <c r="O15" s="7">
        <f t="shared" si="148"/>
        <v>1650</v>
      </c>
      <c r="P15" s="7">
        <f t="shared" si="148"/>
        <v>1650</v>
      </c>
      <c r="Q15" s="7">
        <f t="shared" si="148"/>
        <v>1650</v>
      </c>
      <c r="R15" s="7">
        <f t="shared" si="148"/>
        <v>1650</v>
      </c>
      <c r="S15" s="7">
        <f t="shared" si="148"/>
        <v>1650</v>
      </c>
      <c r="T15" s="7">
        <f t="shared" si="148"/>
        <v>1650</v>
      </c>
      <c r="U15" s="7">
        <f t="shared" si="148"/>
        <v>1650</v>
      </c>
      <c r="V15" s="7">
        <f t="shared" si="148"/>
        <v>1650</v>
      </c>
      <c r="W15" s="7">
        <f t="shared" si="148"/>
        <v>1650</v>
      </c>
      <c r="X15" s="7">
        <f t="shared" si="148"/>
        <v>1650</v>
      </c>
      <c r="Y15" s="7">
        <f t="shared" si="148"/>
        <v>1650</v>
      </c>
      <c r="Z15" s="7">
        <f t="shared" si="148"/>
        <v>1650</v>
      </c>
      <c r="AA15" s="7">
        <f t="shared" si="148"/>
        <v>2400</v>
      </c>
      <c r="AB15" s="7">
        <f t="shared" si="148"/>
        <v>2400</v>
      </c>
      <c r="AC15" s="7">
        <f t="shared" si="148"/>
        <v>2400</v>
      </c>
      <c r="AD15" s="7">
        <f t="shared" si="148"/>
        <v>2400</v>
      </c>
      <c r="AE15" s="7">
        <f t="shared" si="148"/>
        <v>2400</v>
      </c>
      <c r="AF15" s="7">
        <f t="shared" si="148"/>
        <v>2400</v>
      </c>
      <c r="AG15" s="7">
        <f t="shared" si="148"/>
        <v>2400</v>
      </c>
      <c r="AH15" s="7">
        <f t="shared" si="148"/>
        <v>2400</v>
      </c>
      <c r="AI15" s="7">
        <f t="shared" si="148"/>
        <v>2400</v>
      </c>
      <c r="AJ15" s="7">
        <f t="shared" si="148"/>
        <v>2400</v>
      </c>
      <c r="AK15" s="7">
        <f t="shared" si="148"/>
        <v>2400</v>
      </c>
      <c r="AL15" s="7">
        <f t="shared" si="148"/>
        <v>2400</v>
      </c>
      <c r="AM15" s="7">
        <f t="shared" si="148"/>
        <v>3250</v>
      </c>
      <c r="AN15" s="7">
        <f t="shared" si="148"/>
        <v>3250</v>
      </c>
      <c r="AO15" s="7">
        <f t="shared" si="148"/>
        <v>3250</v>
      </c>
      <c r="AP15" s="7">
        <f t="shared" si="148"/>
        <v>3250</v>
      </c>
      <c r="AQ15" s="7">
        <f t="shared" si="148"/>
        <v>3250</v>
      </c>
      <c r="AR15" s="7">
        <f t="shared" si="148"/>
        <v>3250</v>
      </c>
      <c r="AS15" s="7">
        <f t="shared" si="148"/>
        <v>3250</v>
      </c>
      <c r="AT15" s="7">
        <f t="shared" si="148"/>
        <v>3250</v>
      </c>
      <c r="AU15" s="7">
        <f t="shared" si="148"/>
        <v>3250</v>
      </c>
      <c r="AV15" s="7">
        <f t="shared" si="148"/>
        <v>3250</v>
      </c>
      <c r="AW15" s="7">
        <f t="shared" si="148"/>
        <v>3250</v>
      </c>
      <c r="AX15" s="7">
        <f t="shared" si="148"/>
        <v>3250</v>
      </c>
      <c r="AY15" s="7">
        <f t="shared" si="148"/>
        <v>4200</v>
      </c>
      <c r="AZ15" s="7">
        <f t="shared" si="148"/>
        <v>4200</v>
      </c>
      <c r="BA15" s="7">
        <f t="shared" si="148"/>
        <v>4200</v>
      </c>
      <c r="BB15" s="7">
        <f t="shared" si="148"/>
        <v>4200</v>
      </c>
      <c r="BC15" s="7">
        <f t="shared" si="148"/>
        <v>4200</v>
      </c>
      <c r="BD15" s="7">
        <f t="shared" si="148"/>
        <v>4200</v>
      </c>
      <c r="BE15" s="7">
        <f t="shared" si="148"/>
        <v>4200</v>
      </c>
      <c r="BF15" s="7">
        <f t="shared" si="148"/>
        <v>4200</v>
      </c>
      <c r="BG15" s="7">
        <f t="shared" si="148"/>
        <v>4200</v>
      </c>
      <c r="BH15" s="7">
        <f t="shared" si="148"/>
        <v>4200</v>
      </c>
      <c r="BI15" s="7">
        <f t="shared" si="148"/>
        <v>4200</v>
      </c>
      <c r="BJ15" s="7">
        <f t="shared" si="148"/>
        <v>4200</v>
      </c>
      <c r="BK15" s="7">
        <f t="shared" si="148"/>
        <v>5250</v>
      </c>
      <c r="BL15" s="7">
        <f t="shared" si="148"/>
        <v>5250</v>
      </c>
      <c r="BM15" s="7">
        <f t="shared" si="148"/>
        <v>5250</v>
      </c>
      <c r="BN15" s="7">
        <f t="shared" si="148"/>
        <v>5250</v>
      </c>
      <c r="BO15" s="7">
        <f t="shared" si="148"/>
        <v>5250</v>
      </c>
      <c r="BP15" s="7">
        <f t="shared" ref="BP15:DR15" si="149">BP7*BP11</f>
        <v>5250</v>
      </c>
      <c r="BQ15" s="7">
        <f t="shared" si="149"/>
        <v>5250</v>
      </c>
      <c r="BR15" s="7">
        <f t="shared" si="149"/>
        <v>5250</v>
      </c>
      <c r="BS15" s="7">
        <f t="shared" si="149"/>
        <v>5250</v>
      </c>
      <c r="BT15" s="7">
        <f t="shared" si="149"/>
        <v>5250</v>
      </c>
      <c r="BU15" s="7">
        <f t="shared" si="149"/>
        <v>5250</v>
      </c>
      <c r="BV15" s="7">
        <f t="shared" si="149"/>
        <v>5250</v>
      </c>
      <c r="BW15" s="7">
        <f t="shared" si="149"/>
        <v>6800</v>
      </c>
      <c r="BX15" s="7">
        <f t="shared" si="149"/>
        <v>6800</v>
      </c>
      <c r="BY15" s="7">
        <f t="shared" si="149"/>
        <v>6800</v>
      </c>
      <c r="BZ15" s="7">
        <f t="shared" si="149"/>
        <v>6800</v>
      </c>
      <c r="CA15" s="7">
        <f t="shared" si="149"/>
        <v>6800</v>
      </c>
      <c r="CB15" s="7">
        <f t="shared" si="149"/>
        <v>6800</v>
      </c>
      <c r="CC15" s="7">
        <f t="shared" si="149"/>
        <v>6800</v>
      </c>
      <c r="CD15" s="7">
        <f t="shared" si="149"/>
        <v>6800</v>
      </c>
      <c r="CE15" s="7">
        <f t="shared" si="149"/>
        <v>6800</v>
      </c>
      <c r="CF15" s="7">
        <f t="shared" si="149"/>
        <v>6800</v>
      </c>
      <c r="CG15" s="7">
        <f t="shared" si="149"/>
        <v>6800</v>
      </c>
      <c r="CH15" s="7">
        <f t="shared" si="149"/>
        <v>6800</v>
      </c>
      <c r="CI15" s="7">
        <f t="shared" si="149"/>
        <v>8550</v>
      </c>
      <c r="CJ15" s="7">
        <f t="shared" si="149"/>
        <v>8550</v>
      </c>
      <c r="CK15" s="7">
        <f t="shared" si="149"/>
        <v>8550</v>
      </c>
      <c r="CL15" s="7">
        <f t="shared" si="149"/>
        <v>8550</v>
      </c>
      <c r="CM15" s="7">
        <f t="shared" si="149"/>
        <v>8550</v>
      </c>
      <c r="CN15" s="7">
        <f t="shared" si="149"/>
        <v>8550</v>
      </c>
      <c r="CO15" s="7">
        <f t="shared" si="149"/>
        <v>8550</v>
      </c>
      <c r="CP15" s="7">
        <f t="shared" si="149"/>
        <v>8550</v>
      </c>
      <c r="CQ15" s="7">
        <f t="shared" si="149"/>
        <v>8550</v>
      </c>
      <c r="CR15" s="7">
        <f t="shared" si="149"/>
        <v>8550</v>
      </c>
      <c r="CS15" s="7">
        <f t="shared" si="149"/>
        <v>8550</v>
      </c>
      <c r="CT15" s="7">
        <f t="shared" si="149"/>
        <v>8550</v>
      </c>
      <c r="CU15" s="7">
        <f t="shared" si="149"/>
        <v>10500</v>
      </c>
      <c r="CV15" s="7">
        <f t="shared" si="149"/>
        <v>10500</v>
      </c>
      <c r="CW15" s="7">
        <f t="shared" si="149"/>
        <v>10500</v>
      </c>
      <c r="CX15" s="7">
        <f t="shared" si="149"/>
        <v>10500</v>
      </c>
      <c r="CY15" s="7">
        <f t="shared" si="149"/>
        <v>10500</v>
      </c>
      <c r="CZ15" s="7">
        <f t="shared" si="149"/>
        <v>10500</v>
      </c>
      <c r="DA15" s="7">
        <f t="shared" si="149"/>
        <v>10500</v>
      </c>
      <c r="DB15" s="7">
        <f t="shared" si="149"/>
        <v>10500</v>
      </c>
      <c r="DC15" s="7">
        <f t="shared" si="149"/>
        <v>10500</v>
      </c>
      <c r="DD15" s="7">
        <f t="shared" si="149"/>
        <v>10500</v>
      </c>
      <c r="DE15" s="7">
        <f t="shared" si="149"/>
        <v>10500</v>
      </c>
      <c r="DF15" s="7">
        <f t="shared" si="149"/>
        <v>10500</v>
      </c>
      <c r="DG15" s="7">
        <f t="shared" si="149"/>
        <v>12650</v>
      </c>
      <c r="DH15" s="7">
        <f t="shared" si="149"/>
        <v>12650</v>
      </c>
      <c r="DI15" s="7">
        <f t="shared" si="149"/>
        <v>12650</v>
      </c>
      <c r="DJ15" s="7">
        <f t="shared" si="149"/>
        <v>12650</v>
      </c>
      <c r="DK15" s="7">
        <f t="shared" si="149"/>
        <v>12650</v>
      </c>
      <c r="DL15" s="7">
        <f t="shared" si="149"/>
        <v>12650</v>
      </c>
      <c r="DM15" s="7">
        <f t="shared" ref="DM15" si="150">DM7*DM11</f>
        <v>12650</v>
      </c>
      <c r="DN15" s="7">
        <f t="shared" si="149"/>
        <v>12650</v>
      </c>
      <c r="DO15" s="7">
        <f t="shared" si="149"/>
        <v>12650</v>
      </c>
      <c r="DP15" s="7">
        <f t="shared" si="149"/>
        <v>12650</v>
      </c>
      <c r="DQ15" s="7">
        <f t="shared" si="149"/>
        <v>12650</v>
      </c>
      <c r="DR15" s="7">
        <f t="shared" si="149"/>
        <v>12650</v>
      </c>
    </row>
    <row r="16" spans="2:122">
      <c r="B16" t="s">
        <v>59</v>
      </c>
      <c r="C16" s="7">
        <f>C8*C11</f>
        <v>100</v>
      </c>
      <c r="D16" s="7">
        <f t="shared" ref="D16:BO16" si="151">D8*D11</f>
        <v>150</v>
      </c>
      <c r="E16" s="7">
        <f t="shared" si="151"/>
        <v>200</v>
      </c>
      <c r="F16" s="7">
        <f t="shared" si="151"/>
        <v>200</v>
      </c>
      <c r="G16" s="7">
        <f t="shared" si="151"/>
        <v>250</v>
      </c>
      <c r="H16" s="7">
        <f t="shared" si="151"/>
        <v>300</v>
      </c>
      <c r="I16" s="7">
        <f t="shared" si="151"/>
        <v>350</v>
      </c>
      <c r="J16" s="7">
        <f t="shared" si="151"/>
        <v>350</v>
      </c>
      <c r="K16" s="7">
        <f t="shared" si="151"/>
        <v>400</v>
      </c>
      <c r="L16" s="7">
        <f t="shared" si="151"/>
        <v>400</v>
      </c>
      <c r="M16" s="7">
        <f t="shared" si="151"/>
        <v>450</v>
      </c>
      <c r="N16" s="7">
        <f t="shared" si="151"/>
        <v>500</v>
      </c>
      <c r="O16" s="7">
        <f t="shared" si="151"/>
        <v>605</v>
      </c>
      <c r="P16" s="7">
        <f t="shared" si="151"/>
        <v>660</v>
      </c>
      <c r="Q16" s="7">
        <f t="shared" si="151"/>
        <v>660</v>
      </c>
      <c r="R16" s="7">
        <f t="shared" si="151"/>
        <v>715</v>
      </c>
      <c r="S16" s="7">
        <f t="shared" si="151"/>
        <v>770</v>
      </c>
      <c r="T16" s="7">
        <f t="shared" si="151"/>
        <v>825</v>
      </c>
      <c r="U16" s="7">
        <f t="shared" si="151"/>
        <v>880</v>
      </c>
      <c r="V16" s="7">
        <f t="shared" si="151"/>
        <v>880</v>
      </c>
      <c r="W16" s="7">
        <f t="shared" si="151"/>
        <v>935</v>
      </c>
      <c r="X16" s="7">
        <f t="shared" si="151"/>
        <v>990</v>
      </c>
      <c r="Y16" s="7">
        <f t="shared" si="151"/>
        <v>990</v>
      </c>
      <c r="Z16" s="7">
        <f t="shared" si="151"/>
        <v>1045</v>
      </c>
      <c r="AA16" s="7">
        <f t="shared" si="151"/>
        <v>1200</v>
      </c>
      <c r="AB16" s="7">
        <f t="shared" si="151"/>
        <v>1260</v>
      </c>
      <c r="AC16" s="7">
        <f t="shared" si="151"/>
        <v>1320</v>
      </c>
      <c r="AD16" s="7">
        <f t="shared" si="151"/>
        <v>1380</v>
      </c>
      <c r="AE16" s="7">
        <f t="shared" si="151"/>
        <v>1440</v>
      </c>
      <c r="AF16" s="7">
        <f t="shared" si="151"/>
        <v>1500</v>
      </c>
      <c r="AG16" s="7">
        <f t="shared" si="151"/>
        <v>1500</v>
      </c>
      <c r="AH16" s="7">
        <f t="shared" si="151"/>
        <v>1560</v>
      </c>
      <c r="AI16" s="7">
        <f t="shared" si="151"/>
        <v>1620</v>
      </c>
      <c r="AJ16" s="7">
        <f t="shared" si="151"/>
        <v>1620</v>
      </c>
      <c r="AK16" s="7">
        <f t="shared" si="151"/>
        <v>1680</v>
      </c>
      <c r="AL16" s="7">
        <f t="shared" si="151"/>
        <v>1740</v>
      </c>
      <c r="AM16" s="7">
        <f t="shared" si="151"/>
        <v>1950</v>
      </c>
      <c r="AN16" s="7">
        <f t="shared" si="151"/>
        <v>2015</v>
      </c>
      <c r="AO16" s="7">
        <f t="shared" si="151"/>
        <v>2080</v>
      </c>
      <c r="AP16" s="7">
        <f t="shared" si="151"/>
        <v>2145</v>
      </c>
      <c r="AQ16" s="7">
        <f t="shared" si="151"/>
        <v>2145</v>
      </c>
      <c r="AR16" s="7">
        <f t="shared" si="151"/>
        <v>2210</v>
      </c>
      <c r="AS16" s="7">
        <f t="shared" si="151"/>
        <v>2275</v>
      </c>
      <c r="AT16" s="7">
        <f t="shared" si="151"/>
        <v>2340</v>
      </c>
      <c r="AU16" s="7">
        <f t="shared" si="151"/>
        <v>2405</v>
      </c>
      <c r="AV16" s="7">
        <f t="shared" si="151"/>
        <v>2405</v>
      </c>
      <c r="AW16" s="7">
        <f t="shared" si="151"/>
        <v>2470</v>
      </c>
      <c r="AX16" s="7">
        <f t="shared" si="151"/>
        <v>2470</v>
      </c>
      <c r="AY16" s="7">
        <f t="shared" si="151"/>
        <v>2800</v>
      </c>
      <c r="AZ16" s="7">
        <f t="shared" si="151"/>
        <v>2870</v>
      </c>
      <c r="BA16" s="7">
        <f t="shared" si="151"/>
        <v>2870</v>
      </c>
      <c r="BB16" s="7">
        <f t="shared" si="151"/>
        <v>2940</v>
      </c>
      <c r="BC16" s="7">
        <f t="shared" si="151"/>
        <v>3010</v>
      </c>
      <c r="BD16" s="7">
        <f t="shared" si="151"/>
        <v>3080</v>
      </c>
      <c r="BE16" s="7">
        <f t="shared" si="151"/>
        <v>3150</v>
      </c>
      <c r="BF16" s="7">
        <f t="shared" si="151"/>
        <v>3220</v>
      </c>
      <c r="BG16" s="7">
        <f t="shared" si="151"/>
        <v>3220</v>
      </c>
      <c r="BH16" s="7">
        <f t="shared" si="151"/>
        <v>3290</v>
      </c>
      <c r="BI16" s="7">
        <f t="shared" si="151"/>
        <v>3360</v>
      </c>
      <c r="BJ16" s="7">
        <f t="shared" si="151"/>
        <v>3360</v>
      </c>
      <c r="BK16" s="7">
        <f t="shared" si="151"/>
        <v>3675</v>
      </c>
      <c r="BL16" s="7">
        <f t="shared" si="151"/>
        <v>3825</v>
      </c>
      <c r="BM16" s="7">
        <f t="shared" si="151"/>
        <v>3825</v>
      </c>
      <c r="BN16" s="7">
        <f t="shared" si="151"/>
        <v>3900</v>
      </c>
      <c r="BO16" s="7">
        <f t="shared" si="151"/>
        <v>3975</v>
      </c>
      <c r="BP16" s="7">
        <f t="shared" ref="BP16:DR16" si="152">BP8*BP11</f>
        <v>4050</v>
      </c>
      <c r="BQ16" s="7">
        <f t="shared" si="152"/>
        <v>4125</v>
      </c>
      <c r="BR16" s="7">
        <f t="shared" si="152"/>
        <v>4200</v>
      </c>
      <c r="BS16" s="7">
        <f t="shared" si="152"/>
        <v>4200</v>
      </c>
      <c r="BT16" s="7">
        <f t="shared" si="152"/>
        <v>4275</v>
      </c>
      <c r="BU16" s="7">
        <f t="shared" si="152"/>
        <v>4350</v>
      </c>
      <c r="BV16" s="7">
        <f t="shared" si="152"/>
        <v>4350</v>
      </c>
      <c r="BW16" s="7">
        <f t="shared" si="152"/>
        <v>5015</v>
      </c>
      <c r="BX16" s="7">
        <f t="shared" si="152"/>
        <v>5185</v>
      </c>
      <c r="BY16" s="7">
        <f t="shared" si="152"/>
        <v>5185</v>
      </c>
      <c r="BZ16" s="7">
        <f t="shared" si="152"/>
        <v>5270</v>
      </c>
      <c r="CA16" s="7">
        <f t="shared" si="152"/>
        <v>5355</v>
      </c>
      <c r="CB16" s="7">
        <f t="shared" si="152"/>
        <v>5440</v>
      </c>
      <c r="CC16" s="7">
        <f t="shared" si="152"/>
        <v>5525</v>
      </c>
      <c r="CD16" s="7">
        <f t="shared" si="152"/>
        <v>5610</v>
      </c>
      <c r="CE16" s="7">
        <f t="shared" si="152"/>
        <v>5610</v>
      </c>
      <c r="CF16" s="7">
        <f t="shared" si="152"/>
        <v>5695</v>
      </c>
      <c r="CG16" s="7">
        <f t="shared" si="152"/>
        <v>5780</v>
      </c>
      <c r="CH16" s="7">
        <f t="shared" si="152"/>
        <v>5780</v>
      </c>
      <c r="CI16" s="7">
        <f t="shared" si="152"/>
        <v>6555</v>
      </c>
      <c r="CJ16" s="7">
        <f t="shared" si="152"/>
        <v>6745</v>
      </c>
      <c r="CK16" s="7">
        <f t="shared" si="152"/>
        <v>6745</v>
      </c>
      <c r="CL16" s="7">
        <f t="shared" si="152"/>
        <v>6840</v>
      </c>
      <c r="CM16" s="7">
        <f t="shared" si="152"/>
        <v>6935</v>
      </c>
      <c r="CN16" s="7">
        <f t="shared" si="152"/>
        <v>7030</v>
      </c>
      <c r="CO16" s="7">
        <f t="shared" si="152"/>
        <v>7125</v>
      </c>
      <c r="CP16" s="7">
        <f t="shared" si="152"/>
        <v>7220</v>
      </c>
      <c r="CQ16" s="7">
        <f t="shared" si="152"/>
        <v>7220</v>
      </c>
      <c r="CR16" s="7">
        <f t="shared" si="152"/>
        <v>7315</v>
      </c>
      <c r="CS16" s="7">
        <f t="shared" si="152"/>
        <v>7410</v>
      </c>
      <c r="CT16" s="7">
        <f t="shared" si="152"/>
        <v>7410</v>
      </c>
      <c r="CU16" s="7">
        <f t="shared" si="152"/>
        <v>8295</v>
      </c>
      <c r="CV16" s="7">
        <f t="shared" si="152"/>
        <v>8505</v>
      </c>
      <c r="CW16" s="7">
        <f t="shared" si="152"/>
        <v>8505</v>
      </c>
      <c r="CX16" s="7">
        <f t="shared" si="152"/>
        <v>8610</v>
      </c>
      <c r="CY16" s="7">
        <f t="shared" si="152"/>
        <v>8715</v>
      </c>
      <c r="CZ16" s="7">
        <f t="shared" si="152"/>
        <v>8820</v>
      </c>
      <c r="DA16" s="7">
        <f t="shared" si="152"/>
        <v>8925</v>
      </c>
      <c r="DB16" s="7">
        <f t="shared" si="152"/>
        <v>9030</v>
      </c>
      <c r="DC16" s="7">
        <f t="shared" si="152"/>
        <v>9030</v>
      </c>
      <c r="DD16" s="7">
        <f t="shared" si="152"/>
        <v>9135</v>
      </c>
      <c r="DE16" s="7">
        <f t="shared" si="152"/>
        <v>9240</v>
      </c>
      <c r="DF16" s="7">
        <f t="shared" si="152"/>
        <v>9240</v>
      </c>
      <c r="DG16" s="7">
        <f t="shared" si="152"/>
        <v>10235</v>
      </c>
      <c r="DH16" s="7">
        <f t="shared" si="152"/>
        <v>10465</v>
      </c>
      <c r="DI16" s="7">
        <f t="shared" si="152"/>
        <v>10465</v>
      </c>
      <c r="DJ16" s="7">
        <f t="shared" si="152"/>
        <v>10580</v>
      </c>
      <c r="DK16" s="7">
        <f t="shared" si="152"/>
        <v>10695</v>
      </c>
      <c r="DL16" s="7">
        <f t="shared" si="152"/>
        <v>10810</v>
      </c>
      <c r="DM16" s="7">
        <f t="shared" ref="DM16" si="153">DM8*DM11</f>
        <v>10925</v>
      </c>
      <c r="DN16" s="7">
        <f t="shared" si="152"/>
        <v>11040</v>
      </c>
      <c r="DO16" s="7">
        <f t="shared" si="152"/>
        <v>11040</v>
      </c>
      <c r="DP16" s="7">
        <f t="shared" si="152"/>
        <v>11155</v>
      </c>
      <c r="DQ16" s="7">
        <f t="shared" si="152"/>
        <v>11270</v>
      </c>
      <c r="DR16" s="7">
        <f t="shared" si="152"/>
        <v>11270</v>
      </c>
    </row>
    <row r="17" spans="2:122">
      <c r="B17" s="2" t="s">
        <v>69</v>
      </c>
      <c r="C17" s="7">
        <f>C14+C15-C16</f>
        <v>1650</v>
      </c>
      <c r="D17" s="7">
        <f t="shared" ref="D17:BO17" si="154">D14+D15-D16</f>
        <v>2500</v>
      </c>
      <c r="E17" s="7">
        <f t="shared" si="154"/>
        <v>3300</v>
      </c>
      <c r="F17" s="7">
        <f t="shared" si="154"/>
        <v>4100</v>
      </c>
      <c r="G17" s="7">
        <f t="shared" si="154"/>
        <v>4850</v>
      </c>
      <c r="H17" s="7">
        <f t="shared" si="154"/>
        <v>5550</v>
      </c>
      <c r="I17" s="7">
        <f t="shared" si="154"/>
        <v>6200</v>
      </c>
      <c r="J17" s="7">
        <f t="shared" si="154"/>
        <v>6850</v>
      </c>
      <c r="K17" s="7">
        <f t="shared" si="154"/>
        <v>7450</v>
      </c>
      <c r="L17" s="7">
        <f t="shared" si="154"/>
        <v>8050</v>
      </c>
      <c r="M17" s="7">
        <f t="shared" si="154"/>
        <v>8600</v>
      </c>
      <c r="N17" s="7">
        <f t="shared" si="154"/>
        <v>9100</v>
      </c>
      <c r="O17" s="7">
        <f t="shared" si="154"/>
        <v>11055</v>
      </c>
      <c r="P17" s="7">
        <f t="shared" si="154"/>
        <v>12045</v>
      </c>
      <c r="Q17" s="7">
        <f t="shared" si="154"/>
        <v>13035</v>
      </c>
      <c r="R17" s="7">
        <f t="shared" si="154"/>
        <v>13970</v>
      </c>
      <c r="S17" s="7">
        <f t="shared" si="154"/>
        <v>14850</v>
      </c>
      <c r="T17" s="7">
        <f t="shared" si="154"/>
        <v>15675</v>
      </c>
      <c r="U17" s="7">
        <f t="shared" si="154"/>
        <v>16445</v>
      </c>
      <c r="V17" s="7">
        <f t="shared" si="154"/>
        <v>17215</v>
      </c>
      <c r="W17" s="7">
        <f t="shared" si="154"/>
        <v>17930</v>
      </c>
      <c r="X17" s="7">
        <f t="shared" si="154"/>
        <v>18590</v>
      </c>
      <c r="Y17" s="7">
        <f t="shared" si="154"/>
        <v>19250</v>
      </c>
      <c r="Z17" s="7">
        <f t="shared" si="154"/>
        <v>19855</v>
      </c>
      <c r="AA17" s="7">
        <f t="shared" si="154"/>
        <v>22860</v>
      </c>
      <c r="AB17" s="7">
        <f t="shared" si="154"/>
        <v>24000</v>
      </c>
      <c r="AC17" s="7">
        <f t="shared" si="154"/>
        <v>25080</v>
      </c>
      <c r="AD17" s="7">
        <f t="shared" si="154"/>
        <v>26100</v>
      </c>
      <c r="AE17" s="7">
        <f t="shared" si="154"/>
        <v>27060</v>
      </c>
      <c r="AF17" s="7">
        <f t="shared" si="154"/>
        <v>27960</v>
      </c>
      <c r="AG17" s="7">
        <f t="shared" si="154"/>
        <v>28860</v>
      </c>
      <c r="AH17" s="7">
        <f t="shared" si="154"/>
        <v>29700</v>
      </c>
      <c r="AI17" s="7">
        <f t="shared" si="154"/>
        <v>30480</v>
      </c>
      <c r="AJ17" s="7">
        <f t="shared" si="154"/>
        <v>31260</v>
      </c>
      <c r="AK17" s="7">
        <f t="shared" si="154"/>
        <v>31980</v>
      </c>
      <c r="AL17" s="7">
        <f t="shared" si="154"/>
        <v>32640</v>
      </c>
      <c r="AM17" s="7">
        <f t="shared" si="154"/>
        <v>36660</v>
      </c>
      <c r="AN17" s="7">
        <f t="shared" si="154"/>
        <v>37895</v>
      </c>
      <c r="AO17" s="7">
        <f t="shared" si="154"/>
        <v>39065</v>
      </c>
      <c r="AP17" s="7">
        <f t="shared" si="154"/>
        <v>40170</v>
      </c>
      <c r="AQ17" s="7">
        <f t="shared" si="154"/>
        <v>41275</v>
      </c>
      <c r="AR17" s="7">
        <f t="shared" si="154"/>
        <v>42315</v>
      </c>
      <c r="AS17" s="7">
        <f t="shared" si="154"/>
        <v>43290</v>
      </c>
      <c r="AT17" s="7">
        <f t="shared" si="154"/>
        <v>44200</v>
      </c>
      <c r="AU17" s="7">
        <f t="shared" si="154"/>
        <v>45045</v>
      </c>
      <c r="AV17" s="7">
        <f t="shared" si="154"/>
        <v>45890</v>
      </c>
      <c r="AW17" s="7">
        <f t="shared" si="154"/>
        <v>46670</v>
      </c>
      <c r="AX17" s="7">
        <f t="shared" si="154"/>
        <v>47450</v>
      </c>
      <c r="AY17" s="7">
        <f t="shared" si="154"/>
        <v>52500</v>
      </c>
      <c r="AZ17" s="7">
        <f t="shared" si="154"/>
        <v>53830</v>
      </c>
      <c r="BA17" s="7">
        <f t="shared" si="154"/>
        <v>55160</v>
      </c>
      <c r="BB17" s="7">
        <f t="shared" si="154"/>
        <v>56420</v>
      </c>
      <c r="BC17" s="7">
        <f t="shared" si="154"/>
        <v>57610</v>
      </c>
      <c r="BD17" s="7">
        <f t="shared" si="154"/>
        <v>58730</v>
      </c>
      <c r="BE17" s="7">
        <f t="shared" si="154"/>
        <v>59780</v>
      </c>
      <c r="BF17" s="7">
        <f t="shared" si="154"/>
        <v>60760</v>
      </c>
      <c r="BG17" s="7">
        <f t="shared" si="154"/>
        <v>61740</v>
      </c>
      <c r="BH17" s="7">
        <f t="shared" si="154"/>
        <v>62650</v>
      </c>
      <c r="BI17" s="7">
        <f t="shared" si="154"/>
        <v>63490</v>
      </c>
      <c r="BJ17" s="7">
        <f t="shared" si="154"/>
        <v>64330</v>
      </c>
      <c r="BK17" s="7">
        <f t="shared" si="154"/>
        <v>70500</v>
      </c>
      <c r="BL17" s="7">
        <f t="shared" si="154"/>
        <v>71925</v>
      </c>
      <c r="BM17" s="7">
        <f t="shared" si="154"/>
        <v>73350</v>
      </c>
      <c r="BN17" s="7">
        <f t="shared" si="154"/>
        <v>74700</v>
      </c>
      <c r="BO17" s="7">
        <f t="shared" si="154"/>
        <v>75975</v>
      </c>
      <c r="BP17" s="7">
        <f t="shared" ref="BP17:DR17" si="155">BP14+BP15-BP16</f>
        <v>77175</v>
      </c>
      <c r="BQ17" s="7">
        <f t="shared" si="155"/>
        <v>78300</v>
      </c>
      <c r="BR17" s="7">
        <f t="shared" si="155"/>
        <v>79350</v>
      </c>
      <c r="BS17" s="7">
        <f t="shared" si="155"/>
        <v>80400</v>
      </c>
      <c r="BT17" s="7">
        <f t="shared" si="155"/>
        <v>81375</v>
      </c>
      <c r="BU17" s="7">
        <f t="shared" si="155"/>
        <v>82275</v>
      </c>
      <c r="BV17" s="7">
        <f t="shared" si="155"/>
        <v>83175</v>
      </c>
      <c r="BW17" s="7">
        <f t="shared" si="155"/>
        <v>96050</v>
      </c>
      <c r="BX17" s="7">
        <f t="shared" si="155"/>
        <v>97665</v>
      </c>
      <c r="BY17" s="7">
        <f t="shared" si="155"/>
        <v>99280</v>
      </c>
      <c r="BZ17" s="7">
        <f t="shared" si="155"/>
        <v>100810</v>
      </c>
      <c r="CA17" s="7">
        <f t="shared" si="155"/>
        <v>102255</v>
      </c>
      <c r="CB17" s="7">
        <f t="shared" si="155"/>
        <v>103615</v>
      </c>
      <c r="CC17" s="7">
        <f t="shared" si="155"/>
        <v>104890</v>
      </c>
      <c r="CD17" s="7">
        <f t="shared" si="155"/>
        <v>106080</v>
      </c>
      <c r="CE17" s="7">
        <f t="shared" si="155"/>
        <v>107270</v>
      </c>
      <c r="CF17" s="7">
        <f t="shared" si="155"/>
        <v>108375</v>
      </c>
      <c r="CG17" s="7">
        <f t="shared" si="155"/>
        <v>109395</v>
      </c>
      <c r="CH17" s="7">
        <f t="shared" si="155"/>
        <v>110415</v>
      </c>
      <c r="CI17" s="7">
        <f t="shared" si="155"/>
        <v>125400</v>
      </c>
      <c r="CJ17" s="7">
        <f t="shared" si="155"/>
        <v>127205</v>
      </c>
      <c r="CK17" s="7">
        <f t="shared" si="155"/>
        <v>129010</v>
      </c>
      <c r="CL17" s="7">
        <f t="shared" si="155"/>
        <v>130720</v>
      </c>
      <c r="CM17" s="7">
        <f t="shared" si="155"/>
        <v>132335</v>
      </c>
      <c r="CN17" s="7">
        <f t="shared" si="155"/>
        <v>133855</v>
      </c>
      <c r="CO17" s="7">
        <f t="shared" si="155"/>
        <v>135280</v>
      </c>
      <c r="CP17" s="7">
        <f t="shared" si="155"/>
        <v>136610</v>
      </c>
      <c r="CQ17" s="7">
        <f t="shared" si="155"/>
        <v>137940</v>
      </c>
      <c r="CR17" s="7">
        <f t="shared" si="155"/>
        <v>139175</v>
      </c>
      <c r="CS17" s="7">
        <f t="shared" si="155"/>
        <v>140315</v>
      </c>
      <c r="CT17" s="7">
        <f t="shared" si="155"/>
        <v>141455</v>
      </c>
      <c r="CU17" s="7">
        <f t="shared" si="155"/>
        <v>158550</v>
      </c>
      <c r="CV17" s="7">
        <f t="shared" si="155"/>
        <v>160545</v>
      </c>
      <c r="CW17" s="7">
        <f t="shared" si="155"/>
        <v>162540</v>
      </c>
      <c r="CX17" s="7">
        <f t="shared" si="155"/>
        <v>164430</v>
      </c>
      <c r="CY17" s="7">
        <f t="shared" si="155"/>
        <v>166215</v>
      </c>
      <c r="CZ17" s="7">
        <f t="shared" si="155"/>
        <v>167895</v>
      </c>
      <c r="DA17" s="7">
        <f t="shared" si="155"/>
        <v>169470</v>
      </c>
      <c r="DB17" s="7">
        <f t="shared" si="155"/>
        <v>170940</v>
      </c>
      <c r="DC17" s="7">
        <f t="shared" si="155"/>
        <v>172410</v>
      </c>
      <c r="DD17" s="7">
        <f t="shared" si="155"/>
        <v>173775</v>
      </c>
      <c r="DE17" s="7">
        <f t="shared" si="155"/>
        <v>175035</v>
      </c>
      <c r="DF17" s="7">
        <f t="shared" si="155"/>
        <v>176295</v>
      </c>
      <c r="DG17" s="7">
        <f t="shared" si="155"/>
        <v>195500</v>
      </c>
      <c r="DH17" s="7">
        <f t="shared" si="155"/>
        <v>197685</v>
      </c>
      <c r="DI17" s="7">
        <f t="shared" si="155"/>
        <v>199870</v>
      </c>
      <c r="DJ17" s="7">
        <f t="shared" si="155"/>
        <v>201940</v>
      </c>
      <c r="DK17" s="7">
        <f t="shared" si="155"/>
        <v>203895</v>
      </c>
      <c r="DL17" s="7">
        <f t="shared" si="155"/>
        <v>205735</v>
      </c>
      <c r="DM17" s="7">
        <f t="shared" si="155"/>
        <v>207460</v>
      </c>
      <c r="DN17" s="7">
        <f t="shared" si="155"/>
        <v>209070</v>
      </c>
      <c r="DO17" s="7">
        <f t="shared" si="155"/>
        <v>210680</v>
      </c>
      <c r="DP17" s="7">
        <f t="shared" si="155"/>
        <v>212175</v>
      </c>
      <c r="DQ17" s="7">
        <f t="shared" si="155"/>
        <v>213555</v>
      </c>
      <c r="DR17" s="7">
        <f t="shared" si="155"/>
        <v>214935</v>
      </c>
    </row>
    <row r="19" spans="2:122">
      <c r="B19" s="2" t="s">
        <v>6</v>
      </c>
    </row>
    <row r="20" spans="2:122">
      <c r="B20" t="s">
        <v>28</v>
      </c>
      <c r="C20" s="7">
        <f>HLOOKUP(C1,'Running Costs'!$C$4:$L$12,2,FALSE)</f>
        <v>5000</v>
      </c>
      <c r="D20" s="7">
        <f>HLOOKUP(D1,'Running Costs'!$C$4:$L$12,2,FALSE)</f>
        <v>5000</v>
      </c>
      <c r="E20" s="7">
        <f>HLOOKUP(E1,'Running Costs'!$C$4:$L$12,2,FALSE)</f>
        <v>5000</v>
      </c>
      <c r="F20" s="7">
        <f>HLOOKUP(F1,'Running Costs'!$C$4:$L$12,2,FALSE)</f>
        <v>5000</v>
      </c>
      <c r="G20" s="7">
        <f>HLOOKUP(G1,'Running Costs'!$C$4:$L$12,2,FALSE)</f>
        <v>5000</v>
      </c>
      <c r="H20" s="7">
        <f>HLOOKUP(H1,'Running Costs'!$C$4:$L$12,2,FALSE)</f>
        <v>5000</v>
      </c>
      <c r="I20" s="7">
        <f>HLOOKUP(I1,'Running Costs'!$C$4:$L$12,2,FALSE)</f>
        <v>5000</v>
      </c>
      <c r="J20" s="7">
        <f>HLOOKUP(J1,'Running Costs'!$C$4:$L$12,2,FALSE)</f>
        <v>5000</v>
      </c>
      <c r="K20" s="7">
        <f>HLOOKUP(K1,'Running Costs'!$C$4:$L$12,2,FALSE)</f>
        <v>5000</v>
      </c>
      <c r="L20" s="7">
        <f>HLOOKUP(L1,'Running Costs'!$C$4:$L$12,2,FALSE)</f>
        <v>5000</v>
      </c>
      <c r="M20" s="7">
        <f>HLOOKUP(M1,'Running Costs'!$C$4:$L$12,2,FALSE)</f>
        <v>5000</v>
      </c>
      <c r="N20" s="7">
        <f>HLOOKUP(N1,'Running Costs'!$C$4:$L$12,2,FALSE)</f>
        <v>5000</v>
      </c>
      <c r="O20" s="7">
        <f>HLOOKUP(O1,'Running Costs'!$C$4:$L$12,2,FALSE)</f>
        <v>5500</v>
      </c>
      <c r="P20" s="7">
        <f>HLOOKUP(P1,'Running Costs'!$C$4:$L$12,2,FALSE)</f>
        <v>5500</v>
      </c>
      <c r="Q20" s="7">
        <f>HLOOKUP(Q1,'Running Costs'!$C$4:$L$12,2,FALSE)</f>
        <v>5500</v>
      </c>
      <c r="R20" s="7">
        <f>HLOOKUP(R1,'Running Costs'!$C$4:$L$12,2,FALSE)</f>
        <v>5500</v>
      </c>
      <c r="S20" s="7">
        <f>HLOOKUP(S1,'Running Costs'!$C$4:$L$12,2,FALSE)</f>
        <v>5500</v>
      </c>
      <c r="T20" s="7">
        <f>HLOOKUP(T1,'Running Costs'!$C$4:$L$12,2,FALSE)</f>
        <v>5500</v>
      </c>
      <c r="U20" s="7">
        <f>HLOOKUP(U1,'Running Costs'!$C$4:$L$12,2,FALSE)</f>
        <v>5500</v>
      </c>
      <c r="V20" s="7">
        <f>HLOOKUP(V1,'Running Costs'!$C$4:$L$12,2,FALSE)</f>
        <v>5500</v>
      </c>
      <c r="W20" s="7">
        <f>HLOOKUP(W1,'Running Costs'!$C$4:$L$12,2,FALSE)</f>
        <v>5500</v>
      </c>
      <c r="X20" s="7">
        <f>HLOOKUP(X1,'Running Costs'!$C$4:$L$12,2,FALSE)</f>
        <v>5500</v>
      </c>
      <c r="Y20" s="7">
        <f>HLOOKUP(Y1,'Running Costs'!$C$4:$L$12,2,FALSE)</f>
        <v>5500</v>
      </c>
      <c r="Z20" s="7">
        <f>HLOOKUP(Z1,'Running Costs'!$C$4:$L$12,2,FALSE)</f>
        <v>5500</v>
      </c>
      <c r="AA20" s="7">
        <f>HLOOKUP(AA1,'Running Costs'!$C$4:$L$12,2,FALSE)</f>
        <v>6050.0000000000009</v>
      </c>
      <c r="AB20" s="7">
        <f>HLOOKUP(AB1,'Running Costs'!$C$4:$L$12,2,FALSE)</f>
        <v>6050.0000000000009</v>
      </c>
      <c r="AC20" s="7">
        <f>HLOOKUP(AC1,'Running Costs'!$C$4:$L$12,2,FALSE)</f>
        <v>6050.0000000000009</v>
      </c>
      <c r="AD20" s="7">
        <f>HLOOKUP(AD1,'Running Costs'!$C$4:$L$12,2,FALSE)</f>
        <v>6050.0000000000009</v>
      </c>
      <c r="AE20" s="7">
        <f>HLOOKUP(AE1,'Running Costs'!$C$4:$L$12,2,FALSE)</f>
        <v>6050.0000000000009</v>
      </c>
      <c r="AF20" s="7">
        <f>HLOOKUP(AF1,'Running Costs'!$C$4:$L$12,2,FALSE)</f>
        <v>6050.0000000000009</v>
      </c>
      <c r="AG20" s="7">
        <f>HLOOKUP(AG1,'Running Costs'!$C$4:$L$12,2,FALSE)</f>
        <v>6050.0000000000009</v>
      </c>
      <c r="AH20" s="7">
        <f>HLOOKUP(AH1,'Running Costs'!$C$4:$L$12,2,FALSE)</f>
        <v>6050.0000000000009</v>
      </c>
      <c r="AI20" s="7">
        <f>HLOOKUP(AI1,'Running Costs'!$C$4:$L$12,2,FALSE)</f>
        <v>6050.0000000000009</v>
      </c>
      <c r="AJ20" s="7">
        <f>HLOOKUP(AJ1,'Running Costs'!$C$4:$L$12,2,FALSE)</f>
        <v>6050.0000000000009</v>
      </c>
      <c r="AK20" s="7">
        <f>HLOOKUP(AK1,'Running Costs'!$C$4:$L$12,2,FALSE)</f>
        <v>6050.0000000000009</v>
      </c>
      <c r="AL20" s="7">
        <f>HLOOKUP(AL1,'Running Costs'!$C$4:$L$12,2,FALSE)</f>
        <v>6050.0000000000009</v>
      </c>
      <c r="AM20" s="7">
        <f>HLOOKUP(AM1,'Running Costs'!$C$4:$L$12,2,FALSE)</f>
        <v>6655.0000000000018</v>
      </c>
      <c r="AN20" s="7">
        <f>HLOOKUP(AN1,'Running Costs'!$C$4:$L$12,2,FALSE)</f>
        <v>6655.0000000000018</v>
      </c>
      <c r="AO20" s="7">
        <f>HLOOKUP(AO1,'Running Costs'!$C$4:$L$12,2,FALSE)</f>
        <v>6655.0000000000018</v>
      </c>
      <c r="AP20" s="7">
        <f>HLOOKUP(AP1,'Running Costs'!$C$4:$L$12,2,FALSE)</f>
        <v>6655.0000000000018</v>
      </c>
      <c r="AQ20" s="7">
        <f>HLOOKUP(AQ1,'Running Costs'!$C$4:$L$12,2,FALSE)</f>
        <v>6655.0000000000018</v>
      </c>
      <c r="AR20" s="7">
        <f>HLOOKUP(AR1,'Running Costs'!$C$4:$L$12,2,FALSE)</f>
        <v>6655.0000000000018</v>
      </c>
      <c r="AS20" s="7">
        <f>HLOOKUP(AS1,'Running Costs'!$C$4:$L$12,2,FALSE)</f>
        <v>6655.0000000000018</v>
      </c>
      <c r="AT20" s="7">
        <f>HLOOKUP(AT1,'Running Costs'!$C$4:$L$12,2,FALSE)</f>
        <v>6655.0000000000018</v>
      </c>
      <c r="AU20" s="7">
        <f>HLOOKUP(AU1,'Running Costs'!$C$4:$L$12,2,FALSE)</f>
        <v>6655.0000000000018</v>
      </c>
      <c r="AV20" s="7">
        <f>HLOOKUP(AV1,'Running Costs'!$C$4:$L$12,2,FALSE)</f>
        <v>6655.0000000000018</v>
      </c>
      <c r="AW20" s="7">
        <f>HLOOKUP(AW1,'Running Costs'!$C$4:$L$12,2,FALSE)</f>
        <v>6655.0000000000018</v>
      </c>
      <c r="AX20" s="7">
        <f>HLOOKUP(AX1,'Running Costs'!$C$4:$L$12,2,FALSE)</f>
        <v>6655.0000000000018</v>
      </c>
      <c r="AY20" s="7">
        <f>HLOOKUP(AY1,'Running Costs'!$C$4:$L$12,2,FALSE)</f>
        <v>7320.5000000000027</v>
      </c>
      <c r="AZ20" s="7">
        <f>HLOOKUP(AZ1,'Running Costs'!$C$4:$L$12,2,FALSE)</f>
        <v>7320.5000000000027</v>
      </c>
      <c r="BA20" s="7">
        <f>HLOOKUP(BA1,'Running Costs'!$C$4:$L$12,2,FALSE)</f>
        <v>7320.5000000000027</v>
      </c>
      <c r="BB20" s="7">
        <f>HLOOKUP(BB1,'Running Costs'!$C$4:$L$12,2,FALSE)</f>
        <v>7320.5000000000027</v>
      </c>
      <c r="BC20" s="7">
        <f>HLOOKUP(BC1,'Running Costs'!$C$4:$L$12,2,FALSE)</f>
        <v>7320.5000000000027</v>
      </c>
      <c r="BD20" s="7">
        <f>HLOOKUP(BD1,'Running Costs'!$C$4:$L$12,2,FALSE)</f>
        <v>7320.5000000000027</v>
      </c>
      <c r="BE20" s="7">
        <f>HLOOKUP(BE1,'Running Costs'!$C$4:$L$12,2,FALSE)</f>
        <v>7320.5000000000027</v>
      </c>
      <c r="BF20" s="7">
        <f>HLOOKUP(BF1,'Running Costs'!$C$4:$L$12,2,FALSE)</f>
        <v>7320.5000000000027</v>
      </c>
      <c r="BG20" s="7">
        <f>HLOOKUP(BG1,'Running Costs'!$C$4:$L$12,2,FALSE)</f>
        <v>7320.5000000000027</v>
      </c>
      <c r="BH20" s="7">
        <f>HLOOKUP(BH1,'Running Costs'!$C$4:$L$12,2,FALSE)</f>
        <v>7320.5000000000027</v>
      </c>
      <c r="BI20" s="7">
        <f>HLOOKUP(BI1,'Running Costs'!$C$4:$L$12,2,FALSE)</f>
        <v>7320.5000000000027</v>
      </c>
      <c r="BJ20" s="7">
        <f>HLOOKUP(BJ1,'Running Costs'!$C$4:$L$12,2,FALSE)</f>
        <v>7320.5000000000027</v>
      </c>
      <c r="BK20" s="7">
        <f>HLOOKUP(BK1,'Running Costs'!$C$4:$L$12,2,FALSE)</f>
        <v>8052.5500000000038</v>
      </c>
      <c r="BL20" s="7">
        <f>HLOOKUP(BL1,'Running Costs'!$C$4:$L$12,2,FALSE)</f>
        <v>8052.5500000000038</v>
      </c>
      <c r="BM20" s="7">
        <f>HLOOKUP(BM1,'Running Costs'!$C$4:$L$12,2,FALSE)</f>
        <v>8052.5500000000038</v>
      </c>
      <c r="BN20" s="7">
        <f>HLOOKUP(BN1,'Running Costs'!$C$4:$L$12,2,FALSE)</f>
        <v>8052.5500000000038</v>
      </c>
      <c r="BO20" s="7">
        <f>HLOOKUP(BO1,'Running Costs'!$C$4:$L$12,2,FALSE)</f>
        <v>8052.5500000000038</v>
      </c>
      <c r="BP20" s="7">
        <f>HLOOKUP(BP1,'Running Costs'!$C$4:$L$12,2,FALSE)</f>
        <v>8052.5500000000038</v>
      </c>
      <c r="BQ20" s="7">
        <f>HLOOKUP(BQ1,'Running Costs'!$C$4:$L$12,2,FALSE)</f>
        <v>8052.5500000000038</v>
      </c>
      <c r="BR20" s="7">
        <f>HLOOKUP(BR1,'Running Costs'!$C$4:$L$12,2,FALSE)</f>
        <v>8052.5500000000038</v>
      </c>
      <c r="BS20" s="7">
        <f>HLOOKUP(BS1,'Running Costs'!$C$4:$L$12,2,FALSE)</f>
        <v>8052.5500000000038</v>
      </c>
      <c r="BT20" s="7">
        <f>HLOOKUP(BT1,'Running Costs'!$C$4:$L$12,2,FALSE)</f>
        <v>8052.5500000000038</v>
      </c>
      <c r="BU20" s="7">
        <f>HLOOKUP(BU1,'Running Costs'!$C$4:$L$12,2,FALSE)</f>
        <v>8052.5500000000038</v>
      </c>
      <c r="BV20" s="7">
        <f>HLOOKUP(BV1,'Running Costs'!$C$4:$L$12,2,FALSE)</f>
        <v>8052.5500000000038</v>
      </c>
      <c r="BW20" s="7">
        <f>HLOOKUP(BW1,'Running Costs'!$C$4:$L$12,2,FALSE)</f>
        <v>8857.8050000000057</v>
      </c>
      <c r="BX20" s="7">
        <f>HLOOKUP(BX1,'Running Costs'!$C$4:$L$12,2,FALSE)</f>
        <v>8857.8050000000057</v>
      </c>
      <c r="BY20" s="7">
        <f>HLOOKUP(BY1,'Running Costs'!$C$4:$L$12,2,FALSE)</f>
        <v>8857.8050000000057</v>
      </c>
      <c r="BZ20" s="7">
        <f>HLOOKUP(BZ1,'Running Costs'!$C$4:$L$12,2,FALSE)</f>
        <v>8857.8050000000057</v>
      </c>
      <c r="CA20" s="7">
        <f>HLOOKUP(CA1,'Running Costs'!$C$4:$L$12,2,FALSE)</f>
        <v>8857.8050000000057</v>
      </c>
      <c r="CB20" s="7">
        <f>HLOOKUP(CB1,'Running Costs'!$C$4:$L$12,2,FALSE)</f>
        <v>8857.8050000000057</v>
      </c>
      <c r="CC20" s="7">
        <f>HLOOKUP(CC1,'Running Costs'!$C$4:$L$12,2,FALSE)</f>
        <v>8857.8050000000057</v>
      </c>
      <c r="CD20" s="7">
        <f>HLOOKUP(CD1,'Running Costs'!$C$4:$L$12,2,FALSE)</f>
        <v>8857.8050000000057</v>
      </c>
      <c r="CE20" s="7">
        <f>HLOOKUP(CE1,'Running Costs'!$C$4:$L$12,2,FALSE)</f>
        <v>8857.8050000000057</v>
      </c>
      <c r="CF20" s="7">
        <f>HLOOKUP(CF1,'Running Costs'!$C$4:$L$12,2,FALSE)</f>
        <v>8857.8050000000057</v>
      </c>
      <c r="CG20" s="7">
        <f>HLOOKUP(CG1,'Running Costs'!$C$4:$L$12,2,FALSE)</f>
        <v>8857.8050000000057</v>
      </c>
      <c r="CH20" s="7">
        <f>HLOOKUP(CH1,'Running Costs'!$C$4:$L$12,2,FALSE)</f>
        <v>8857.8050000000057</v>
      </c>
      <c r="CI20" s="7">
        <f>HLOOKUP(CI1,'Running Costs'!$C$4:$L$12,2,FALSE)</f>
        <v>9743.5855000000065</v>
      </c>
      <c r="CJ20" s="7">
        <f>HLOOKUP(CJ1,'Running Costs'!$C$4:$L$12,2,FALSE)</f>
        <v>9743.5855000000065</v>
      </c>
      <c r="CK20" s="7">
        <f>HLOOKUP(CK1,'Running Costs'!$C$4:$L$12,2,FALSE)</f>
        <v>9743.5855000000065</v>
      </c>
      <c r="CL20" s="7">
        <f>HLOOKUP(CL1,'Running Costs'!$C$4:$L$12,2,FALSE)</f>
        <v>9743.5855000000065</v>
      </c>
      <c r="CM20" s="7">
        <f>HLOOKUP(CM1,'Running Costs'!$C$4:$L$12,2,FALSE)</f>
        <v>9743.5855000000065</v>
      </c>
      <c r="CN20" s="7">
        <f>HLOOKUP(CN1,'Running Costs'!$C$4:$L$12,2,FALSE)</f>
        <v>9743.5855000000065</v>
      </c>
      <c r="CO20" s="7">
        <f>HLOOKUP(CO1,'Running Costs'!$C$4:$L$12,2,FALSE)</f>
        <v>9743.5855000000065</v>
      </c>
      <c r="CP20" s="7">
        <f>HLOOKUP(CP1,'Running Costs'!$C$4:$L$12,2,FALSE)</f>
        <v>9743.5855000000065</v>
      </c>
      <c r="CQ20" s="7">
        <f>HLOOKUP(CQ1,'Running Costs'!$C$4:$L$12,2,FALSE)</f>
        <v>9743.5855000000065</v>
      </c>
      <c r="CR20" s="7">
        <f>HLOOKUP(CR1,'Running Costs'!$C$4:$L$12,2,FALSE)</f>
        <v>9743.5855000000065</v>
      </c>
      <c r="CS20" s="7">
        <f>HLOOKUP(CS1,'Running Costs'!$C$4:$L$12,2,FALSE)</f>
        <v>9743.5855000000065</v>
      </c>
      <c r="CT20" s="7">
        <f>HLOOKUP(CT1,'Running Costs'!$C$4:$L$12,2,FALSE)</f>
        <v>9743.5855000000065</v>
      </c>
      <c r="CU20" s="7">
        <f>HLOOKUP(CU1,'Running Costs'!$C$4:$L$12,2,FALSE)</f>
        <v>10717.944050000007</v>
      </c>
      <c r="CV20" s="7">
        <f>HLOOKUP(CV1,'Running Costs'!$C$4:$L$12,2,FALSE)</f>
        <v>10717.944050000007</v>
      </c>
      <c r="CW20" s="7">
        <f>HLOOKUP(CW1,'Running Costs'!$C$4:$L$12,2,FALSE)</f>
        <v>10717.944050000007</v>
      </c>
      <c r="CX20" s="7">
        <f>HLOOKUP(CX1,'Running Costs'!$C$4:$L$12,2,FALSE)</f>
        <v>10717.944050000007</v>
      </c>
      <c r="CY20" s="7">
        <f>HLOOKUP(CY1,'Running Costs'!$C$4:$L$12,2,FALSE)</f>
        <v>10717.944050000007</v>
      </c>
      <c r="CZ20" s="7">
        <f>HLOOKUP(CZ1,'Running Costs'!$C$4:$L$12,2,FALSE)</f>
        <v>10717.944050000007</v>
      </c>
      <c r="DA20" s="7">
        <f>HLOOKUP(DA1,'Running Costs'!$C$4:$L$12,2,FALSE)</f>
        <v>10717.944050000007</v>
      </c>
      <c r="DB20" s="7">
        <f>HLOOKUP(DB1,'Running Costs'!$C$4:$L$12,2,FALSE)</f>
        <v>10717.944050000007</v>
      </c>
      <c r="DC20" s="7">
        <f>HLOOKUP(DC1,'Running Costs'!$C$4:$L$12,2,FALSE)</f>
        <v>10717.944050000007</v>
      </c>
      <c r="DD20" s="7">
        <f>HLOOKUP(DD1,'Running Costs'!$C$4:$L$12,2,FALSE)</f>
        <v>10717.944050000007</v>
      </c>
      <c r="DE20" s="7">
        <f>HLOOKUP(DE1,'Running Costs'!$C$4:$L$12,2,FALSE)</f>
        <v>10717.944050000007</v>
      </c>
      <c r="DF20" s="7">
        <f>HLOOKUP(DF1,'Running Costs'!$C$4:$L$12,2,FALSE)</f>
        <v>10717.944050000007</v>
      </c>
      <c r="DG20" s="7">
        <f>HLOOKUP(DG1,'Running Costs'!$C$4:$L$12,2,FALSE)</f>
        <v>11789.73845500001</v>
      </c>
      <c r="DH20" s="7">
        <f>HLOOKUP(DH1,'Running Costs'!$C$4:$L$12,2,FALSE)</f>
        <v>11789.73845500001</v>
      </c>
      <c r="DI20" s="7">
        <f>HLOOKUP(DI1,'Running Costs'!$C$4:$L$12,2,FALSE)</f>
        <v>11789.73845500001</v>
      </c>
      <c r="DJ20" s="7">
        <f>HLOOKUP(DJ1,'Running Costs'!$C$4:$L$12,2,FALSE)</f>
        <v>11789.73845500001</v>
      </c>
      <c r="DK20" s="7">
        <f>HLOOKUP(DK1,'Running Costs'!$C$4:$L$12,2,FALSE)</f>
        <v>11789.73845500001</v>
      </c>
      <c r="DL20" s="7">
        <f>HLOOKUP(DL1,'Running Costs'!$C$4:$L$12,2,FALSE)</f>
        <v>11789.73845500001</v>
      </c>
      <c r="DM20" s="7">
        <f>HLOOKUP(DM1,'Running Costs'!$C$4:$L$12,2,FALSE)</f>
        <v>11789.73845500001</v>
      </c>
      <c r="DN20" s="7">
        <f>HLOOKUP(DN1,'Running Costs'!$C$4:$L$12,2,FALSE)</f>
        <v>11789.73845500001</v>
      </c>
      <c r="DO20" s="7">
        <f>HLOOKUP(DO1,'Running Costs'!$C$4:$L$12,2,FALSE)</f>
        <v>11789.73845500001</v>
      </c>
      <c r="DP20" s="7">
        <f>HLOOKUP(DP1,'Running Costs'!$C$4:$L$12,2,FALSE)</f>
        <v>11789.73845500001</v>
      </c>
      <c r="DQ20" s="7">
        <f>HLOOKUP(DQ1,'Running Costs'!$C$4:$L$12,2,FALSE)</f>
        <v>11789.73845500001</v>
      </c>
      <c r="DR20" s="7">
        <f>HLOOKUP(DR1,'Running Costs'!$C$4:$L$12,2,FALSE)</f>
        <v>11789.73845500001</v>
      </c>
    </row>
    <row r="21" spans="2:122">
      <c r="B21" t="s">
        <v>29</v>
      </c>
      <c r="C21" s="7">
        <f>HLOOKUP(C1,'Running Costs'!$C$4:$L$12,3,FALSE)</f>
        <v>4166.666666666667</v>
      </c>
      <c r="D21" s="7">
        <f>HLOOKUP(D1,'Running Costs'!$C$4:$L$12,3,FALSE)</f>
        <v>4166.666666666667</v>
      </c>
      <c r="E21" s="7">
        <f>HLOOKUP(E1,'Running Costs'!$C$4:$L$12,3,FALSE)</f>
        <v>4166.666666666667</v>
      </c>
      <c r="F21" s="7">
        <f>HLOOKUP(F1,'Running Costs'!$C$4:$L$12,3,FALSE)</f>
        <v>4166.666666666667</v>
      </c>
      <c r="G21" s="7">
        <f>HLOOKUP(G1,'Running Costs'!$C$4:$L$12,3,FALSE)</f>
        <v>4166.666666666667</v>
      </c>
      <c r="H21" s="7">
        <f>HLOOKUP(H1,'Running Costs'!$C$4:$L$12,3,FALSE)</f>
        <v>4166.666666666667</v>
      </c>
      <c r="I21" s="7">
        <f>HLOOKUP(I1,'Running Costs'!$C$4:$L$12,3,FALSE)</f>
        <v>4166.666666666667</v>
      </c>
      <c r="J21" s="7">
        <f>HLOOKUP(J1,'Running Costs'!$C$4:$L$12,3,FALSE)</f>
        <v>4166.666666666667</v>
      </c>
      <c r="K21" s="7">
        <f>HLOOKUP(K1,'Running Costs'!$C$4:$L$12,3,FALSE)</f>
        <v>4166.666666666667</v>
      </c>
      <c r="L21" s="7">
        <f>HLOOKUP(L1,'Running Costs'!$C$4:$L$12,3,FALSE)</f>
        <v>4166.666666666667</v>
      </c>
      <c r="M21" s="7">
        <f>HLOOKUP(M1,'Running Costs'!$C$4:$L$12,3,FALSE)</f>
        <v>4166.666666666667</v>
      </c>
      <c r="N21" s="7">
        <f>HLOOKUP(N1,'Running Costs'!$C$4:$L$12,3,FALSE)</f>
        <v>4166.666666666667</v>
      </c>
      <c r="O21" s="7">
        <f>HLOOKUP(O1,'Running Costs'!$C$4:$L$12,3,FALSE)</f>
        <v>4583.3333333333339</v>
      </c>
      <c r="P21" s="7">
        <f>HLOOKUP(P1,'Running Costs'!$C$4:$L$12,3,FALSE)</f>
        <v>4583.3333333333339</v>
      </c>
      <c r="Q21" s="7">
        <f>HLOOKUP(Q1,'Running Costs'!$C$4:$L$12,3,FALSE)</f>
        <v>4583.3333333333339</v>
      </c>
      <c r="R21" s="7">
        <f>HLOOKUP(R1,'Running Costs'!$C$4:$L$12,3,FALSE)</f>
        <v>4583.3333333333339</v>
      </c>
      <c r="S21" s="7">
        <f>HLOOKUP(S1,'Running Costs'!$C$4:$L$12,3,FALSE)</f>
        <v>4583.3333333333339</v>
      </c>
      <c r="T21" s="7">
        <f>HLOOKUP(T1,'Running Costs'!$C$4:$L$12,3,FALSE)</f>
        <v>4583.3333333333339</v>
      </c>
      <c r="U21" s="7">
        <f>HLOOKUP(U1,'Running Costs'!$C$4:$L$12,3,FALSE)</f>
        <v>4583.3333333333339</v>
      </c>
      <c r="V21" s="7">
        <f>HLOOKUP(V1,'Running Costs'!$C$4:$L$12,3,FALSE)</f>
        <v>4583.3333333333339</v>
      </c>
      <c r="W21" s="7">
        <f>HLOOKUP(W1,'Running Costs'!$C$4:$L$12,3,FALSE)</f>
        <v>4583.3333333333339</v>
      </c>
      <c r="X21" s="7">
        <f>HLOOKUP(X1,'Running Costs'!$C$4:$L$12,3,FALSE)</f>
        <v>4583.3333333333339</v>
      </c>
      <c r="Y21" s="7">
        <f>HLOOKUP(Y1,'Running Costs'!$C$4:$L$12,3,FALSE)</f>
        <v>4583.3333333333339</v>
      </c>
      <c r="Z21" s="7">
        <f>HLOOKUP(Z1,'Running Costs'!$C$4:$L$12,3,FALSE)</f>
        <v>4583.3333333333339</v>
      </c>
      <c r="AA21" s="7">
        <f>HLOOKUP(AA1,'Running Costs'!$C$4:$L$12,3,FALSE)</f>
        <v>5041.6666666666679</v>
      </c>
      <c r="AB21" s="7">
        <f>HLOOKUP(AB1,'Running Costs'!$C$4:$L$12,3,FALSE)</f>
        <v>5041.6666666666679</v>
      </c>
      <c r="AC21" s="7">
        <f>HLOOKUP(AC1,'Running Costs'!$C$4:$L$12,3,FALSE)</f>
        <v>5041.6666666666679</v>
      </c>
      <c r="AD21" s="7">
        <f>HLOOKUP(AD1,'Running Costs'!$C$4:$L$12,3,FALSE)</f>
        <v>5041.6666666666679</v>
      </c>
      <c r="AE21" s="7">
        <f>HLOOKUP(AE1,'Running Costs'!$C$4:$L$12,3,FALSE)</f>
        <v>5041.6666666666679</v>
      </c>
      <c r="AF21" s="7">
        <f>HLOOKUP(AF1,'Running Costs'!$C$4:$L$12,3,FALSE)</f>
        <v>5041.6666666666679</v>
      </c>
      <c r="AG21" s="7">
        <f>HLOOKUP(AG1,'Running Costs'!$C$4:$L$12,3,FALSE)</f>
        <v>5041.6666666666679</v>
      </c>
      <c r="AH21" s="7">
        <f>HLOOKUP(AH1,'Running Costs'!$C$4:$L$12,3,FALSE)</f>
        <v>5041.6666666666679</v>
      </c>
      <c r="AI21" s="7">
        <f>HLOOKUP(AI1,'Running Costs'!$C$4:$L$12,3,FALSE)</f>
        <v>5041.6666666666679</v>
      </c>
      <c r="AJ21" s="7">
        <f>HLOOKUP(AJ1,'Running Costs'!$C$4:$L$12,3,FALSE)</f>
        <v>5041.6666666666679</v>
      </c>
      <c r="AK21" s="7">
        <f>HLOOKUP(AK1,'Running Costs'!$C$4:$L$12,3,FALSE)</f>
        <v>5041.6666666666679</v>
      </c>
      <c r="AL21" s="7">
        <f>HLOOKUP(AL1,'Running Costs'!$C$4:$L$12,3,FALSE)</f>
        <v>5041.6666666666679</v>
      </c>
      <c r="AM21" s="7">
        <f>HLOOKUP(AM1,'Running Costs'!$C$4:$L$12,3,FALSE)</f>
        <v>5545.8333333333348</v>
      </c>
      <c r="AN21" s="7">
        <f>HLOOKUP(AN1,'Running Costs'!$C$4:$L$12,3,FALSE)</f>
        <v>5545.8333333333348</v>
      </c>
      <c r="AO21" s="7">
        <f>HLOOKUP(AO1,'Running Costs'!$C$4:$L$12,3,FALSE)</f>
        <v>5545.8333333333348</v>
      </c>
      <c r="AP21" s="7">
        <f>HLOOKUP(AP1,'Running Costs'!$C$4:$L$12,3,FALSE)</f>
        <v>5545.8333333333348</v>
      </c>
      <c r="AQ21" s="7">
        <f>HLOOKUP(AQ1,'Running Costs'!$C$4:$L$12,3,FALSE)</f>
        <v>5545.8333333333348</v>
      </c>
      <c r="AR21" s="7">
        <f>HLOOKUP(AR1,'Running Costs'!$C$4:$L$12,3,FALSE)</f>
        <v>5545.8333333333348</v>
      </c>
      <c r="AS21" s="7">
        <f>HLOOKUP(AS1,'Running Costs'!$C$4:$L$12,3,FALSE)</f>
        <v>5545.8333333333348</v>
      </c>
      <c r="AT21" s="7">
        <f>HLOOKUP(AT1,'Running Costs'!$C$4:$L$12,3,FALSE)</f>
        <v>5545.8333333333348</v>
      </c>
      <c r="AU21" s="7">
        <f>HLOOKUP(AU1,'Running Costs'!$C$4:$L$12,3,FALSE)</f>
        <v>5545.8333333333348</v>
      </c>
      <c r="AV21" s="7">
        <f>HLOOKUP(AV1,'Running Costs'!$C$4:$L$12,3,FALSE)</f>
        <v>5545.8333333333348</v>
      </c>
      <c r="AW21" s="7">
        <f>HLOOKUP(AW1,'Running Costs'!$C$4:$L$12,3,FALSE)</f>
        <v>5545.8333333333348</v>
      </c>
      <c r="AX21" s="7">
        <f>HLOOKUP(AX1,'Running Costs'!$C$4:$L$12,3,FALSE)</f>
        <v>5545.8333333333348</v>
      </c>
      <c r="AY21" s="7">
        <f>HLOOKUP(AY1,'Running Costs'!$C$4:$L$12,3,FALSE)</f>
        <v>6100.4166666666688</v>
      </c>
      <c r="AZ21" s="7">
        <f>HLOOKUP(AZ1,'Running Costs'!$C$4:$L$12,3,FALSE)</f>
        <v>6100.4166666666688</v>
      </c>
      <c r="BA21" s="7">
        <f>HLOOKUP(BA1,'Running Costs'!$C$4:$L$12,3,FALSE)</f>
        <v>6100.4166666666688</v>
      </c>
      <c r="BB21" s="7">
        <f>HLOOKUP(BB1,'Running Costs'!$C$4:$L$12,3,FALSE)</f>
        <v>6100.4166666666688</v>
      </c>
      <c r="BC21" s="7">
        <f>HLOOKUP(BC1,'Running Costs'!$C$4:$L$12,3,FALSE)</f>
        <v>6100.4166666666688</v>
      </c>
      <c r="BD21" s="7">
        <f>HLOOKUP(BD1,'Running Costs'!$C$4:$L$12,3,FALSE)</f>
        <v>6100.4166666666688</v>
      </c>
      <c r="BE21" s="7">
        <f>HLOOKUP(BE1,'Running Costs'!$C$4:$L$12,3,FALSE)</f>
        <v>6100.4166666666688</v>
      </c>
      <c r="BF21" s="7">
        <f>HLOOKUP(BF1,'Running Costs'!$C$4:$L$12,3,FALSE)</f>
        <v>6100.4166666666688</v>
      </c>
      <c r="BG21" s="7">
        <f>HLOOKUP(BG1,'Running Costs'!$C$4:$L$12,3,FALSE)</f>
        <v>6100.4166666666688</v>
      </c>
      <c r="BH21" s="7">
        <f>HLOOKUP(BH1,'Running Costs'!$C$4:$L$12,3,FALSE)</f>
        <v>6100.4166666666688</v>
      </c>
      <c r="BI21" s="7">
        <f>HLOOKUP(BI1,'Running Costs'!$C$4:$L$12,3,FALSE)</f>
        <v>6100.4166666666688</v>
      </c>
      <c r="BJ21" s="7">
        <f>HLOOKUP(BJ1,'Running Costs'!$C$4:$L$12,3,FALSE)</f>
        <v>6100.4166666666688</v>
      </c>
      <c r="BK21" s="7">
        <f>HLOOKUP(BK1,'Running Costs'!$C$4:$L$12,3,FALSE)</f>
        <v>6710.4583333333358</v>
      </c>
      <c r="BL21" s="7">
        <f>HLOOKUP(BL1,'Running Costs'!$C$4:$L$12,3,FALSE)</f>
        <v>6710.4583333333358</v>
      </c>
      <c r="BM21" s="7">
        <f>HLOOKUP(BM1,'Running Costs'!$C$4:$L$12,3,FALSE)</f>
        <v>6710.4583333333358</v>
      </c>
      <c r="BN21" s="7">
        <f>HLOOKUP(BN1,'Running Costs'!$C$4:$L$12,3,FALSE)</f>
        <v>6710.4583333333358</v>
      </c>
      <c r="BO21" s="7">
        <f>HLOOKUP(BO1,'Running Costs'!$C$4:$L$12,3,FALSE)</f>
        <v>6710.4583333333358</v>
      </c>
      <c r="BP21" s="7">
        <f>HLOOKUP(BP1,'Running Costs'!$C$4:$L$12,3,FALSE)</f>
        <v>6710.4583333333358</v>
      </c>
      <c r="BQ21" s="7">
        <f>HLOOKUP(BQ1,'Running Costs'!$C$4:$L$12,3,FALSE)</f>
        <v>6710.4583333333358</v>
      </c>
      <c r="BR21" s="7">
        <f>HLOOKUP(BR1,'Running Costs'!$C$4:$L$12,3,FALSE)</f>
        <v>6710.4583333333358</v>
      </c>
      <c r="BS21" s="7">
        <f>HLOOKUP(BS1,'Running Costs'!$C$4:$L$12,3,FALSE)</f>
        <v>6710.4583333333358</v>
      </c>
      <c r="BT21" s="7">
        <f>HLOOKUP(BT1,'Running Costs'!$C$4:$L$12,3,FALSE)</f>
        <v>6710.4583333333358</v>
      </c>
      <c r="BU21" s="7">
        <f>HLOOKUP(BU1,'Running Costs'!$C$4:$L$12,3,FALSE)</f>
        <v>6710.4583333333358</v>
      </c>
      <c r="BV21" s="7">
        <f>HLOOKUP(BV1,'Running Costs'!$C$4:$L$12,3,FALSE)</f>
        <v>6710.4583333333358</v>
      </c>
      <c r="BW21" s="7">
        <f>HLOOKUP(BW1,'Running Costs'!$C$4:$L$12,3,FALSE)</f>
        <v>7381.5041666666702</v>
      </c>
      <c r="BX21" s="7">
        <f>HLOOKUP(BX1,'Running Costs'!$C$4:$L$12,3,FALSE)</f>
        <v>7381.5041666666702</v>
      </c>
      <c r="BY21" s="7">
        <f>HLOOKUP(BY1,'Running Costs'!$C$4:$L$12,3,FALSE)</f>
        <v>7381.5041666666702</v>
      </c>
      <c r="BZ21" s="7">
        <f>HLOOKUP(BZ1,'Running Costs'!$C$4:$L$12,3,FALSE)</f>
        <v>7381.5041666666702</v>
      </c>
      <c r="CA21" s="7">
        <f>HLOOKUP(CA1,'Running Costs'!$C$4:$L$12,3,FALSE)</f>
        <v>7381.5041666666702</v>
      </c>
      <c r="CB21" s="7">
        <f>HLOOKUP(CB1,'Running Costs'!$C$4:$L$12,3,FALSE)</f>
        <v>7381.5041666666702</v>
      </c>
      <c r="CC21" s="7">
        <f>HLOOKUP(CC1,'Running Costs'!$C$4:$L$12,3,FALSE)</f>
        <v>7381.5041666666702</v>
      </c>
      <c r="CD21" s="7">
        <f>HLOOKUP(CD1,'Running Costs'!$C$4:$L$12,3,FALSE)</f>
        <v>7381.5041666666702</v>
      </c>
      <c r="CE21" s="7">
        <f>HLOOKUP(CE1,'Running Costs'!$C$4:$L$12,3,FALSE)</f>
        <v>7381.5041666666702</v>
      </c>
      <c r="CF21" s="7">
        <f>HLOOKUP(CF1,'Running Costs'!$C$4:$L$12,3,FALSE)</f>
        <v>7381.5041666666702</v>
      </c>
      <c r="CG21" s="7">
        <f>HLOOKUP(CG1,'Running Costs'!$C$4:$L$12,3,FALSE)</f>
        <v>7381.5041666666702</v>
      </c>
      <c r="CH21" s="7">
        <f>HLOOKUP(CH1,'Running Costs'!$C$4:$L$12,3,FALSE)</f>
        <v>7381.5041666666702</v>
      </c>
      <c r="CI21" s="7">
        <f>HLOOKUP(CI1,'Running Costs'!$C$4:$L$12,3,FALSE)</f>
        <v>8119.6545833333375</v>
      </c>
      <c r="CJ21" s="7">
        <f>HLOOKUP(CJ1,'Running Costs'!$C$4:$L$12,3,FALSE)</f>
        <v>8119.6545833333375</v>
      </c>
      <c r="CK21" s="7">
        <f>HLOOKUP(CK1,'Running Costs'!$C$4:$L$12,3,FALSE)</f>
        <v>8119.6545833333375</v>
      </c>
      <c r="CL21" s="7">
        <f>HLOOKUP(CL1,'Running Costs'!$C$4:$L$12,3,FALSE)</f>
        <v>8119.6545833333375</v>
      </c>
      <c r="CM21" s="7">
        <f>HLOOKUP(CM1,'Running Costs'!$C$4:$L$12,3,FALSE)</f>
        <v>8119.6545833333375</v>
      </c>
      <c r="CN21" s="7">
        <f>HLOOKUP(CN1,'Running Costs'!$C$4:$L$12,3,FALSE)</f>
        <v>8119.6545833333375</v>
      </c>
      <c r="CO21" s="7">
        <f>HLOOKUP(CO1,'Running Costs'!$C$4:$L$12,3,FALSE)</f>
        <v>8119.6545833333375</v>
      </c>
      <c r="CP21" s="7">
        <f>HLOOKUP(CP1,'Running Costs'!$C$4:$L$12,3,FALSE)</f>
        <v>8119.6545833333375</v>
      </c>
      <c r="CQ21" s="7">
        <f>HLOOKUP(CQ1,'Running Costs'!$C$4:$L$12,3,FALSE)</f>
        <v>8119.6545833333375</v>
      </c>
      <c r="CR21" s="7">
        <f>HLOOKUP(CR1,'Running Costs'!$C$4:$L$12,3,FALSE)</f>
        <v>8119.6545833333375</v>
      </c>
      <c r="CS21" s="7">
        <f>HLOOKUP(CS1,'Running Costs'!$C$4:$L$12,3,FALSE)</f>
        <v>8119.6545833333375</v>
      </c>
      <c r="CT21" s="7">
        <f>HLOOKUP(CT1,'Running Costs'!$C$4:$L$12,3,FALSE)</f>
        <v>8119.6545833333375</v>
      </c>
      <c r="CU21" s="7">
        <f>HLOOKUP(CU1,'Running Costs'!$C$4:$L$12,3,FALSE)</f>
        <v>8931.6200416666725</v>
      </c>
      <c r="CV21" s="7">
        <f>HLOOKUP(CV1,'Running Costs'!$C$4:$L$12,3,FALSE)</f>
        <v>8931.6200416666725</v>
      </c>
      <c r="CW21" s="7">
        <f>HLOOKUP(CW1,'Running Costs'!$C$4:$L$12,3,FALSE)</f>
        <v>8931.6200416666725</v>
      </c>
      <c r="CX21" s="7">
        <f>HLOOKUP(CX1,'Running Costs'!$C$4:$L$12,3,FALSE)</f>
        <v>8931.6200416666725</v>
      </c>
      <c r="CY21" s="7">
        <f>HLOOKUP(CY1,'Running Costs'!$C$4:$L$12,3,FALSE)</f>
        <v>8931.6200416666725</v>
      </c>
      <c r="CZ21" s="7">
        <f>HLOOKUP(CZ1,'Running Costs'!$C$4:$L$12,3,FALSE)</f>
        <v>8931.6200416666725</v>
      </c>
      <c r="DA21" s="7">
        <f>HLOOKUP(DA1,'Running Costs'!$C$4:$L$12,3,FALSE)</f>
        <v>8931.6200416666725</v>
      </c>
      <c r="DB21" s="7">
        <f>HLOOKUP(DB1,'Running Costs'!$C$4:$L$12,3,FALSE)</f>
        <v>8931.6200416666725</v>
      </c>
      <c r="DC21" s="7">
        <f>HLOOKUP(DC1,'Running Costs'!$C$4:$L$12,3,FALSE)</f>
        <v>8931.6200416666725</v>
      </c>
      <c r="DD21" s="7">
        <f>HLOOKUP(DD1,'Running Costs'!$C$4:$L$12,3,FALSE)</f>
        <v>8931.6200416666725</v>
      </c>
      <c r="DE21" s="7">
        <f>HLOOKUP(DE1,'Running Costs'!$C$4:$L$12,3,FALSE)</f>
        <v>8931.6200416666725</v>
      </c>
      <c r="DF21" s="7">
        <f>HLOOKUP(DF1,'Running Costs'!$C$4:$L$12,3,FALSE)</f>
        <v>8931.6200416666725</v>
      </c>
      <c r="DG21" s="7">
        <f>HLOOKUP(DG1,'Running Costs'!$C$4:$L$12,3,FALSE)</f>
        <v>9824.7820458333408</v>
      </c>
      <c r="DH21" s="7">
        <f>HLOOKUP(DH1,'Running Costs'!$C$4:$L$12,3,FALSE)</f>
        <v>9824.7820458333408</v>
      </c>
      <c r="DI21" s="7">
        <f>HLOOKUP(DI1,'Running Costs'!$C$4:$L$12,3,FALSE)</f>
        <v>9824.7820458333408</v>
      </c>
      <c r="DJ21" s="7">
        <f>HLOOKUP(DJ1,'Running Costs'!$C$4:$L$12,3,FALSE)</f>
        <v>9824.7820458333408</v>
      </c>
      <c r="DK21" s="7">
        <f>HLOOKUP(DK1,'Running Costs'!$C$4:$L$12,3,FALSE)</f>
        <v>9824.7820458333408</v>
      </c>
      <c r="DL21" s="7">
        <f>HLOOKUP(DL1,'Running Costs'!$C$4:$L$12,3,FALSE)</f>
        <v>9824.7820458333408</v>
      </c>
      <c r="DM21" s="7">
        <f>HLOOKUP(DM1,'Running Costs'!$C$4:$L$12,3,FALSE)</f>
        <v>9824.7820458333408</v>
      </c>
      <c r="DN21" s="7">
        <f>HLOOKUP(DN1,'Running Costs'!$C$4:$L$12,3,FALSE)</f>
        <v>9824.7820458333408</v>
      </c>
      <c r="DO21" s="7">
        <f>HLOOKUP(DO1,'Running Costs'!$C$4:$L$12,3,FALSE)</f>
        <v>9824.7820458333408</v>
      </c>
      <c r="DP21" s="7">
        <f>HLOOKUP(DP1,'Running Costs'!$C$4:$L$12,3,FALSE)</f>
        <v>9824.7820458333408</v>
      </c>
      <c r="DQ21" s="7">
        <f>HLOOKUP(DQ1,'Running Costs'!$C$4:$L$12,3,FALSE)</f>
        <v>9824.7820458333408</v>
      </c>
      <c r="DR21" s="7">
        <f>HLOOKUP(DR1,'Running Costs'!$C$4:$L$12,3,FALSE)</f>
        <v>9824.7820458333408</v>
      </c>
    </row>
    <row r="22" spans="2:122">
      <c r="B22" t="s">
        <v>30</v>
      </c>
      <c r="C22" s="7">
        <f>HLOOKUP(C1,'Running Costs'!$C$4:$L$12,4,FALSE)</f>
        <v>4166.666666666667</v>
      </c>
      <c r="D22" s="7">
        <f>HLOOKUP(D1,'Running Costs'!$C$4:$L$12,4,FALSE)</f>
        <v>4166.666666666667</v>
      </c>
      <c r="E22" s="7">
        <f>HLOOKUP(E1,'Running Costs'!$C$4:$L$12,4,FALSE)</f>
        <v>4166.666666666667</v>
      </c>
      <c r="F22" s="7">
        <f>HLOOKUP(F1,'Running Costs'!$C$4:$L$12,4,FALSE)</f>
        <v>4166.666666666667</v>
      </c>
      <c r="G22" s="7">
        <f>HLOOKUP(G1,'Running Costs'!$C$4:$L$12,4,FALSE)</f>
        <v>4166.666666666667</v>
      </c>
      <c r="H22" s="7">
        <f>HLOOKUP(H1,'Running Costs'!$C$4:$L$12,4,FALSE)</f>
        <v>4166.666666666667</v>
      </c>
      <c r="I22" s="7">
        <f>HLOOKUP(I1,'Running Costs'!$C$4:$L$12,4,FALSE)</f>
        <v>4166.666666666667</v>
      </c>
      <c r="J22" s="7">
        <f>HLOOKUP(J1,'Running Costs'!$C$4:$L$12,4,FALSE)</f>
        <v>4166.666666666667</v>
      </c>
      <c r="K22" s="7">
        <f>HLOOKUP(K1,'Running Costs'!$C$4:$L$12,4,FALSE)</f>
        <v>4166.666666666667</v>
      </c>
      <c r="L22" s="7">
        <f>HLOOKUP(L1,'Running Costs'!$C$4:$L$12,4,FALSE)</f>
        <v>4166.666666666667</v>
      </c>
      <c r="M22" s="7">
        <f>HLOOKUP(M1,'Running Costs'!$C$4:$L$12,4,FALSE)</f>
        <v>4166.666666666667</v>
      </c>
      <c r="N22" s="7">
        <f>HLOOKUP(N1,'Running Costs'!$C$4:$L$12,4,FALSE)</f>
        <v>4166.666666666667</v>
      </c>
      <c r="O22" s="7">
        <f>HLOOKUP(O1,'Running Costs'!$C$4:$L$12,4,FALSE)</f>
        <v>4583.3333333333339</v>
      </c>
      <c r="P22" s="7">
        <f>HLOOKUP(P1,'Running Costs'!$C$4:$L$12,4,FALSE)</f>
        <v>4583.3333333333339</v>
      </c>
      <c r="Q22" s="7">
        <f>HLOOKUP(Q1,'Running Costs'!$C$4:$L$12,4,FALSE)</f>
        <v>4583.3333333333339</v>
      </c>
      <c r="R22" s="7">
        <f>HLOOKUP(R1,'Running Costs'!$C$4:$L$12,4,FALSE)</f>
        <v>4583.3333333333339</v>
      </c>
      <c r="S22" s="7">
        <f>HLOOKUP(S1,'Running Costs'!$C$4:$L$12,4,FALSE)</f>
        <v>4583.3333333333339</v>
      </c>
      <c r="T22" s="7">
        <f>HLOOKUP(T1,'Running Costs'!$C$4:$L$12,4,FALSE)</f>
        <v>4583.3333333333339</v>
      </c>
      <c r="U22" s="7">
        <f>HLOOKUP(U1,'Running Costs'!$C$4:$L$12,4,FALSE)</f>
        <v>4583.3333333333339</v>
      </c>
      <c r="V22" s="7">
        <f>HLOOKUP(V1,'Running Costs'!$C$4:$L$12,4,FALSE)</f>
        <v>4583.3333333333339</v>
      </c>
      <c r="W22" s="7">
        <f>HLOOKUP(W1,'Running Costs'!$C$4:$L$12,4,FALSE)</f>
        <v>4583.3333333333339</v>
      </c>
      <c r="X22" s="7">
        <f>HLOOKUP(X1,'Running Costs'!$C$4:$L$12,4,FALSE)</f>
        <v>4583.3333333333339</v>
      </c>
      <c r="Y22" s="7">
        <f>HLOOKUP(Y1,'Running Costs'!$C$4:$L$12,4,FALSE)</f>
        <v>4583.3333333333339</v>
      </c>
      <c r="Z22" s="7">
        <f>HLOOKUP(Z1,'Running Costs'!$C$4:$L$12,4,FALSE)</f>
        <v>4583.3333333333339</v>
      </c>
      <c r="AA22" s="7">
        <f>HLOOKUP(AA1,'Running Costs'!$C$4:$L$12,4,FALSE)</f>
        <v>5041.6666666666679</v>
      </c>
      <c r="AB22" s="7">
        <f>HLOOKUP(AB1,'Running Costs'!$C$4:$L$12,4,FALSE)</f>
        <v>5041.6666666666679</v>
      </c>
      <c r="AC22" s="7">
        <f>HLOOKUP(AC1,'Running Costs'!$C$4:$L$12,4,FALSE)</f>
        <v>5041.6666666666679</v>
      </c>
      <c r="AD22" s="7">
        <f>HLOOKUP(AD1,'Running Costs'!$C$4:$L$12,4,FALSE)</f>
        <v>5041.6666666666679</v>
      </c>
      <c r="AE22" s="7">
        <f>HLOOKUP(AE1,'Running Costs'!$C$4:$L$12,4,FALSE)</f>
        <v>5041.6666666666679</v>
      </c>
      <c r="AF22" s="7">
        <f>HLOOKUP(AF1,'Running Costs'!$C$4:$L$12,4,FALSE)</f>
        <v>5041.6666666666679</v>
      </c>
      <c r="AG22" s="7">
        <f>HLOOKUP(AG1,'Running Costs'!$C$4:$L$12,4,FALSE)</f>
        <v>5041.6666666666679</v>
      </c>
      <c r="AH22" s="7">
        <f>HLOOKUP(AH1,'Running Costs'!$C$4:$L$12,4,FALSE)</f>
        <v>5041.6666666666679</v>
      </c>
      <c r="AI22" s="7">
        <f>HLOOKUP(AI1,'Running Costs'!$C$4:$L$12,4,FALSE)</f>
        <v>5041.6666666666679</v>
      </c>
      <c r="AJ22" s="7">
        <f>HLOOKUP(AJ1,'Running Costs'!$C$4:$L$12,4,FALSE)</f>
        <v>5041.6666666666679</v>
      </c>
      <c r="AK22" s="7">
        <f>HLOOKUP(AK1,'Running Costs'!$C$4:$L$12,4,FALSE)</f>
        <v>5041.6666666666679</v>
      </c>
      <c r="AL22" s="7">
        <f>HLOOKUP(AL1,'Running Costs'!$C$4:$L$12,4,FALSE)</f>
        <v>5041.6666666666679</v>
      </c>
      <c r="AM22" s="7">
        <f>HLOOKUP(AM1,'Running Costs'!$C$4:$L$12,4,FALSE)</f>
        <v>5545.8333333333348</v>
      </c>
      <c r="AN22" s="7">
        <f>HLOOKUP(AN1,'Running Costs'!$C$4:$L$12,4,FALSE)</f>
        <v>5545.8333333333348</v>
      </c>
      <c r="AO22" s="7">
        <f>HLOOKUP(AO1,'Running Costs'!$C$4:$L$12,4,FALSE)</f>
        <v>5545.8333333333348</v>
      </c>
      <c r="AP22" s="7">
        <f>HLOOKUP(AP1,'Running Costs'!$C$4:$L$12,4,FALSE)</f>
        <v>5545.8333333333348</v>
      </c>
      <c r="AQ22" s="7">
        <f>HLOOKUP(AQ1,'Running Costs'!$C$4:$L$12,4,FALSE)</f>
        <v>5545.8333333333348</v>
      </c>
      <c r="AR22" s="7">
        <f>HLOOKUP(AR1,'Running Costs'!$C$4:$L$12,4,FALSE)</f>
        <v>5545.8333333333348</v>
      </c>
      <c r="AS22" s="7">
        <f>HLOOKUP(AS1,'Running Costs'!$C$4:$L$12,4,FALSE)</f>
        <v>5545.8333333333348</v>
      </c>
      <c r="AT22" s="7">
        <f>HLOOKUP(AT1,'Running Costs'!$C$4:$L$12,4,FALSE)</f>
        <v>5545.8333333333348</v>
      </c>
      <c r="AU22" s="7">
        <f>HLOOKUP(AU1,'Running Costs'!$C$4:$L$12,4,FALSE)</f>
        <v>5545.8333333333348</v>
      </c>
      <c r="AV22" s="7">
        <f>HLOOKUP(AV1,'Running Costs'!$C$4:$L$12,4,FALSE)</f>
        <v>5545.8333333333348</v>
      </c>
      <c r="AW22" s="7">
        <f>HLOOKUP(AW1,'Running Costs'!$C$4:$L$12,4,FALSE)</f>
        <v>5545.8333333333348</v>
      </c>
      <c r="AX22" s="7">
        <f>HLOOKUP(AX1,'Running Costs'!$C$4:$L$12,4,FALSE)</f>
        <v>5545.8333333333348</v>
      </c>
      <c r="AY22" s="7">
        <f>HLOOKUP(AY1,'Running Costs'!$C$4:$L$12,4,FALSE)</f>
        <v>6100.4166666666688</v>
      </c>
      <c r="AZ22" s="7">
        <f>HLOOKUP(AZ1,'Running Costs'!$C$4:$L$12,4,FALSE)</f>
        <v>6100.4166666666688</v>
      </c>
      <c r="BA22" s="7">
        <f>HLOOKUP(BA1,'Running Costs'!$C$4:$L$12,4,FALSE)</f>
        <v>6100.4166666666688</v>
      </c>
      <c r="BB22" s="7">
        <f>HLOOKUP(BB1,'Running Costs'!$C$4:$L$12,4,FALSE)</f>
        <v>6100.4166666666688</v>
      </c>
      <c r="BC22" s="7">
        <f>HLOOKUP(BC1,'Running Costs'!$C$4:$L$12,4,FALSE)</f>
        <v>6100.4166666666688</v>
      </c>
      <c r="BD22" s="7">
        <f>HLOOKUP(BD1,'Running Costs'!$C$4:$L$12,4,FALSE)</f>
        <v>6100.4166666666688</v>
      </c>
      <c r="BE22" s="7">
        <f>HLOOKUP(BE1,'Running Costs'!$C$4:$L$12,4,FALSE)</f>
        <v>6100.4166666666688</v>
      </c>
      <c r="BF22" s="7">
        <f>HLOOKUP(BF1,'Running Costs'!$C$4:$L$12,4,FALSE)</f>
        <v>6100.4166666666688</v>
      </c>
      <c r="BG22" s="7">
        <f>HLOOKUP(BG1,'Running Costs'!$C$4:$L$12,4,FALSE)</f>
        <v>6100.4166666666688</v>
      </c>
      <c r="BH22" s="7">
        <f>HLOOKUP(BH1,'Running Costs'!$C$4:$L$12,4,FALSE)</f>
        <v>6100.4166666666688</v>
      </c>
      <c r="BI22" s="7">
        <f>HLOOKUP(BI1,'Running Costs'!$C$4:$L$12,4,FALSE)</f>
        <v>6100.4166666666688</v>
      </c>
      <c r="BJ22" s="7">
        <f>HLOOKUP(BJ1,'Running Costs'!$C$4:$L$12,4,FALSE)</f>
        <v>6100.4166666666688</v>
      </c>
      <c r="BK22" s="7">
        <f>HLOOKUP(BK1,'Running Costs'!$C$4:$L$12,4,FALSE)</f>
        <v>6710.4583333333358</v>
      </c>
      <c r="BL22" s="7">
        <f>HLOOKUP(BL1,'Running Costs'!$C$4:$L$12,4,FALSE)</f>
        <v>6710.4583333333358</v>
      </c>
      <c r="BM22" s="7">
        <f>HLOOKUP(BM1,'Running Costs'!$C$4:$L$12,4,FALSE)</f>
        <v>6710.4583333333358</v>
      </c>
      <c r="BN22" s="7">
        <f>HLOOKUP(BN1,'Running Costs'!$C$4:$L$12,4,FALSE)</f>
        <v>6710.4583333333358</v>
      </c>
      <c r="BO22" s="7">
        <f>HLOOKUP(BO1,'Running Costs'!$C$4:$L$12,4,FALSE)</f>
        <v>6710.4583333333358</v>
      </c>
      <c r="BP22" s="7">
        <f>HLOOKUP(BP1,'Running Costs'!$C$4:$L$12,4,FALSE)</f>
        <v>6710.4583333333358</v>
      </c>
      <c r="BQ22" s="7">
        <f>HLOOKUP(BQ1,'Running Costs'!$C$4:$L$12,4,FALSE)</f>
        <v>6710.4583333333358</v>
      </c>
      <c r="BR22" s="7">
        <f>HLOOKUP(BR1,'Running Costs'!$C$4:$L$12,4,FALSE)</f>
        <v>6710.4583333333358</v>
      </c>
      <c r="BS22" s="7">
        <f>HLOOKUP(BS1,'Running Costs'!$C$4:$L$12,4,FALSE)</f>
        <v>6710.4583333333358</v>
      </c>
      <c r="BT22" s="7">
        <f>HLOOKUP(BT1,'Running Costs'!$C$4:$L$12,4,FALSE)</f>
        <v>6710.4583333333358</v>
      </c>
      <c r="BU22" s="7">
        <f>HLOOKUP(BU1,'Running Costs'!$C$4:$L$12,4,FALSE)</f>
        <v>6710.4583333333358</v>
      </c>
      <c r="BV22" s="7">
        <f>HLOOKUP(BV1,'Running Costs'!$C$4:$L$12,4,FALSE)</f>
        <v>6710.4583333333358</v>
      </c>
      <c r="BW22" s="7">
        <f>HLOOKUP(BW1,'Running Costs'!$C$4:$L$12,4,FALSE)</f>
        <v>7381.5041666666702</v>
      </c>
      <c r="BX22" s="7">
        <f>HLOOKUP(BX1,'Running Costs'!$C$4:$L$12,4,FALSE)</f>
        <v>7381.5041666666702</v>
      </c>
      <c r="BY22" s="7">
        <f>HLOOKUP(BY1,'Running Costs'!$C$4:$L$12,4,FALSE)</f>
        <v>7381.5041666666702</v>
      </c>
      <c r="BZ22" s="7">
        <f>HLOOKUP(BZ1,'Running Costs'!$C$4:$L$12,4,FALSE)</f>
        <v>7381.5041666666702</v>
      </c>
      <c r="CA22" s="7">
        <f>HLOOKUP(CA1,'Running Costs'!$C$4:$L$12,4,FALSE)</f>
        <v>7381.5041666666702</v>
      </c>
      <c r="CB22" s="7">
        <f>HLOOKUP(CB1,'Running Costs'!$C$4:$L$12,4,FALSE)</f>
        <v>7381.5041666666702</v>
      </c>
      <c r="CC22" s="7">
        <f>HLOOKUP(CC1,'Running Costs'!$C$4:$L$12,4,FALSE)</f>
        <v>7381.5041666666702</v>
      </c>
      <c r="CD22" s="7">
        <f>HLOOKUP(CD1,'Running Costs'!$C$4:$L$12,4,FALSE)</f>
        <v>7381.5041666666702</v>
      </c>
      <c r="CE22" s="7">
        <f>HLOOKUP(CE1,'Running Costs'!$C$4:$L$12,4,FALSE)</f>
        <v>7381.5041666666702</v>
      </c>
      <c r="CF22" s="7">
        <f>HLOOKUP(CF1,'Running Costs'!$C$4:$L$12,4,FALSE)</f>
        <v>7381.5041666666702</v>
      </c>
      <c r="CG22" s="7">
        <f>HLOOKUP(CG1,'Running Costs'!$C$4:$L$12,4,FALSE)</f>
        <v>7381.5041666666702</v>
      </c>
      <c r="CH22" s="7">
        <f>HLOOKUP(CH1,'Running Costs'!$C$4:$L$12,4,FALSE)</f>
        <v>7381.5041666666702</v>
      </c>
      <c r="CI22" s="7">
        <f>HLOOKUP(CI1,'Running Costs'!$C$4:$L$12,4,FALSE)</f>
        <v>8119.6545833333375</v>
      </c>
      <c r="CJ22" s="7">
        <f>HLOOKUP(CJ1,'Running Costs'!$C$4:$L$12,4,FALSE)</f>
        <v>8119.6545833333375</v>
      </c>
      <c r="CK22" s="7">
        <f>HLOOKUP(CK1,'Running Costs'!$C$4:$L$12,4,FALSE)</f>
        <v>8119.6545833333375</v>
      </c>
      <c r="CL22" s="7">
        <f>HLOOKUP(CL1,'Running Costs'!$C$4:$L$12,4,FALSE)</f>
        <v>8119.6545833333375</v>
      </c>
      <c r="CM22" s="7">
        <f>HLOOKUP(CM1,'Running Costs'!$C$4:$L$12,4,FALSE)</f>
        <v>8119.6545833333375</v>
      </c>
      <c r="CN22" s="7">
        <f>HLOOKUP(CN1,'Running Costs'!$C$4:$L$12,4,FALSE)</f>
        <v>8119.6545833333375</v>
      </c>
      <c r="CO22" s="7">
        <f>HLOOKUP(CO1,'Running Costs'!$C$4:$L$12,4,FALSE)</f>
        <v>8119.6545833333375</v>
      </c>
      <c r="CP22" s="7">
        <f>HLOOKUP(CP1,'Running Costs'!$C$4:$L$12,4,FALSE)</f>
        <v>8119.6545833333375</v>
      </c>
      <c r="CQ22" s="7">
        <f>HLOOKUP(CQ1,'Running Costs'!$C$4:$L$12,4,FALSE)</f>
        <v>8119.6545833333375</v>
      </c>
      <c r="CR22" s="7">
        <f>HLOOKUP(CR1,'Running Costs'!$C$4:$L$12,4,FALSE)</f>
        <v>8119.6545833333375</v>
      </c>
      <c r="CS22" s="7">
        <f>HLOOKUP(CS1,'Running Costs'!$C$4:$L$12,4,FALSE)</f>
        <v>8119.6545833333375</v>
      </c>
      <c r="CT22" s="7">
        <f>HLOOKUP(CT1,'Running Costs'!$C$4:$L$12,4,FALSE)</f>
        <v>8119.6545833333375</v>
      </c>
      <c r="CU22" s="7">
        <f>HLOOKUP(CU1,'Running Costs'!$C$4:$L$12,4,FALSE)</f>
        <v>8931.6200416666725</v>
      </c>
      <c r="CV22" s="7">
        <f>HLOOKUP(CV1,'Running Costs'!$C$4:$L$12,4,FALSE)</f>
        <v>8931.6200416666725</v>
      </c>
      <c r="CW22" s="7">
        <f>HLOOKUP(CW1,'Running Costs'!$C$4:$L$12,4,FALSE)</f>
        <v>8931.6200416666725</v>
      </c>
      <c r="CX22" s="7">
        <f>HLOOKUP(CX1,'Running Costs'!$C$4:$L$12,4,FALSE)</f>
        <v>8931.6200416666725</v>
      </c>
      <c r="CY22" s="7">
        <f>HLOOKUP(CY1,'Running Costs'!$C$4:$L$12,4,FALSE)</f>
        <v>8931.6200416666725</v>
      </c>
      <c r="CZ22" s="7">
        <f>HLOOKUP(CZ1,'Running Costs'!$C$4:$L$12,4,FALSE)</f>
        <v>8931.6200416666725</v>
      </c>
      <c r="DA22" s="7">
        <f>HLOOKUP(DA1,'Running Costs'!$C$4:$L$12,4,FALSE)</f>
        <v>8931.6200416666725</v>
      </c>
      <c r="DB22" s="7">
        <f>HLOOKUP(DB1,'Running Costs'!$C$4:$L$12,4,FALSE)</f>
        <v>8931.6200416666725</v>
      </c>
      <c r="DC22" s="7">
        <f>HLOOKUP(DC1,'Running Costs'!$C$4:$L$12,4,FALSE)</f>
        <v>8931.6200416666725</v>
      </c>
      <c r="DD22" s="7">
        <f>HLOOKUP(DD1,'Running Costs'!$C$4:$L$12,4,FALSE)</f>
        <v>8931.6200416666725</v>
      </c>
      <c r="DE22" s="7">
        <f>HLOOKUP(DE1,'Running Costs'!$C$4:$L$12,4,FALSE)</f>
        <v>8931.6200416666725</v>
      </c>
      <c r="DF22" s="7">
        <f>HLOOKUP(DF1,'Running Costs'!$C$4:$L$12,4,FALSE)</f>
        <v>8931.6200416666725</v>
      </c>
      <c r="DG22" s="7">
        <f>HLOOKUP(DG1,'Running Costs'!$C$4:$L$12,4,FALSE)</f>
        <v>9824.7820458333408</v>
      </c>
      <c r="DH22" s="7">
        <f>HLOOKUP(DH1,'Running Costs'!$C$4:$L$12,4,FALSE)</f>
        <v>9824.7820458333408</v>
      </c>
      <c r="DI22" s="7">
        <f>HLOOKUP(DI1,'Running Costs'!$C$4:$L$12,4,FALSE)</f>
        <v>9824.7820458333408</v>
      </c>
      <c r="DJ22" s="7">
        <f>HLOOKUP(DJ1,'Running Costs'!$C$4:$L$12,4,FALSE)</f>
        <v>9824.7820458333408</v>
      </c>
      <c r="DK22" s="7">
        <f>HLOOKUP(DK1,'Running Costs'!$C$4:$L$12,4,FALSE)</f>
        <v>9824.7820458333408</v>
      </c>
      <c r="DL22" s="7">
        <f>HLOOKUP(DL1,'Running Costs'!$C$4:$L$12,4,FALSE)</f>
        <v>9824.7820458333408</v>
      </c>
      <c r="DM22" s="7">
        <f>HLOOKUP(DM1,'Running Costs'!$C$4:$L$12,4,FALSE)</f>
        <v>9824.7820458333408</v>
      </c>
      <c r="DN22" s="7">
        <f>HLOOKUP(DN1,'Running Costs'!$C$4:$L$12,4,FALSE)</f>
        <v>9824.7820458333408</v>
      </c>
      <c r="DO22" s="7">
        <f>HLOOKUP(DO1,'Running Costs'!$C$4:$L$12,4,FALSE)</f>
        <v>9824.7820458333408</v>
      </c>
      <c r="DP22" s="7">
        <f>HLOOKUP(DP1,'Running Costs'!$C$4:$L$12,4,FALSE)</f>
        <v>9824.7820458333408</v>
      </c>
      <c r="DQ22" s="7">
        <f>HLOOKUP(DQ1,'Running Costs'!$C$4:$L$12,4,FALSE)</f>
        <v>9824.7820458333408</v>
      </c>
      <c r="DR22" s="7">
        <f>HLOOKUP(DR1,'Running Costs'!$C$4:$L$12,4,FALSE)</f>
        <v>9824.7820458333408</v>
      </c>
    </row>
    <row r="23" spans="2:122">
      <c r="B23" t="s">
        <v>31</v>
      </c>
      <c r="C23" s="7">
        <f>HLOOKUP(C1,'Running Costs'!$C$4:$L$12,5,FALSE)</f>
        <v>4166.666666666667</v>
      </c>
      <c r="D23" s="7">
        <f>HLOOKUP(D1,'Running Costs'!$C$4:$L$12,5,FALSE)</f>
        <v>4166.666666666667</v>
      </c>
      <c r="E23" s="7">
        <f>HLOOKUP(E1,'Running Costs'!$C$4:$L$12,5,FALSE)</f>
        <v>4166.666666666667</v>
      </c>
      <c r="F23" s="7">
        <f>HLOOKUP(F1,'Running Costs'!$C$4:$L$12,5,FALSE)</f>
        <v>4166.666666666667</v>
      </c>
      <c r="G23" s="7">
        <f>HLOOKUP(G1,'Running Costs'!$C$4:$L$12,5,FALSE)</f>
        <v>4166.666666666667</v>
      </c>
      <c r="H23" s="7">
        <f>HLOOKUP(H1,'Running Costs'!$C$4:$L$12,5,FALSE)</f>
        <v>4166.666666666667</v>
      </c>
      <c r="I23" s="7">
        <f>HLOOKUP(I1,'Running Costs'!$C$4:$L$12,5,FALSE)</f>
        <v>4166.666666666667</v>
      </c>
      <c r="J23" s="7">
        <f>HLOOKUP(J1,'Running Costs'!$C$4:$L$12,5,FALSE)</f>
        <v>4166.666666666667</v>
      </c>
      <c r="K23" s="7">
        <f>HLOOKUP(K1,'Running Costs'!$C$4:$L$12,5,FALSE)</f>
        <v>4166.666666666667</v>
      </c>
      <c r="L23" s="7">
        <f>HLOOKUP(L1,'Running Costs'!$C$4:$L$12,5,FALSE)</f>
        <v>4166.666666666667</v>
      </c>
      <c r="M23" s="7">
        <f>HLOOKUP(M1,'Running Costs'!$C$4:$L$12,5,FALSE)</f>
        <v>4166.666666666667</v>
      </c>
      <c r="N23" s="7">
        <f>HLOOKUP(N1,'Running Costs'!$C$4:$L$12,5,FALSE)</f>
        <v>4166.666666666667</v>
      </c>
      <c r="O23" s="7">
        <f>HLOOKUP(O1,'Running Costs'!$C$4:$L$12,5,FALSE)</f>
        <v>4583.3333333333339</v>
      </c>
      <c r="P23" s="7">
        <f>HLOOKUP(P1,'Running Costs'!$C$4:$L$12,5,FALSE)</f>
        <v>4583.3333333333339</v>
      </c>
      <c r="Q23" s="7">
        <f>HLOOKUP(Q1,'Running Costs'!$C$4:$L$12,5,FALSE)</f>
        <v>4583.3333333333339</v>
      </c>
      <c r="R23" s="7">
        <f>HLOOKUP(R1,'Running Costs'!$C$4:$L$12,5,FALSE)</f>
        <v>4583.3333333333339</v>
      </c>
      <c r="S23" s="7">
        <f>HLOOKUP(S1,'Running Costs'!$C$4:$L$12,5,FALSE)</f>
        <v>4583.3333333333339</v>
      </c>
      <c r="T23" s="7">
        <f>HLOOKUP(T1,'Running Costs'!$C$4:$L$12,5,FALSE)</f>
        <v>4583.3333333333339</v>
      </c>
      <c r="U23" s="7">
        <f>HLOOKUP(U1,'Running Costs'!$C$4:$L$12,5,FALSE)</f>
        <v>4583.3333333333339</v>
      </c>
      <c r="V23" s="7">
        <f>HLOOKUP(V1,'Running Costs'!$C$4:$L$12,5,FALSE)</f>
        <v>4583.3333333333339</v>
      </c>
      <c r="W23" s="7">
        <f>HLOOKUP(W1,'Running Costs'!$C$4:$L$12,5,FALSE)</f>
        <v>4583.3333333333339</v>
      </c>
      <c r="X23" s="7">
        <f>HLOOKUP(X1,'Running Costs'!$C$4:$L$12,5,FALSE)</f>
        <v>4583.3333333333339</v>
      </c>
      <c r="Y23" s="7">
        <f>HLOOKUP(Y1,'Running Costs'!$C$4:$L$12,5,FALSE)</f>
        <v>4583.3333333333339</v>
      </c>
      <c r="Z23" s="7">
        <f>HLOOKUP(Z1,'Running Costs'!$C$4:$L$12,5,FALSE)</f>
        <v>4583.3333333333339</v>
      </c>
      <c r="AA23" s="7">
        <f>HLOOKUP(AA1,'Running Costs'!$C$4:$L$12,5,FALSE)</f>
        <v>5041.6666666666679</v>
      </c>
      <c r="AB23" s="7">
        <f>HLOOKUP(AB1,'Running Costs'!$C$4:$L$12,5,FALSE)</f>
        <v>5041.6666666666679</v>
      </c>
      <c r="AC23" s="7">
        <f>HLOOKUP(AC1,'Running Costs'!$C$4:$L$12,5,FALSE)</f>
        <v>5041.6666666666679</v>
      </c>
      <c r="AD23" s="7">
        <f>HLOOKUP(AD1,'Running Costs'!$C$4:$L$12,5,FALSE)</f>
        <v>5041.6666666666679</v>
      </c>
      <c r="AE23" s="7">
        <f>HLOOKUP(AE1,'Running Costs'!$C$4:$L$12,5,FALSE)</f>
        <v>5041.6666666666679</v>
      </c>
      <c r="AF23" s="7">
        <f>HLOOKUP(AF1,'Running Costs'!$C$4:$L$12,5,FALSE)</f>
        <v>5041.6666666666679</v>
      </c>
      <c r="AG23" s="7">
        <f>HLOOKUP(AG1,'Running Costs'!$C$4:$L$12,5,FALSE)</f>
        <v>5041.6666666666679</v>
      </c>
      <c r="AH23" s="7">
        <f>HLOOKUP(AH1,'Running Costs'!$C$4:$L$12,5,FALSE)</f>
        <v>5041.6666666666679</v>
      </c>
      <c r="AI23" s="7">
        <f>HLOOKUP(AI1,'Running Costs'!$C$4:$L$12,5,FALSE)</f>
        <v>5041.6666666666679</v>
      </c>
      <c r="AJ23" s="7">
        <f>HLOOKUP(AJ1,'Running Costs'!$C$4:$L$12,5,FALSE)</f>
        <v>5041.6666666666679</v>
      </c>
      <c r="AK23" s="7">
        <f>HLOOKUP(AK1,'Running Costs'!$C$4:$L$12,5,FALSE)</f>
        <v>5041.6666666666679</v>
      </c>
      <c r="AL23" s="7">
        <f>HLOOKUP(AL1,'Running Costs'!$C$4:$L$12,5,FALSE)</f>
        <v>5041.6666666666679</v>
      </c>
      <c r="AM23" s="7">
        <f>HLOOKUP(AM1,'Running Costs'!$C$4:$L$12,5,FALSE)</f>
        <v>5545.8333333333348</v>
      </c>
      <c r="AN23" s="7">
        <f>HLOOKUP(AN1,'Running Costs'!$C$4:$L$12,5,FALSE)</f>
        <v>5545.8333333333348</v>
      </c>
      <c r="AO23" s="7">
        <f>HLOOKUP(AO1,'Running Costs'!$C$4:$L$12,5,FALSE)</f>
        <v>5545.8333333333348</v>
      </c>
      <c r="AP23" s="7">
        <f>HLOOKUP(AP1,'Running Costs'!$C$4:$L$12,5,FALSE)</f>
        <v>5545.8333333333348</v>
      </c>
      <c r="AQ23" s="7">
        <f>HLOOKUP(AQ1,'Running Costs'!$C$4:$L$12,5,FALSE)</f>
        <v>5545.8333333333348</v>
      </c>
      <c r="AR23" s="7">
        <f>HLOOKUP(AR1,'Running Costs'!$C$4:$L$12,5,FALSE)</f>
        <v>5545.8333333333348</v>
      </c>
      <c r="AS23" s="7">
        <f>HLOOKUP(AS1,'Running Costs'!$C$4:$L$12,5,FALSE)</f>
        <v>5545.8333333333348</v>
      </c>
      <c r="AT23" s="7">
        <f>HLOOKUP(AT1,'Running Costs'!$C$4:$L$12,5,FALSE)</f>
        <v>5545.8333333333348</v>
      </c>
      <c r="AU23" s="7">
        <f>HLOOKUP(AU1,'Running Costs'!$C$4:$L$12,5,FALSE)</f>
        <v>5545.8333333333348</v>
      </c>
      <c r="AV23" s="7">
        <f>HLOOKUP(AV1,'Running Costs'!$C$4:$L$12,5,FALSE)</f>
        <v>5545.8333333333348</v>
      </c>
      <c r="AW23" s="7">
        <f>HLOOKUP(AW1,'Running Costs'!$C$4:$L$12,5,FALSE)</f>
        <v>5545.8333333333348</v>
      </c>
      <c r="AX23" s="7">
        <f>HLOOKUP(AX1,'Running Costs'!$C$4:$L$12,5,FALSE)</f>
        <v>5545.8333333333348</v>
      </c>
      <c r="AY23" s="7">
        <f>HLOOKUP(AY1,'Running Costs'!$C$4:$L$12,5,FALSE)</f>
        <v>6100.4166666666688</v>
      </c>
      <c r="AZ23" s="7">
        <f>HLOOKUP(AZ1,'Running Costs'!$C$4:$L$12,5,FALSE)</f>
        <v>6100.4166666666688</v>
      </c>
      <c r="BA23" s="7">
        <f>HLOOKUP(BA1,'Running Costs'!$C$4:$L$12,5,FALSE)</f>
        <v>6100.4166666666688</v>
      </c>
      <c r="BB23" s="7">
        <f>HLOOKUP(BB1,'Running Costs'!$C$4:$L$12,5,FALSE)</f>
        <v>6100.4166666666688</v>
      </c>
      <c r="BC23" s="7">
        <f>HLOOKUP(BC1,'Running Costs'!$C$4:$L$12,5,FALSE)</f>
        <v>6100.4166666666688</v>
      </c>
      <c r="BD23" s="7">
        <f>HLOOKUP(BD1,'Running Costs'!$C$4:$L$12,5,FALSE)</f>
        <v>6100.4166666666688</v>
      </c>
      <c r="BE23" s="7">
        <f>HLOOKUP(BE1,'Running Costs'!$C$4:$L$12,5,FALSE)</f>
        <v>6100.4166666666688</v>
      </c>
      <c r="BF23" s="7">
        <f>HLOOKUP(BF1,'Running Costs'!$C$4:$L$12,5,FALSE)</f>
        <v>6100.4166666666688</v>
      </c>
      <c r="BG23" s="7">
        <f>HLOOKUP(BG1,'Running Costs'!$C$4:$L$12,5,FALSE)</f>
        <v>6100.4166666666688</v>
      </c>
      <c r="BH23" s="7">
        <f>HLOOKUP(BH1,'Running Costs'!$C$4:$L$12,5,FALSE)</f>
        <v>6100.4166666666688</v>
      </c>
      <c r="BI23" s="7">
        <f>HLOOKUP(BI1,'Running Costs'!$C$4:$L$12,5,FALSE)</f>
        <v>6100.4166666666688</v>
      </c>
      <c r="BJ23" s="7">
        <f>HLOOKUP(BJ1,'Running Costs'!$C$4:$L$12,5,FALSE)</f>
        <v>6100.4166666666688</v>
      </c>
      <c r="BK23" s="7">
        <f>HLOOKUP(BK1,'Running Costs'!$C$4:$L$12,5,FALSE)</f>
        <v>6710.4583333333358</v>
      </c>
      <c r="BL23" s="7">
        <f>HLOOKUP(BL1,'Running Costs'!$C$4:$L$12,5,FALSE)</f>
        <v>6710.4583333333358</v>
      </c>
      <c r="BM23" s="7">
        <f>HLOOKUP(BM1,'Running Costs'!$C$4:$L$12,5,FALSE)</f>
        <v>6710.4583333333358</v>
      </c>
      <c r="BN23" s="7">
        <f>HLOOKUP(BN1,'Running Costs'!$C$4:$L$12,5,FALSE)</f>
        <v>6710.4583333333358</v>
      </c>
      <c r="BO23" s="7">
        <f>HLOOKUP(BO1,'Running Costs'!$C$4:$L$12,5,FALSE)</f>
        <v>6710.4583333333358</v>
      </c>
      <c r="BP23" s="7">
        <f>HLOOKUP(BP1,'Running Costs'!$C$4:$L$12,5,FALSE)</f>
        <v>6710.4583333333358</v>
      </c>
      <c r="BQ23" s="7">
        <f>HLOOKUP(BQ1,'Running Costs'!$C$4:$L$12,5,FALSE)</f>
        <v>6710.4583333333358</v>
      </c>
      <c r="BR23" s="7">
        <f>HLOOKUP(BR1,'Running Costs'!$C$4:$L$12,5,FALSE)</f>
        <v>6710.4583333333358</v>
      </c>
      <c r="BS23" s="7">
        <f>HLOOKUP(BS1,'Running Costs'!$C$4:$L$12,5,FALSE)</f>
        <v>6710.4583333333358</v>
      </c>
      <c r="BT23" s="7">
        <f>HLOOKUP(BT1,'Running Costs'!$C$4:$L$12,5,FALSE)</f>
        <v>6710.4583333333358</v>
      </c>
      <c r="BU23" s="7">
        <f>HLOOKUP(BU1,'Running Costs'!$C$4:$L$12,5,FALSE)</f>
        <v>6710.4583333333358</v>
      </c>
      <c r="BV23" s="7">
        <f>HLOOKUP(BV1,'Running Costs'!$C$4:$L$12,5,FALSE)</f>
        <v>6710.4583333333358</v>
      </c>
      <c r="BW23" s="7">
        <f>HLOOKUP(BW1,'Running Costs'!$C$4:$L$12,5,FALSE)</f>
        <v>7381.5041666666702</v>
      </c>
      <c r="BX23" s="7">
        <f>HLOOKUP(BX1,'Running Costs'!$C$4:$L$12,5,FALSE)</f>
        <v>7381.5041666666702</v>
      </c>
      <c r="BY23" s="7">
        <f>HLOOKUP(BY1,'Running Costs'!$C$4:$L$12,5,FALSE)</f>
        <v>7381.5041666666702</v>
      </c>
      <c r="BZ23" s="7">
        <f>HLOOKUP(BZ1,'Running Costs'!$C$4:$L$12,5,FALSE)</f>
        <v>7381.5041666666702</v>
      </c>
      <c r="CA23" s="7">
        <f>HLOOKUP(CA1,'Running Costs'!$C$4:$L$12,5,FALSE)</f>
        <v>7381.5041666666702</v>
      </c>
      <c r="CB23" s="7">
        <f>HLOOKUP(CB1,'Running Costs'!$C$4:$L$12,5,FALSE)</f>
        <v>7381.5041666666702</v>
      </c>
      <c r="CC23" s="7">
        <f>HLOOKUP(CC1,'Running Costs'!$C$4:$L$12,5,FALSE)</f>
        <v>7381.5041666666702</v>
      </c>
      <c r="CD23" s="7">
        <f>HLOOKUP(CD1,'Running Costs'!$C$4:$L$12,5,FALSE)</f>
        <v>7381.5041666666702</v>
      </c>
      <c r="CE23" s="7">
        <f>HLOOKUP(CE1,'Running Costs'!$C$4:$L$12,5,FALSE)</f>
        <v>7381.5041666666702</v>
      </c>
      <c r="CF23" s="7">
        <f>HLOOKUP(CF1,'Running Costs'!$C$4:$L$12,5,FALSE)</f>
        <v>7381.5041666666702</v>
      </c>
      <c r="CG23" s="7">
        <f>HLOOKUP(CG1,'Running Costs'!$C$4:$L$12,5,FALSE)</f>
        <v>7381.5041666666702</v>
      </c>
      <c r="CH23" s="7">
        <f>HLOOKUP(CH1,'Running Costs'!$C$4:$L$12,5,FALSE)</f>
        <v>7381.5041666666702</v>
      </c>
      <c r="CI23" s="7">
        <f>HLOOKUP(CI1,'Running Costs'!$C$4:$L$12,5,FALSE)</f>
        <v>8119.6545833333375</v>
      </c>
      <c r="CJ23" s="7">
        <f>HLOOKUP(CJ1,'Running Costs'!$C$4:$L$12,5,FALSE)</f>
        <v>8119.6545833333375</v>
      </c>
      <c r="CK23" s="7">
        <f>HLOOKUP(CK1,'Running Costs'!$C$4:$L$12,5,FALSE)</f>
        <v>8119.6545833333375</v>
      </c>
      <c r="CL23" s="7">
        <f>HLOOKUP(CL1,'Running Costs'!$C$4:$L$12,5,FALSE)</f>
        <v>8119.6545833333375</v>
      </c>
      <c r="CM23" s="7">
        <f>HLOOKUP(CM1,'Running Costs'!$C$4:$L$12,5,FALSE)</f>
        <v>8119.6545833333375</v>
      </c>
      <c r="CN23" s="7">
        <f>HLOOKUP(CN1,'Running Costs'!$C$4:$L$12,5,FALSE)</f>
        <v>8119.6545833333375</v>
      </c>
      <c r="CO23" s="7">
        <f>HLOOKUP(CO1,'Running Costs'!$C$4:$L$12,5,FALSE)</f>
        <v>8119.6545833333375</v>
      </c>
      <c r="CP23" s="7">
        <f>HLOOKUP(CP1,'Running Costs'!$C$4:$L$12,5,FALSE)</f>
        <v>8119.6545833333375</v>
      </c>
      <c r="CQ23" s="7">
        <f>HLOOKUP(CQ1,'Running Costs'!$C$4:$L$12,5,FALSE)</f>
        <v>8119.6545833333375</v>
      </c>
      <c r="CR23" s="7">
        <f>HLOOKUP(CR1,'Running Costs'!$C$4:$L$12,5,FALSE)</f>
        <v>8119.6545833333375</v>
      </c>
      <c r="CS23" s="7">
        <f>HLOOKUP(CS1,'Running Costs'!$C$4:$L$12,5,FALSE)</f>
        <v>8119.6545833333375</v>
      </c>
      <c r="CT23" s="7">
        <f>HLOOKUP(CT1,'Running Costs'!$C$4:$L$12,5,FALSE)</f>
        <v>8119.6545833333375</v>
      </c>
      <c r="CU23" s="7">
        <f>HLOOKUP(CU1,'Running Costs'!$C$4:$L$12,5,FALSE)</f>
        <v>8931.6200416666725</v>
      </c>
      <c r="CV23" s="7">
        <f>HLOOKUP(CV1,'Running Costs'!$C$4:$L$12,5,FALSE)</f>
        <v>8931.6200416666725</v>
      </c>
      <c r="CW23" s="7">
        <f>HLOOKUP(CW1,'Running Costs'!$C$4:$L$12,5,FALSE)</f>
        <v>8931.6200416666725</v>
      </c>
      <c r="CX23" s="7">
        <f>HLOOKUP(CX1,'Running Costs'!$C$4:$L$12,5,FALSE)</f>
        <v>8931.6200416666725</v>
      </c>
      <c r="CY23" s="7">
        <f>HLOOKUP(CY1,'Running Costs'!$C$4:$L$12,5,FALSE)</f>
        <v>8931.6200416666725</v>
      </c>
      <c r="CZ23" s="7">
        <f>HLOOKUP(CZ1,'Running Costs'!$C$4:$L$12,5,FALSE)</f>
        <v>8931.6200416666725</v>
      </c>
      <c r="DA23" s="7">
        <f>HLOOKUP(DA1,'Running Costs'!$C$4:$L$12,5,FALSE)</f>
        <v>8931.6200416666725</v>
      </c>
      <c r="DB23" s="7">
        <f>HLOOKUP(DB1,'Running Costs'!$C$4:$L$12,5,FALSE)</f>
        <v>8931.6200416666725</v>
      </c>
      <c r="DC23" s="7">
        <f>HLOOKUP(DC1,'Running Costs'!$C$4:$L$12,5,FALSE)</f>
        <v>8931.6200416666725</v>
      </c>
      <c r="DD23" s="7">
        <f>HLOOKUP(DD1,'Running Costs'!$C$4:$L$12,5,FALSE)</f>
        <v>8931.6200416666725</v>
      </c>
      <c r="DE23" s="7">
        <f>HLOOKUP(DE1,'Running Costs'!$C$4:$L$12,5,FALSE)</f>
        <v>8931.6200416666725</v>
      </c>
      <c r="DF23" s="7">
        <f>HLOOKUP(DF1,'Running Costs'!$C$4:$L$12,5,FALSE)</f>
        <v>8931.6200416666725</v>
      </c>
      <c r="DG23" s="7">
        <f>HLOOKUP(DG1,'Running Costs'!$C$4:$L$12,5,FALSE)</f>
        <v>9824.7820458333408</v>
      </c>
      <c r="DH23" s="7">
        <f>HLOOKUP(DH1,'Running Costs'!$C$4:$L$12,5,FALSE)</f>
        <v>9824.7820458333408</v>
      </c>
      <c r="DI23" s="7">
        <f>HLOOKUP(DI1,'Running Costs'!$C$4:$L$12,5,FALSE)</f>
        <v>9824.7820458333408</v>
      </c>
      <c r="DJ23" s="7">
        <f>HLOOKUP(DJ1,'Running Costs'!$C$4:$L$12,5,FALSE)</f>
        <v>9824.7820458333408</v>
      </c>
      <c r="DK23" s="7">
        <f>HLOOKUP(DK1,'Running Costs'!$C$4:$L$12,5,FALSE)</f>
        <v>9824.7820458333408</v>
      </c>
      <c r="DL23" s="7">
        <f>HLOOKUP(DL1,'Running Costs'!$C$4:$L$12,5,FALSE)</f>
        <v>9824.7820458333408</v>
      </c>
      <c r="DM23" s="7">
        <f>HLOOKUP(DM1,'Running Costs'!$C$4:$L$12,5,FALSE)</f>
        <v>9824.7820458333408</v>
      </c>
      <c r="DN23" s="7">
        <f>HLOOKUP(DN1,'Running Costs'!$C$4:$L$12,5,FALSE)</f>
        <v>9824.7820458333408</v>
      </c>
      <c r="DO23" s="7">
        <f>HLOOKUP(DO1,'Running Costs'!$C$4:$L$12,5,FALSE)</f>
        <v>9824.7820458333408</v>
      </c>
      <c r="DP23" s="7">
        <f>HLOOKUP(DP1,'Running Costs'!$C$4:$L$12,5,FALSE)</f>
        <v>9824.7820458333408</v>
      </c>
      <c r="DQ23" s="7">
        <f>HLOOKUP(DQ1,'Running Costs'!$C$4:$L$12,5,FALSE)</f>
        <v>9824.7820458333408</v>
      </c>
      <c r="DR23" s="7">
        <f>HLOOKUP(DR1,'Running Costs'!$C$4:$L$12,5,FALSE)</f>
        <v>9824.7820458333408</v>
      </c>
    </row>
    <row r="24" spans="2:122">
      <c r="B24" t="s">
        <v>71</v>
      </c>
      <c r="C24" s="1">
        <f>IF(C9&gt;400,C23,0)</f>
        <v>0</v>
      </c>
      <c r="D24" s="1">
        <f t="shared" ref="D24:BO24" si="156">IF(D9&gt;400,D23,0)</f>
        <v>0</v>
      </c>
      <c r="E24" s="1">
        <f t="shared" si="156"/>
        <v>0</v>
      </c>
      <c r="F24" s="1">
        <f t="shared" si="156"/>
        <v>0</v>
      </c>
      <c r="G24" s="1">
        <f t="shared" si="156"/>
        <v>0</v>
      </c>
      <c r="H24" s="1">
        <f t="shared" si="156"/>
        <v>0</v>
      </c>
      <c r="I24" s="1">
        <f t="shared" si="156"/>
        <v>0</v>
      </c>
      <c r="J24" s="1">
        <f t="shared" si="156"/>
        <v>0</v>
      </c>
      <c r="K24" s="1">
        <f t="shared" si="156"/>
        <v>0</v>
      </c>
      <c r="L24" s="1">
        <f t="shared" si="156"/>
        <v>0</v>
      </c>
      <c r="M24" s="1">
        <f t="shared" si="156"/>
        <v>0</v>
      </c>
      <c r="N24" s="1">
        <f t="shared" si="156"/>
        <v>0</v>
      </c>
      <c r="O24" s="1">
        <f t="shared" si="156"/>
        <v>0</v>
      </c>
      <c r="P24" s="1">
        <f t="shared" si="156"/>
        <v>0</v>
      </c>
      <c r="Q24" s="1">
        <f t="shared" si="156"/>
        <v>0</v>
      </c>
      <c r="R24" s="1">
        <f t="shared" si="156"/>
        <v>0</v>
      </c>
      <c r="S24" s="1">
        <f t="shared" si="156"/>
        <v>0</v>
      </c>
      <c r="T24" s="1">
        <f t="shared" si="156"/>
        <v>0</v>
      </c>
      <c r="U24" s="1">
        <f t="shared" si="156"/>
        <v>0</v>
      </c>
      <c r="V24" s="1">
        <f t="shared" si="156"/>
        <v>0</v>
      </c>
      <c r="W24" s="1">
        <f t="shared" si="156"/>
        <v>0</v>
      </c>
      <c r="X24" s="1">
        <f t="shared" si="156"/>
        <v>0</v>
      </c>
      <c r="Y24" s="1">
        <f t="shared" si="156"/>
        <v>0</v>
      </c>
      <c r="Z24" s="1">
        <f t="shared" si="156"/>
        <v>0</v>
      </c>
      <c r="AA24" s="1">
        <f t="shared" si="156"/>
        <v>0</v>
      </c>
      <c r="AB24" s="1">
        <f t="shared" si="156"/>
        <v>0</v>
      </c>
      <c r="AC24" s="1">
        <f t="shared" si="156"/>
        <v>5041.6666666666679</v>
      </c>
      <c r="AD24" s="1">
        <f t="shared" si="156"/>
        <v>5041.6666666666679</v>
      </c>
      <c r="AE24" s="1">
        <f t="shared" si="156"/>
        <v>5041.6666666666679</v>
      </c>
      <c r="AF24" s="1">
        <f t="shared" si="156"/>
        <v>5041.6666666666679</v>
      </c>
      <c r="AG24" s="1">
        <f t="shared" si="156"/>
        <v>5041.6666666666679</v>
      </c>
      <c r="AH24" s="1">
        <f t="shared" si="156"/>
        <v>5041.6666666666679</v>
      </c>
      <c r="AI24" s="1">
        <f t="shared" si="156"/>
        <v>5041.6666666666679</v>
      </c>
      <c r="AJ24" s="1">
        <f t="shared" si="156"/>
        <v>5041.6666666666679</v>
      </c>
      <c r="AK24" s="1">
        <f t="shared" si="156"/>
        <v>5041.6666666666679</v>
      </c>
      <c r="AL24" s="1">
        <f t="shared" si="156"/>
        <v>5041.6666666666679</v>
      </c>
      <c r="AM24" s="1">
        <f t="shared" si="156"/>
        <v>5545.8333333333348</v>
      </c>
      <c r="AN24" s="1">
        <f t="shared" si="156"/>
        <v>5545.8333333333348</v>
      </c>
      <c r="AO24" s="1">
        <f t="shared" si="156"/>
        <v>5545.8333333333348</v>
      </c>
      <c r="AP24" s="1">
        <f t="shared" si="156"/>
        <v>5545.8333333333348</v>
      </c>
      <c r="AQ24" s="1">
        <f t="shared" si="156"/>
        <v>5545.8333333333348</v>
      </c>
      <c r="AR24" s="1">
        <f t="shared" si="156"/>
        <v>5545.8333333333348</v>
      </c>
      <c r="AS24" s="1">
        <f t="shared" si="156"/>
        <v>5545.8333333333348</v>
      </c>
      <c r="AT24" s="1">
        <f t="shared" si="156"/>
        <v>5545.8333333333348</v>
      </c>
      <c r="AU24" s="1">
        <f t="shared" si="156"/>
        <v>5545.8333333333348</v>
      </c>
      <c r="AV24" s="1">
        <f t="shared" si="156"/>
        <v>5545.8333333333348</v>
      </c>
      <c r="AW24" s="1">
        <f t="shared" si="156"/>
        <v>5545.8333333333348</v>
      </c>
      <c r="AX24" s="1">
        <f t="shared" si="156"/>
        <v>5545.8333333333348</v>
      </c>
      <c r="AY24" s="1">
        <f t="shared" si="156"/>
        <v>6100.4166666666688</v>
      </c>
      <c r="AZ24" s="1">
        <f t="shared" si="156"/>
        <v>6100.4166666666688</v>
      </c>
      <c r="BA24" s="1">
        <f t="shared" si="156"/>
        <v>6100.4166666666688</v>
      </c>
      <c r="BB24" s="1">
        <f t="shared" si="156"/>
        <v>6100.4166666666688</v>
      </c>
      <c r="BC24" s="1">
        <f t="shared" si="156"/>
        <v>6100.4166666666688</v>
      </c>
      <c r="BD24" s="1">
        <f t="shared" si="156"/>
        <v>6100.4166666666688</v>
      </c>
      <c r="BE24" s="1">
        <f t="shared" si="156"/>
        <v>6100.4166666666688</v>
      </c>
      <c r="BF24" s="1">
        <f t="shared" si="156"/>
        <v>6100.4166666666688</v>
      </c>
      <c r="BG24" s="1">
        <f t="shared" si="156"/>
        <v>6100.4166666666688</v>
      </c>
      <c r="BH24" s="1">
        <f t="shared" si="156"/>
        <v>6100.4166666666688</v>
      </c>
      <c r="BI24" s="1">
        <f t="shared" si="156"/>
        <v>6100.4166666666688</v>
      </c>
      <c r="BJ24" s="1">
        <f t="shared" si="156"/>
        <v>6100.4166666666688</v>
      </c>
      <c r="BK24" s="1">
        <f t="shared" si="156"/>
        <v>6710.4583333333358</v>
      </c>
      <c r="BL24" s="1">
        <f t="shared" si="156"/>
        <v>6710.4583333333358</v>
      </c>
      <c r="BM24" s="1">
        <f t="shared" si="156"/>
        <v>6710.4583333333358</v>
      </c>
      <c r="BN24" s="1">
        <f t="shared" si="156"/>
        <v>6710.4583333333358</v>
      </c>
      <c r="BO24" s="1">
        <f t="shared" si="156"/>
        <v>6710.4583333333358</v>
      </c>
      <c r="BP24" s="1">
        <f t="shared" ref="BP24:DR24" si="157">IF(BP9&gt;400,BP23,0)</f>
        <v>6710.4583333333358</v>
      </c>
      <c r="BQ24" s="1">
        <f t="shared" si="157"/>
        <v>6710.4583333333358</v>
      </c>
      <c r="BR24" s="1">
        <f t="shared" si="157"/>
        <v>6710.4583333333358</v>
      </c>
      <c r="BS24" s="1">
        <f t="shared" si="157"/>
        <v>6710.4583333333358</v>
      </c>
      <c r="BT24" s="1">
        <f t="shared" si="157"/>
        <v>6710.4583333333358</v>
      </c>
      <c r="BU24" s="1">
        <f t="shared" si="157"/>
        <v>6710.4583333333358</v>
      </c>
      <c r="BV24" s="1">
        <f t="shared" si="157"/>
        <v>6710.4583333333358</v>
      </c>
      <c r="BW24" s="1">
        <f t="shared" si="157"/>
        <v>7381.5041666666702</v>
      </c>
      <c r="BX24" s="1">
        <f t="shared" si="157"/>
        <v>7381.5041666666702</v>
      </c>
      <c r="BY24" s="1">
        <f t="shared" si="157"/>
        <v>7381.5041666666702</v>
      </c>
      <c r="BZ24" s="1">
        <f t="shared" si="157"/>
        <v>7381.5041666666702</v>
      </c>
      <c r="CA24" s="1">
        <f t="shared" si="157"/>
        <v>7381.5041666666702</v>
      </c>
      <c r="CB24" s="1">
        <f t="shared" si="157"/>
        <v>7381.5041666666702</v>
      </c>
      <c r="CC24" s="1">
        <f t="shared" si="157"/>
        <v>7381.5041666666702</v>
      </c>
      <c r="CD24" s="1">
        <f t="shared" si="157"/>
        <v>7381.5041666666702</v>
      </c>
      <c r="CE24" s="1">
        <f t="shared" si="157"/>
        <v>7381.5041666666702</v>
      </c>
      <c r="CF24" s="1">
        <f t="shared" si="157"/>
        <v>7381.5041666666702</v>
      </c>
      <c r="CG24" s="1">
        <f t="shared" si="157"/>
        <v>7381.5041666666702</v>
      </c>
      <c r="CH24" s="1">
        <f t="shared" si="157"/>
        <v>7381.5041666666702</v>
      </c>
      <c r="CI24" s="1">
        <f t="shared" si="157"/>
        <v>8119.6545833333375</v>
      </c>
      <c r="CJ24" s="1">
        <f t="shared" si="157"/>
        <v>8119.6545833333375</v>
      </c>
      <c r="CK24" s="1">
        <f t="shared" si="157"/>
        <v>8119.6545833333375</v>
      </c>
      <c r="CL24" s="1">
        <f t="shared" si="157"/>
        <v>8119.6545833333375</v>
      </c>
      <c r="CM24" s="1">
        <f t="shared" si="157"/>
        <v>8119.6545833333375</v>
      </c>
      <c r="CN24" s="1">
        <f t="shared" si="157"/>
        <v>8119.6545833333375</v>
      </c>
      <c r="CO24" s="1">
        <f t="shared" si="157"/>
        <v>8119.6545833333375</v>
      </c>
      <c r="CP24" s="1">
        <f t="shared" si="157"/>
        <v>8119.6545833333375</v>
      </c>
      <c r="CQ24" s="1">
        <f t="shared" si="157"/>
        <v>8119.6545833333375</v>
      </c>
      <c r="CR24" s="1">
        <f t="shared" si="157"/>
        <v>8119.6545833333375</v>
      </c>
      <c r="CS24" s="1">
        <f t="shared" si="157"/>
        <v>8119.6545833333375</v>
      </c>
      <c r="CT24" s="1">
        <f t="shared" si="157"/>
        <v>8119.6545833333375</v>
      </c>
      <c r="CU24" s="1">
        <f t="shared" si="157"/>
        <v>8931.6200416666725</v>
      </c>
      <c r="CV24" s="1">
        <f t="shared" si="157"/>
        <v>8931.6200416666725</v>
      </c>
      <c r="CW24" s="1">
        <f t="shared" si="157"/>
        <v>8931.6200416666725</v>
      </c>
      <c r="CX24" s="1">
        <f t="shared" si="157"/>
        <v>8931.6200416666725</v>
      </c>
      <c r="CY24" s="1">
        <f t="shared" si="157"/>
        <v>8931.6200416666725</v>
      </c>
      <c r="CZ24" s="1">
        <f t="shared" si="157"/>
        <v>8931.6200416666725</v>
      </c>
      <c r="DA24" s="1">
        <f t="shared" si="157"/>
        <v>8931.6200416666725</v>
      </c>
      <c r="DB24" s="1">
        <f t="shared" si="157"/>
        <v>8931.6200416666725</v>
      </c>
      <c r="DC24" s="1">
        <f t="shared" si="157"/>
        <v>8931.6200416666725</v>
      </c>
      <c r="DD24" s="1">
        <f t="shared" si="157"/>
        <v>8931.6200416666725</v>
      </c>
      <c r="DE24" s="1">
        <f t="shared" si="157"/>
        <v>8931.6200416666725</v>
      </c>
      <c r="DF24" s="1">
        <f t="shared" si="157"/>
        <v>8931.6200416666725</v>
      </c>
      <c r="DG24" s="1">
        <f t="shared" si="157"/>
        <v>9824.7820458333408</v>
      </c>
      <c r="DH24" s="1">
        <f t="shared" si="157"/>
        <v>9824.7820458333408</v>
      </c>
      <c r="DI24" s="1">
        <f t="shared" si="157"/>
        <v>9824.7820458333408</v>
      </c>
      <c r="DJ24" s="1">
        <f t="shared" si="157"/>
        <v>9824.7820458333408</v>
      </c>
      <c r="DK24" s="1">
        <f t="shared" si="157"/>
        <v>9824.7820458333408</v>
      </c>
      <c r="DL24" s="1">
        <f t="shared" si="157"/>
        <v>9824.7820458333408</v>
      </c>
      <c r="DM24" s="1">
        <f t="shared" si="157"/>
        <v>9824.7820458333408</v>
      </c>
      <c r="DN24" s="1">
        <f t="shared" si="157"/>
        <v>9824.7820458333408</v>
      </c>
      <c r="DO24" s="1">
        <f t="shared" si="157"/>
        <v>9824.7820458333408</v>
      </c>
      <c r="DP24" s="1">
        <f t="shared" si="157"/>
        <v>9824.7820458333408</v>
      </c>
      <c r="DQ24" s="1">
        <f t="shared" si="157"/>
        <v>9824.7820458333408</v>
      </c>
      <c r="DR24" s="1">
        <f t="shared" si="157"/>
        <v>9824.7820458333408</v>
      </c>
    </row>
    <row r="25" spans="2:122">
      <c r="B25" t="s">
        <v>72</v>
      </c>
      <c r="C25" s="1">
        <f>IF(C9&gt;600,C23,0)</f>
        <v>0</v>
      </c>
      <c r="D25" s="1">
        <f t="shared" ref="D25:BO25" si="158">IF(D9&gt;600,D23,0)</f>
        <v>0</v>
      </c>
      <c r="E25" s="1">
        <f t="shared" si="158"/>
        <v>0</v>
      </c>
      <c r="F25" s="1">
        <f t="shared" si="158"/>
        <v>0</v>
      </c>
      <c r="G25" s="1">
        <f t="shared" si="158"/>
        <v>0</v>
      </c>
      <c r="H25" s="1">
        <f t="shared" si="158"/>
        <v>0</v>
      </c>
      <c r="I25" s="1">
        <f t="shared" si="158"/>
        <v>0</v>
      </c>
      <c r="J25" s="1">
        <f t="shared" si="158"/>
        <v>0</v>
      </c>
      <c r="K25" s="1">
        <f t="shared" si="158"/>
        <v>0</v>
      </c>
      <c r="L25" s="1">
        <f t="shared" si="158"/>
        <v>0</v>
      </c>
      <c r="M25" s="1">
        <f t="shared" si="158"/>
        <v>0</v>
      </c>
      <c r="N25" s="1">
        <f t="shared" si="158"/>
        <v>0</v>
      </c>
      <c r="O25" s="1">
        <f t="shared" si="158"/>
        <v>0</v>
      </c>
      <c r="P25" s="1">
        <f t="shared" si="158"/>
        <v>0</v>
      </c>
      <c r="Q25" s="1">
        <f t="shared" si="158"/>
        <v>0</v>
      </c>
      <c r="R25" s="1">
        <f t="shared" si="158"/>
        <v>0</v>
      </c>
      <c r="S25" s="1">
        <f t="shared" si="158"/>
        <v>0</v>
      </c>
      <c r="T25" s="1">
        <f t="shared" si="158"/>
        <v>0</v>
      </c>
      <c r="U25" s="1">
        <f t="shared" si="158"/>
        <v>0</v>
      </c>
      <c r="V25" s="1">
        <f t="shared" si="158"/>
        <v>0</v>
      </c>
      <c r="W25" s="1">
        <f t="shared" si="158"/>
        <v>0</v>
      </c>
      <c r="X25" s="1">
        <f t="shared" si="158"/>
        <v>0</v>
      </c>
      <c r="Y25" s="1">
        <f t="shared" si="158"/>
        <v>0</v>
      </c>
      <c r="Z25" s="1">
        <f t="shared" si="158"/>
        <v>0</v>
      </c>
      <c r="AA25" s="1">
        <f t="shared" si="158"/>
        <v>0</v>
      </c>
      <c r="AB25" s="1">
        <f t="shared" si="158"/>
        <v>0</v>
      </c>
      <c r="AC25" s="1">
        <f t="shared" si="158"/>
        <v>0</v>
      </c>
      <c r="AD25" s="1">
        <f t="shared" si="158"/>
        <v>0</v>
      </c>
      <c r="AE25" s="1">
        <f t="shared" si="158"/>
        <v>0</v>
      </c>
      <c r="AF25" s="1">
        <f t="shared" si="158"/>
        <v>0</v>
      </c>
      <c r="AG25" s="1">
        <f t="shared" si="158"/>
        <v>0</v>
      </c>
      <c r="AH25" s="1">
        <f t="shared" si="158"/>
        <v>0</v>
      </c>
      <c r="AI25" s="1">
        <f t="shared" si="158"/>
        <v>0</v>
      </c>
      <c r="AJ25" s="1">
        <f t="shared" si="158"/>
        <v>0</v>
      </c>
      <c r="AK25" s="1">
        <f t="shared" si="158"/>
        <v>0</v>
      </c>
      <c r="AL25" s="1">
        <f t="shared" si="158"/>
        <v>0</v>
      </c>
      <c r="AM25" s="1">
        <f t="shared" si="158"/>
        <v>0</v>
      </c>
      <c r="AN25" s="1">
        <f t="shared" si="158"/>
        <v>0</v>
      </c>
      <c r="AO25" s="1">
        <f t="shared" si="158"/>
        <v>5545.8333333333348</v>
      </c>
      <c r="AP25" s="1">
        <f t="shared" si="158"/>
        <v>5545.8333333333348</v>
      </c>
      <c r="AQ25" s="1">
        <f t="shared" si="158"/>
        <v>5545.8333333333348</v>
      </c>
      <c r="AR25" s="1">
        <f t="shared" si="158"/>
        <v>5545.8333333333348</v>
      </c>
      <c r="AS25" s="1">
        <f t="shared" si="158"/>
        <v>5545.8333333333348</v>
      </c>
      <c r="AT25" s="1">
        <f t="shared" si="158"/>
        <v>5545.8333333333348</v>
      </c>
      <c r="AU25" s="1">
        <f t="shared" si="158"/>
        <v>5545.8333333333348</v>
      </c>
      <c r="AV25" s="1">
        <f t="shared" si="158"/>
        <v>5545.8333333333348</v>
      </c>
      <c r="AW25" s="1">
        <f t="shared" si="158"/>
        <v>5545.8333333333348</v>
      </c>
      <c r="AX25" s="1">
        <f t="shared" si="158"/>
        <v>5545.8333333333348</v>
      </c>
      <c r="AY25" s="1">
        <f t="shared" si="158"/>
        <v>6100.4166666666688</v>
      </c>
      <c r="AZ25" s="1">
        <f t="shared" si="158"/>
        <v>6100.4166666666688</v>
      </c>
      <c r="BA25" s="1">
        <f t="shared" si="158"/>
        <v>6100.4166666666688</v>
      </c>
      <c r="BB25" s="1">
        <f t="shared" si="158"/>
        <v>6100.4166666666688</v>
      </c>
      <c r="BC25" s="1">
        <f t="shared" si="158"/>
        <v>6100.4166666666688</v>
      </c>
      <c r="BD25" s="1">
        <f t="shared" si="158"/>
        <v>6100.4166666666688</v>
      </c>
      <c r="BE25" s="1">
        <f t="shared" si="158"/>
        <v>6100.4166666666688</v>
      </c>
      <c r="BF25" s="1">
        <f t="shared" si="158"/>
        <v>6100.4166666666688</v>
      </c>
      <c r="BG25" s="1">
        <f t="shared" si="158"/>
        <v>6100.4166666666688</v>
      </c>
      <c r="BH25" s="1">
        <f t="shared" si="158"/>
        <v>6100.4166666666688</v>
      </c>
      <c r="BI25" s="1">
        <f t="shared" si="158"/>
        <v>6100.4166666666688</v>
      </c>
      <c r="BJ25" s="1">
        <f t="shared" si="158"/>
        <v>6100.4166666666688</v>
      </c>
      <c r="BK25" s="1">
        <f t="shared" si="158"/>
        <v>6710.4583333333358</v>
      </c>
      <c r="BL25" s="1">
        <f t="shared" si="158"/>
        <v>6710.4583333333358</v>
      </c>
      <c r="BM25" s="1">
        <f t="shared" si="158"/>
        <v>6710.4583333333358</v>
      </c>
      <c r="BN25" s="1">
        <f t="shared" si="158"/>
        <v>6710.4583333333358</v>
      </c>
      <c r="BO25" s="1">
        <f t="shared" si="158"/>
        <v>6710.4583333333358</v>
      </c>
      <c r="BP25" s="1">
        <f t="shared" ref="BP25:DR25" si="159">IF(BP9&gt;600,BP23,0)</f>
        <v>6710.4583333333358</v>
      </c>
      <c r="BQ25" s="1">
        <f t="shared" si="159"/>
        <v>6710.4583333333358</v>
      </c>
      <c r="BR25" s="1">
        <f t="shared" si="159"/>
        <v>6710.4583333333358</v>
      </c>
      <c r="BS25" s="1">
        <f t="shared" si="159"/>
        <v>6710.4583333333358</v>
      </c>
      <c r="BT25" s="1">
        <f t="shared" si="159"/>
        <v>6710.4583333333358</v>
      </c>
      <c r="BU25" s="1">
        <f t="shared" si="159"/>
        <v>6710.4583333333358</v>
      </c>
      <c r="BV25" s="1">
        <f t="shared" si="159"/>
        <v>6710.4583333333358</v>
      </c>
      <c r="BW25" s="1">
        <f t="shared" si="159"/>
        <v>7381.5041666666702</v>
      </c>
      <c r="BX25" s="1">
        <f t="shared" si="159"/>
        <v>7381.5041666666702</v>
      </c>
      <c r="BY25" s="1">
        <f t="shared" si="159"/>
        <v>7381.5041666666702</v>
      </c>
      <c r="BZ25" s="1">
        <f t="shared" si="159"/>
        <v>7381.5041666666702</v>
      </c>
      <c r="CA25" s="1">
        <f t="shared" si="159"/>
        <v>7381.5041666666702</v>
      </c>
      <c r="CB25" s="1">
        <f t="shared" si="159"/>
        <v>7381.5041666666702</v>
      </c>
      <c r="CC25" s="1">
        <f t="shared" si="159"/>
        <v>7381.5041666666702</v>
      </c>
      <c r="CD25" s="1">
        <f t="shared" si="159"/>
        <v>7381.5041666666702</v>
      </c>
      <c r="CE25" s="1">
        <f t="shared" si="159"/>
        <v>7381.5041666666702</v>
      </c>
      <c r="CF25" s="1">
        <f t="shared" si="159"/>
        <v>7381.5041666666702</v>
      </c>
      <c r="CG25" s="1">
        <f t="shared" si="159"/>
        <v>7381.5041666666702</v>
      </c>
      <c r="CH25" s="1">
        <f t="shared" si="159"/>
        <v>7381.5041666666702</v>
      </c>
      <c r="CI25" s="1">
        <f t="shared" si="159"/>
        <v>8119.6545833333375</v>
      </c>
      <c r="CJ25" s="1">
        <f t="shared" si="159"/>
        <v>8119.6545833333375</v>
      </c>
      <c r="CK25" s="1">
        <f t="shared" si="159"/>
        <v>8119.6545833333375</v>
      </c>
      <c r="CL25" s="1">
        <f t="shared" si="159"/>
        <v>8119.6545833333375</v>
      </c>
      <c r="CM25" s="1">
        <f t="shared" si="159"/>
        <v>8119.6545833333375</v>
      </c>
      <c r="CN25" s="1">
        <f t="shared" si="159"/>
        <v>8119.6545833333375</v>
      </c>
      <c r="CO25" s="1">
        <f t="shared" si="159"/>
        <v>8119.6545833333375</v>
      </c>
      <c r="CP25" s="1">
        <f t="shared" si="159"/>
        <v>8119.6545833333375</v>
      </c>
      <c r="CQ25" s="1">
        <f t="shared" si="159"/>
        <v>8119.6545833333375</v>
      </c>
      <c r="CR25" s="1">
        <f t="shared" si="159"/>
        <v>8119.6545833333375</v>
      </c>
      <c r="CS25" s="1">
        <f t="shared" si="159"/>
        <v>8119.6545833333375</v>
      </c>
      <c r="CT25" s="1">
        <f t="shared" si="159"/>
        <v>8119.6545833333375</v>
      </c>
      <c r="CU25" s="1">
        <f t="shared" si="159"/>
        <v>8931.6200416666725</v>
      </c>
      <c r="CV25" s="1">
        <f t="shared" si="159"/>
        <v>8931.6200416666725</v>
      </c>
      <c r="CW25" s="1">
        <f t="shared" si="159"/>
        <v>8931.6200416666725</v>
      </c>
      <c r="CX25" s="1">
        <f t="shared" si="159"/>
        <v>8931.6200416666725</v>
      </c>
      <c r="CY25" s="1">
        <f t="shared" si="159"/>
        <v>8931.6200416666725</v>
      </c>
      <c r="CZ25" s="1">
        <f t="shared" si="159"/>
        <v>8931.6200416666725</v>
      </c>
      <c r="DA25" s="1">
        <f t="shared" si="159"/>
        <v>8931.6200416666725</v>
      </c>
      <c r="DB25" s="1">
        <f t="shared" si="159"/>
        <v>8931.6200416666725</v>
      </c>
      <c r="DC25" s="1">
        <f t="shared" si="159"/>
        <v>8931.6200416666725</v>
      </c>
      <c r="DD25" s="1">
        <f t="shared" si="159"/>
        <v>8931.6200416666725</v>
      </c>
      <c r="DE25" s="1">
        <f t="shared" si="159"/>
        <v>8931.6200416666725</v>
      </c>
      <c r="DF25" s="1">
        <f t="shared" si="159"/>
        <v>8931.6200416666725</v>
      </c>
      <c r="DG25" s="1">
        <f t="shared" si="159"/>
        <v>9824.7820458333408</v>
      </c>
      <c r="DH25" s="1">
        <f t="shared" si="159"/>
        <v>9824.7820458333408</v>
      </c>
      <c r="DI25" s="1">
        <f t="shared" si="159"/>
        <v>9824.7820458333408</v>
      </c>
      <c r="DJ25" s="1">
        <f t="shared" si="159"/>
        <v>9824.7820458333408</v>
      </c>
      <c r="DK25" s="1">
        <f t="shared" si="159"/>
        <v>9824.7820458333408</v>
      </c>
      <c r="DL25" s="1">
        <f t="shared" si="159"/>
        <v>9824.7820458333408</v>
      </c>
      <c r="DM25" s="1">
        <f t="shared" ref="DM25" si="160">IF(DM9&gt;600,DM23,0)</f>
        <v>9824.7820458333408</v>
      </c>
      <c r="DN25" s="1">
        <f t="shared" si="159"/>
        <v>9824.7820458333408</v>
      </c>
      <c r="DO25" s="1">
        <f t="shared" si="159"/>
        <v>9824.7820458333408</v>
      </c>
      <c r="DP25" s="1">
        <f t="shared" si="159"/>
        <v>9824.7820458333408</v>
      </c>
      <c r="DQ25" s="1">
        <f t="shared" si="159"/>
        <v>9824.7820458333408</v>
      </c>
      <c r="DR25" s="1">
        <f t="shared" si="159"/>
        <v>9824.7820458333408</v>
      </c>
    </row>
    <row r="26" spans="2:122">
      <c r="B26" t="s">
        <v>73</v>
      </c>
      <c r="C26" s="1">
        <f>IF(C9&gt;800,C23,0)</f>
        <v>0</v>
      </c>
      <c r="D26" s="1">
        <f t="shared" ref="D26:BO26" si="161">IF(D9&gt;800,D23,0)</f>
        <v>0</v>
      </c>
      <c r="E26" s="1">
        <f t="shared" si="161"/>
        <v>0</v>
      </c>
      <c r="F26" s="1">
        <f t="shared" si="161"/>
        <v>0</v>
      </c>
      <c r="G26" s="1">
        <f t="shared" si="161"/>
        <v>0</v>
      </c>
      <c r="H26" s="1">
        <f t="shared" si="161"/>
        <v>0</v>
      </c>
      <c r="I26" s="1">
        <f t="shared" si="161"/>
        <v>0</v>
      </c>
      <c r="J26" s="1">
        <f t="shared" si="161"/>
        <v>0</v>
      </c>
      <c r="K26" s="1">
        <f t="shared" si="161"/>
        <v>0</v>
      </c>
      <c r="L26" s="1">
        <f t="shared" si="161"/>
        <v>0</v>
      </c>
      <c r="M26" s="1">
        <f t="shared" si="161"/>
        <v>0</v>
      </c>
      <c r="N26" s="1">
        <f t="shared" si="161"/>
        <v>0</v>
      </c>
      <c r="O26" s="1">
        <f t="shared" si="161"/>
        <v>0</v>
      </c>
      <c r="P26" s="1">
        <f t="shared" si="161"/>
        <v>0</v>
      </c>
      <c r="Q26" s="1">
        <f t="shared" si="161"/>
        <v>0</v>
      </c>
      <c r="R26" s="1">
        <f t="shared" si="161"/>
        <v>0</v>
      </c>
      <c r="S26" s="1">
        <f t="shared" si="161"/>
        <v>0</v>
      </c>
      <c r="T26" s="1">
        <f t="shared" si="161"/>
        <v>0</v>
      </c>
      <c r="U26" s="1">
        <f t="shared" si="161"/>
        <v>0</v>
      </c>
      <c r="V26" s="1">
        <f t="shared" si="161"/>
        <v>0</v>
      </c>
      <c r="W26" s="1">
        <f t="shared" si="161"/>
        <v>0</v>
      </c>
      <c r="X26" s="1">
        <f t="shared" si="161"/>
        <v>0</v>
      </c>
      <c r="Y26" s="1">
        <f t="shared" si="161"/>
        <v>0</v>
      </c>
      <c r="Z26" s="1">
        <f t="shared" si="161"/>
        <v>0</v>
      </c>
      <c r="AA26" s="1">
        <f t="shared" si="161"/>
        <v>0</v>
      </c>
      <c r="AB26" s="1">
        <f t="shared" si="161"/>
        <v>0</v>
      </c>
      <c r="AC26" s="1">
        <f t="shared" si="161"/>
        <v>0</v>
      </c>
      <c r="AD26" s="1">
        <f t="shared" si="161"/>
        <v>0</v>
      </c>
      <c r="AE26" s="1">
        <f t="shared" si="161"/>
        <v>0</v>
      </c>
      <c r="AF26" s="1">
        <f t="shared" si="161"/>
        <v>0</v>
      </c>
      <c r="AG26" s="1">
        <f t="shared" si="161"/>
        <v>0</v>
      </c>
      <c r="AH26" s="1">
        <f t="shared" si="161"/>
        <v>0</v>
      </c>
      <c r="AI26" s="1">
        <f t="shared" si="161"/>
        <v>0</v>
      </c>
      <c r="AJ26" s="1">
        <f t="shared" si="161"/>
        <v>0</v>
      </c>
      <c r="AK26" s="1">
        <f t="shared" si="161"/>
        <v>0</v>
      </c>
      <c r="AL26" s="1">
        <f t="shared" si="161"/>
        <v>0</v>
      </c>
      <c r="AM26" s="1">
        <f t="shared" si="161"/>
        <v>0</v>
      </c>
      <c r="AN26" s="1">
        <f t="shared" si="161"/>
        <v>0</v>
      </c>
      <c r="AO26" s="1">
        <f t="shared" si="161"/>
        <v>0</v>
      </c>
      <c r="AP26" s="1">
        <f t="shared" si="161"/>
        <v>0</v>
      </c>
      <c r="AQ26" s="1">
        <f t="shared" si="161"/>
        <v>0</v>
      </c>
      <c r="AR26" s="1">
        <f t="shared" si="161"/>
        <v>0</v>
      </c>
      <c r="AS26" s="1">
        <f t="shared" si="161"/>
        <v>0</v>
      </c>
      <c r="AT26" s="1">
        <f t="shared" si="161"/>
        <v>0</v>
      </c>
      <c r="AU26" s="1">
        <f t="shared" si="161"/>
        <v>0</v>
      </c>
      <c r="AV26" s="1">
        <f t="shared" si="161"/>
        <v>0</v>
      </c>
      <c r="AW26" s="1">
        <f t="shared" si="161"/>
        <v>0</v>
      </c>
      <c r="AX26" s="1">
        <f t="shared" si="161"/>
        <v>0</v>
      </c>
      <c r="AY26" s="1">
        <f t="shared" si="161"/>
        <v>0</v>
      </c>
      <c r="AZ26" s="1">
        <f t="shared" si="161"/>
        <v>0</v>
      </c>
      <c r="BA26" s="1">
        <f t="shared" si="161"/>
        <v>0</v>
      </c>
      <c r="BB26" s="1">
        <f t="shared" si="161"/>
        <v>6100.4166666666688</v>
      </c>
      <c r="BC26" s="1">
        <f t="shared" si="161"/>
        <v>6100.4166666666688</v>
      </c>
      <c r="BD26" s="1">
        <f t="shared" si="161"/>
        <v>6100.4166666666688</v>
      </c>
      <c r="BE26" s="1">
        <f t="shared" si="161"/>
        <v>6100.4166666666688</v>
      </c>
      <c r="BF26" s="1">
        <f t="shared" si="161"/>
        <v>6100.4166666666688</v>
      </c>
      <c r="BG26" s="1">
        <f t="shared" si="161"/>
        <v>6100.4166666666688</v>
      </c>
      <c r="BH26" s="1">
        <f t="shared" si="161"/>
        <v>6100.4166666666688</v>
      </c>
      <c r="BI26" s="1">
        <f t="shared" si="161"/>
        <v>6100.4166666666688</v>
      </c>
      <c r="BJ26" s="1">
        <f t="shared" si="161"/>
        <v>6100.4166666666688</v>
      </c>
      <c r="BK26" s="1">
        <f t="shared" si="161"/>
        <v>6710.4583333333358</v>
      </c>
      <c r="BL26" s="1">
        <f t="shared" si="161"/>
        <v>6710.4583333333358</v>
      </c>
      <c r="BM26" s="1">
        <f t="shared" si="161"/>
        <v>6710.4583333333358</v>
      </c>
      <c r="BN26" s="1">
        <f t="shared" si="161"/>
        <v>6710.4583333333358</v>
      </c>
      <c r="BO26" s="1">
        <f t="shared" si="161"/>
        <v>6710.4583333333358</v>
      </c>
      <c r="BP26" s="1">
        <f t="shared" ref="BP26:DR26" si="162">IF(BP9&gt;800,BP23,0)</f>
        <v>6710.4583333333358</v>
      </c>
      <c r="BQ26" s="1">
        <f t="shared" si="162"/>
        <v>6710.4583333333358</v>
      </c>
      <c r="BR26" s="1">
        <f t="shared" si="162"/>
        <v>6710.4583333333358</v>
      </c>
      <c r="BS26" s="1">
        <f t="shared" si="162"/>
        <v>6710.4583333333358</v>
      </c>
      <c r="BT26" s="1">
        <f t="shared" si="162"/>
        <v>6710.4583333333358</v>
      </c>
      <c r="BU26" s="1">
        <f t="shared" si="162"/>
        <v>6710.4583333333358</v>
      </c>
      <c r="BV26" s="1">
        <f t="shared" si="162"/>
        <v>6710.4583333333358</v>
      </c>
      <c r="BW26" s="1">
        <f t="shared" si="162"/>
        <v>7381.5041666666702</v>
      </c>
      <c r="BX26" s="1">
        <f t="shared" si="162"/>
        <v>7381.5041666666702</v>
      </c>
      <c r="BY26" s="1">
        <f t="shared" si="162"/>
        <v>7381.5041666666702</v>
      </c>
      <c r="BZ26" s="1">
        <f t="shared" si="162"/>
        <v>7381.5041666666702</v>
      </c>
      <c r="CA26" s="1">
        <f t="shared" si="162"/>
        <v>7381.5041666666702</v>
      </c>
      <c r="CB26" s="1">
        <f t="shared" si="162"/>
        <v>7381.5041666666702</v>
      </c>
      <c r="CC26" s="1">
        <f t="shared" si="162"/>
        <v>7381.5041666666702</v>
      </c>
      <c r="CD26" s="1">
        <f t="shared" si="162"/>
        <v>7381.5041666666702</v>
      </c>
      <c r="CE26" s="1">
        <f t="shared" si="162"/>
        <v>7381.5041666666702</v>
      </c>
      <c r="CF26" s="1">
        <f t="shared" si="162"/>
        <v>7381.5041666666702</v>
      </c>
      <c r="CG26" s="1">
        <f t="shared" si="162"/>
        <v>7381.5041666666702</v>
      </c>
      <c r="CH26" s="1">
        <f t="shared" si="162"/>
        <v>7381.5041666666702</v>
      </c>
      <c r="CI26" s="1">
        <f t="shared" si="162"/>
        <v>8119.6545833333375</v>
      </c>
      <c r="CJ26" s="1">
        <f t="shared" si="162"/>
        <v>8119.6545833333375</v>
      </c>
      <c r="CK26" s="1">
        <f t="shared" si="162"/>
        <v>8119.6545833333375</v>
      </c>
      <c r="CL26" s="1">
        <f t="shared" si="162"/>
        <v>8119.6545833333375</v>
      </c>
      <c r="CM26" s="1">
        <f t="shared" si="162"/>
        <v>8119.6545833333375</v>
      </c>
      <c r="CN26" s="1">
        <f t="shared" si="162"/>
        <v>8119.6545833333375</v>
      </c>
      <c r="CO26" s="1">
        <f t="shared" si="162"/>
        <v>8119.6545833333375</v>
      </c>
      <c r="CP26" s="1">
        <f t="shared" si="162"/>
        <v>8119.6545833333375</v>
      </c>
      <c r="CQ26" s="1">
        <f t="shared" si="162"/>
        <v>8119.6545833333375</v>
      </c>
      <c r="CR26" s="1">
        <f t="shared" si="162"/>
        <v>8119.6545833333375</v>
      </c>
      <c r="CS26" s="1">
        <f t="shared" si="162"/>
        <v>8119.6545833333375</v>
      </c>
      <c r="CT26" s="1">
        <f t="shared" si="162"/>
        <v>8119.6545833333375</v>
      </c>
      <c r="CU26" s="1">
        <f t="shared" si="162"/>
        <v>8931.6200416666725</v>
      </c>
      <c r="CV26" s="1">
        <f t="shared" si="162"/>
        <v>8931.6200416666725</v>
      </c>
      <c r="CW26" s="1">
        <f t="shared" si="162"/>
        <v>8931.6200416666725</v>
      </c>
      <c r="CX26" s="1">
        <f t="shared" si="162"/>
        <v>8931.6200416666725</v>
      </c>
      <c r="CY26" s="1">
        <f t="shared" si="162"/>
        <v>8931.6200416666725</v>
      </c>
      <c r="CZ26" s="1">
        <f t="shared" si="162"/>
        <v>8931.6200416666725</v>
      </c>
      <c r="DA26" s="1">
        <f t="shared" si="162"/>
        <v>8931.6200416666725</v>
      </c>
      <c r="DB26" s="1">
        <f t="shared" si="162"/>
        <v>8931.6200416666725</v>
      </c>
      <c r="DC26" s="1">
        <f t="shared" si="162"/>
        <v>8931.6200416666725</v>
      </c>
      <c r="DD26" s="1">
        <f t="shared" si="162"/>
        <v>8931.6200416666725</v>
      </c>
      <c r="DE26" s="1">
        <f t="shared" si="162"/>
        <v>8931.6200416666725</v>
      </c>
      <c r="DF26" s="1">
        <f t="shared" si="162"/>
        <v>8931.6200416666725</v>
      </c>
      <c r="DG26" s="1">
        <f t="shared" si="162"/>
        <v>9824.7820458333408</v>
      </c>
      <c r="DH26" s="1">
        <f t="shared" si="162"/>
        <v>9824.7820458333408</v>
      </c>
      <c r="DI26" s="1">
        <f t="shared" si="162"/>
        <v>9824.7820458333408</v>
      </c>
      <c r="DJ26" s="1">
        <f t="shared" si="162"/>
        <v>9824.7820458333408</v>
      </c>
      <c r="DK26" s="1">
        <f t="shared" si="162"/>
        <v>9824.7820458333408</v>
      </c>
      <c r="DL26" s="1">
        <f t="shared" si="162"/>
        <v>9824.7820458333408</v>
      </c>
      <c r="DM26" s="1">
        <f t="shared" ref="DM26" si="163">IF(DM9&gt;800,DM23,0)</f>
        <v>9824.7820458333408</v>
      </c>
      <c r="DN26" s="1">
        <f t="shared" si="162"/>
        <v>9824.7820458333408</v>
      </c>
      <c r="DO26" s="1">
        <f t="shared" si="162"/>
        <v>9824.7820458333408</v>
      </c>
      <c r="DP26" s="1">
        <f t="shared" si="162"/>
        <v>9824.7820458333408</v>
      </c>
      <c r="DQ26" s="1">
        <f t="shared" si="162"/>
        <v>9824.7820458333408</v>
      </c>
      <c r="DR26" s="1">
        <f t="shared" si="162"/>
        <v>9824.7820458333408</v>
      </c>
    </row>
    <row r="27" spans="2:122">
      <c r="B27" t="s">
        <v>74</v>
      </c>
      <c r="C27" s="1">
        <f>IF(C9&gt;1000,C23,0)</f>
        <v>0</v>
      </c>
      <c r="D27" s="1">
        <f t="shared" ref="D27:BO27" si="164">IF(D9&gt;1000,D23,0)</f>
        <v>0</v>
      </c>
      <c r="E27" s="1">
        <f t="shared" si="164"/>
        <v>0</v>
      </c>
      <c r="F27" s="1">
        <f t="shared" si="164"/>
        <v>0</v>
      </c>
      <c r="G27" s="1">
        <f t="shared" si="164"/>
        <v>0</v>
      </c>
      <c r="H27" s="1">
        <f t="shared" si="164"/>
        <v>0</v>
      </c>
      <c r="I27" s="1">
        <f t="shared" si="164"/>
        <v>0</v>
      </c>
      <c r="J27" s="1">
        <f t="shared" si="164"/>
        <v>0</v>
      </c>
      <c r="K27" s="1">
        <f t="shared" si="164"/>
        <v>0</v>
      </c>
      <c r="L27" s="1">
        <f t="shared" si="164"/>
        <v>0</v>
      </c>
      <c r="M27" s="1">
        <f t="shared" si="164"/>
        <v>0</v>
      </c>
      <c r="N27" s="1">
        <f t="shared" si="164"/>
        <v>0</v>
      </c>
      <c r="O27" s="1">
        <f t="shared" si="164"/>
        <v>0</v>
      </c>
      <c r="P27" s="1">
        <f t="shared" si="164"/>
        <v>0</v>
      </c>
      <c r="Q27" s="1">
        <f t="shared" si="164"/>
        <v>0</v>
      </c>
      <c r="R27" s="1">
        <f t="shared" si="164"/>
        <v>0</v>
      </c>
      <c r="S27" s="1">
        <f t="shared" si="164"/>
        <v>0</v>
      </c>
      <c r="T27" s="1">
        <f t="shared" si="164"/>
        <v>0</v>
      </c>
      <c r="U27" s="1">
        <f t="shared" si="164"/>
        <v>0</v>
      </c>
      <c r="V27" s="1">
        <f t="shared" si="164"/>
        <v>0</v>
      </c>
      <c r="W27" s="1">
        <f t="shared" si="164"/>
        <v>0</v>
      </c>
      <c r="X27" s="1">
        <f t="shared" si="164"/>
        <v>0</v>
      </c>
      <c r="Y27" s="1">
        <f t="shared" si="164"/>
        <v>0</v>
      </c>
      <c r="Z27" s="1">
        <f t="shared" si="164"/>
        <v>0</v>
      </c>
      <c r="AA27" s="1">
        <f t="shared" si="164"/>
        <v>0</v>
      </c>
      <c r="AB27" s="1">
        <f t="shared" si="164"/>
        <v>0</v>
      </c>
      <c r="AC27" s="1">
        <f t="shared" si="164"/>
        <v>0</v>
      </c>
      <c r="AD27" s="1">
        <f t="shared" si="164"/>
        <v>0</v>
      </c>
      <c r="AE27" s="1">
        <f t="shared" si="164"/>
        <v>0</v>
      </c>
      <c r="AF27" s="1">
        <f t="shared" si="164"/>
        <v>0</v>
      </c>
      <c r="AG27" s="1">
        <f t="shared" si="164"/>
        <v>0</v>
      </c>
      <c r="AH27" s="1">
        <f t="shared" si="164"/>
        <v>0</v>
      </c>
      <c r="AI27" s="1">
        <f t="shared" si="164"/>
        <v>0</v>
      </c>
      <c r="AJ27" s="1">
        <f t="shared" si="164"/>
        <v>0</v>
      </c>
      <c r="AK27" s="1">
        <f t="shared" si="164"/>
        <v>0</v>
      </c>
      <c r="AL27" s="1">
        <f t="shared" si="164"/>
        <v>0</v>
      </c>
      <c r="AM27" s="1">
        <f t="shared" si="164"/>
        <v>0</v>
      </c>
      <c r="AN27" s="1">
        <f t="shared" si="164"/>
        <v>0</v>
      </c>
      <c r="AO27" s="1">
        <f t="shared" si="164"/>
        <v>0</v>
      </c>
      <c r="AP27" s="1">
        <f t="shared" si="164"/>
        <v>0</v>
      </c>
      <c r="AQ27" s="1">
        <f t="shared" si="164"/>
        <v>0</v>
      </c>
      <c r="AR27" s="1">
        <f t="shared" si="164"/>
        <v>0</v>
      </c>
      <c r="AS27" s="1">
        <f t="shared" si="164"/>
        <v>0</v>
      </c>
      <c r="AT27" s="1">
        <f t="shared" si="164"/>
        <v>0</v>
      </c>
      <c r="AU27" s="1">
        <f t="shared" si="164"/>
        <v>0</v>
      </c>
      <c r="AV27" s="1">
        <f t="shared" si="164"/>
        <v>0</v>
      </c>
      <c r="AW27" s="1">
        <f t="shared" si="164"/>
        <v>0</v>
      </c>
      <c r="AX27" s="1">
        <f t="shared" si="164"/>
        <v>0</v>
      </c>
      <c r="AY27" s="1">
        <f t="shared" si="164"/>
        <v>0</v>
      </c>
      <c r="AZ27" s="1">
        <f t="shared" si="164"/>
        <v>0</v>
      </c>
      <c r="BA27" s="1">
        <f t="shared" si="164"/>
        <v>0</v>
      </c>
      <c r="BB27" s="1">
        <f t="shared" si="164"/>
        <v>0</v>
      </c>
      <c r="BC27" s="1">
        <f t="shared" si="164"/>
        <v>0</v>
      </c>
      <c r="BD27" s="1">
        <f t="shared" si="164"/>
        <v>0</v>
      </c>
      <c r="BE27" s="1">
        <f t="shared" si="164"/>
        <v>0</v>
      </c>
      <c r="BF27" s="1">
        <f t="shared" si="164"/>
        <v>0</v>
      </c>
      <c r="BG27" s="1">
        <f t="shared" si="164"/>
        <v>0</v>
      </c>
      <c r="BH27" s="1">
        <f t="shared" si="164"/>
        <v>0</v>
      </c>
      <c r="BI27" s="1">
        <f t="shared" si="164"/>
        <v>0</v>
      </c>
      <c r="BJ27" s="1">
        <f t="shared" si="164"/>
        <v>0</v>
      </c>
      <c r="BK27" s="1">
        <f t="shared" si="164"/>
        <v>0</v>
      </c>
      <c r="BL27" s="1">
        <f t="shared" si="164"/>
        <v>0</v>
      </c>
      <c r="BM27" s="1">
        <f t="shared" si="164"/>
        <v>0</v>
      </c>
      <c r="BN27" s="1">
        <f t="shared" si="164"/>
        <v>0</v>
      </c>
      <c r="BO27" s="1">
        <f t="shared" si="164"/>
        <v>6710.4583333333358</v>
      </c>
      <c r="BP27" s="1">
        <f t="shared" ref="BP27:DR27" si="165">IF(BP9&gt;1000,BP23,0)</f>
        <v>6710.4583333333358</v>
      </c>
      <c r="BQ27" s="1">
        <f t="shared" si="165"/>
        <v>6710.4583333333358</v>
      </c>
      <c r="BR27" s="1">
        <f t="shared" si="165"/>
        <v>6710.4583333333358</v>
      </c>
      <c r="BS27" s="1">
        <f t="shared" si="165"/>
        <v>6710.4583333333358</v>
      </c>
      <c r="BT27" s="1">
        <f t="shared" si="165"/>
        <v>6710.4583333333358</v>
      </c>
      <c r="BU27" s="1">
        <f t="shared" si="165"/>
        <v>6710.4583333333358</v>
      </c>
      <c r="BV27" s="1">
        <f t="shared" si="165"/>
        <v>6710.4583333333358</v>
      </c>
      <c r="BW27" s="1">
        <f t="shared" si="165"/>
        <v>7381.5041666666702</v>
      </c>
      <c r="BX27" s="1">
        <f t="shared" si="165"/>
        <v>7381.5041666666702</v>
      </c>
      <c r="BY27" s="1">
        <f t="shared" si="165"/>
        <v>7381.5041666666702</v>
      </c>
      <c r="BZ27" s="1">
        <f t="shared" si="165"/>
        <v>7381.5041666666702</v>
      </c>
      <c r="CA27" s="1">
        <f t="shared" si="165"/>
        <v>7381.5041666666702</v>
      </c>
      <c r="CB27" s="1">
        <f t="shared" si="165"/>
        <v>7381.5041666666702</v>
      </c>
      <c r="CC27" s="1">
        <f t="shared" si="165"/>
        <v>7381.5041666666702</v>
      </c>
      <c r="CD27" s="1">
        <f t="shared" si="165"/>
        <v>7381.5041666666702</v>
      </c>
      <c r="CE27" s="1">
        <f t="shared" si="165"/>
        <v>7381.5041666666702</v>
      </c>
      <c r="CF27" s="1">
        <f t="shared" si="165"/>
        <v>7381.5041666666702</v>
      </c>
      <c r="CG27" s="1">
        <f t="shared" si="165"/>
        <v>7381.5041666666702</v>
      </c>
      <c r="CH27" s="1">
        <f t="shared" si="165"/>
        <v>7381.5041666666702</v>
      </c>
      <c r="CI27" s="1">
        <f t="shared" si="165"/>
        <v>8119.6545833333375</v>
      </c>
      <c r="CJ27" s="1">
        <f t="shared" si="165"/>
        <v>8119.6545833333375</v>
      </c>
      <c r="CK27" s="1">
        <f t="shared" si="165"/>
        <v>8119.6545833333375</v>
      </c>
      <c r="CL27" s="1">
        <f t="shared" si="165"/>
        <v>8119.6545833333375</v>
      </c>
      <c r="CM27" s="1">
        <f t="shared" si="165"/>
        <v>8119.6545833333375</v>
      </c>
      <c r="CN27" s="1">
        <f t="shared" si="165"/>
        <v>8119.6545833333375</v>
      </c>
      <c r="CO27" s="1">
        <f t="shared" si="165"/>
        <v>8119.6545833333375</v>
      </c>
      <c r="CP27" s="1">
        <f t="shared" si="165"/>
        <v>8119.6545833333375</v>
      </c>
      <c r="CQ27" s="1">
        <f t="shared" si="165"/>
        <v>8119.6545833333375</v>
      </c>
      <c r="CR27" s="1">
        <f t="shared" si="165"/>
        <v>8119.6545833333375</v>
      </c>
      <c r="CS27" s="1">
        <f t="shared" si="165"/>
        <v>8119.6545833333375</v>
      </c>
      <c r="CT27" s="1">
        <f t="shared" si="165"/>
        <v>8119.6545833333375</v>
      </c>
      <c r="CU27" s="1">
        <f t="shared" si="165"/>
        <v>8931.6200416666725</v>
      </c>
      <c r="CV27" s="1">
        <f t="shared" si="165"/>
        <v>8931.6200416666725</v>
      </c>
      <c r="CW27" s="1">
        <f t="shared" si="165"/>
        <v>8931.6200416666725</v>
      </c>
      <c r="CX27" s="1">
        <f t="shared" si="165"/>
        <v>8931.6200416666725</v>
      </c>
      <c r="CY27" s="1">
        <f t="shared" si="165"/>
        <v>8931.6200416666725</v>
      </c>
      <c r="CZ27" s="1">
        <f t="shared" si="165"/>
        <v>8931.6200416666725</v>
      </c>
      <c r="DA27" s="1">
        <f t="shared" si="165"/>
        <v>8931.6200416666725</v>
      </c>
      <c r="DB27" s="1">
        <f t="shared" si="165"/>
        <v>8931.6200416666725</v>
      </c>
      <c r="DC27" s="1">
        <f t="shared" si="165"/>
        <v>8931.6200416666725</v>
      </c>
      <c r="DD27" s="1">
        <f t="shared" si="165"/>
        <v>8931.6200416666725</v>
      </c>
      <c r="DE27" s="1">
        <f t="shared" si="165"/>
        <v>8931.6200416666725</v>
      </c>
      <c r="DF27" s="1">
        <f t="shared" si="165"/>
        <v>8931.6200416666725</v>
      </c>
      <c r="DG27" s="1">
        <f t="shared" si="165"/>
        <v>9824.7820458333408</v>
      </c>
      <c r="DH27" s="1">
        <f t="shared" si="165"/>
        <v>9824.7820458333408</v>
      </c>
      <c r="DI27" s="1">
        <f t="shared" si="165"/>
        <v>9824.7820458333408</v>
      </c>
      <c r="DJ27" s="1">
        <f t="shared" si="165"/>
        <v>9824.7820458333408</v>
      </c>
      <c r="DK27" s="1">
        <f t="shared" si="165"/>
        <v>9824.7820458333408</v>
      </c>
      <c r="DL27" s="1">
        <f t="shared" si="165"/>
        <v>9824.7820458333408</v>
      </c>
      <c r="DM27" s="1">
        <f t="shared" ref="DM27" si="166">IF(DM9&gt;1000,DM23,0)</f>
        <v>9824.7820458333408</v>
      </c>
      <c r="DN27" s="1">
        <f t="shared" si="165"/>
        <v>9824.7820458333408</v>
      </c>
      <c r="DO27" s="1">
        <f t="shared" si="165"/>
        <v>9824.7820458333408</v>
      </c>
      <c r="DP27" s="1">
        <f t="shared" si="165"/>
        <v>9824.7820458333408</v>
      </c>
      <c r="DQ27" s="1">
        <f t="shared" si="165"/>
        <v>9824.7820458333408</v>
      </c>
      <c r="DR27" s="1">
        <f t="shared" si="165"/>
        <v>9824.7820458333408</v>
      </c>
    </row>
    <row r="28" spans="2:122">
      <c r="B28" t="s">
        <v>85</v>
      </c>
      <c r="C28" s="1">
        <f>MAX(HLOOKUP(C1,'Running Costs'!$C$4:$L$12,6,FALSE),C9*C11*0.05)</f>
        <v>1000</v>
      </c>
      <c r="D28" s="1">
        <f>MAX(HLOOKUP(D1,'Running Costs'!$C$4:$L$12,6,FALSE),D9*D11*0.05)</f>
        <v>1000</v>
      </c>
      <c r="E28" s="1">
        <f>MAX(HLOOKUP(E1,'Running Costs'!$C$4:$L$12,6,FALSE),E9*E11*0.05)</f>
        <v>1000</v>
      </c>
      <c r="F28" s="1">
        <f>MAX(HLOOKUP(F1,'Running Costs'!$C$4:$L$12,6,FALSE),F9*F11*0.05)</f>
        <v>1000</v>
      </c>
      <c r="G28" s="1">
        <f>MAX(HLOOKUP(G1,'Running Costs'!$C$4:$L$12,6,FALSE),G9*G11*0.05)</f>
        <v>1000</v>
      </c>
      <c r="H28" s="1">
        <f>MAX(HLOOKUP(H1,'Running Costs'!$C$4:$L$12,6,FALSE),H9*H11*0.05)</f>
        <v>1000</v>
      </c>
      <c r="I28" s="1">
        <f>MAX(HLOOKUP(I1,'Running Costs'!$C$4:$L$12,6,FALSE),I9*I11*0.05)</f>
        <v>1000</v>
      </c>
      <c r="J28" s="1">
        <f>MAX(HLOOKUP(J1,'Running Costs'!$C$4:$L$12,6,FALSE),J9*J11*0.05)</f>
        <v>1000</v>
      </c>
      <c r="K28" s="1">
        <f>MAX(HLOOKUP(K1,'Running Costs'!$C$4:$L$12,6,FALSE),K9*K11*0.05)</f>
        <v>1000</v>
      </c>
      <c r="L28" s="1">
        <f>MAX(HLOOKUP(L1,'Running Costs'!$C$4:$L$12,6,FALSE),L9*L11*0.05)</f>
        <v>1000</v>
      </c>
      <c r="M28" s="1">
        <f>MAX(HLOOKUP(M1,'Running Costs'!$C$4:$L$12,6,FALSE),M9*M11*0.05)</f>
        <v>1000</v>
      </c>
      <c r="N28" s="1">
        <f>MAX(HLOOKUP(N1,'Running Costs'!$C$4:$L$12,6,FALSE),N9*N11*0.05)</f>
        <v>1000</v>
      </c>
      <c r="O28" s="1">
        <f>MAX(HLOOKUP(O1,'Running Costs'!$C$4:$L$12,6,FALSE),O9*O11*0.05)</f>
        <v>1100</v>
      </c>
      <c r="P28" s="1">
        <f>MAX(HLOOKUP(P1,'Running Costs'!$C$4:$L$12,6,FALSE),P9*P11*0.05)</f>
        <v>1100</v>
      </c>
      <c r="Q28" s="1">
        <f>MAX(HLOOKUP(Q1,'Running Costs'!$C$4:$L$12,6,FALSE),Q9*Q11*0.05)</f>
        <v>1100</v>
      </c>
      <c r="R28" s="1">
        <f>MAX(HLOOKUP(R1,'Running Costs'!$C$4:$L$12,6,FALSE),R9*R11*0.05)</f>
        <v>1100</v>
      </c>
      <c r="S28" s="1">
        <f>MAX(HLOOKUP(S1,'Running Costs'!$C$4:$L$12,6,FALSE),S9*S11*0.05)</f>
        <v>1100</v>
      </c>
      <c r="T28" s="1">
        <f>MAX(HLOOKUP(T1,'Running Costs'!$C$4:$L$12,6,FALSE),T9*T11*0.05)</f>
        <v>1100</v>
      </c>
      <c r="U28" s="1">
        <f>MAX(HLOOKUP(U1,'Running Costs'!$C$4:$L$12,6,FALSE),U9*U11*0.05)</f>
        <v>1100</v>
      </c>
      <c r="V28" s="1">
        <f>MAX(HLOOKUP(V1,'Running Costs'!$C$4:$L$12,6,FALSE),V9*V11*0.05)</f>
        <v>1100</v>
      </c>
      <c r="W28" s="1">
        <f>MAX(HLOOKUP(W1,'Running Costs'!$C$4:$L$12,6,FALSE),W9*W11*0.05)</f>
        <v>1100</v>
      </c>
      <c r="X28" s="1">
        <f>MAX(HLOOKUP(X1,'Running Costs'!$C$4:$L$12,6,FALSE),X9*X11*0.05)</f>
        <v>1100</v>
      </c>
      <c r="Y28" s="1">
        <f>MAX(HLOOKUP(Y1,'Running Costs'!$C$4:$L$12,6,FALSE),Y9*Y11*0.05)</f>
        <v>1100</v>
      </c>
      <c r="Z28" s="1">
        <f>MAX(HLOOKUP(Z1,'Running Costs'!$C$4:$L$12,6,FALSE),Z9*Z11*0.05)</f>
        <v>1100</v>
      </c>
      <c r="AA28" s="1">
        <f>MAX(HLOOKUP(AA1,'Running Costs'!$C$4:$L$12,6,FALSE),AA9*AA11*0.05)</f>
        <v>1210</v>
      </c>
      <c r="AB28" s="1">
        <f>MAX(HLOOKUP(AB1,'Running Costs'!$C$4:$L$12,6,FALSE),AB9*AB11*0.05)</f>
        <v>1210</v>
      </c>
      <c r="AC28" s="1">
        <f>MAX(HLOOKUP(AC1,'Running Costs'!$C$4:$L$12,6,FALSE),AC9*AC11*0.05)</f>
        <v>1254</v>
      </c>
      <c r="AD28" s="1">
        <f>MAX(HLOOKUP(AD1,'Running Costs'!$C$4:$L$12,6,FALSE),AD9*AD11*0.05)</f>
        <v>1305</v>
      </c>
      <c r="AE28" s="1">
        <f>MAX(HLOOKUP(AE1,'Running Costs'!$C$4:$L$12,6,FALSE),AE9*AE11*0.05)</f>
        <v>1353</v>
      </c>
      <c r="AF28" s="1">
        <f>MAX(HLOOKUP(AF1,'Running Costs'!$C$4:$L$12,6,FALSE),AF9*AF11*0.05)</f>
        <v>1398</v>
      </c>
      <c r="AG28" s="1">
        <f>MAX(HLOOKUP(AG1,'Running Costs'!$C$4:$L$12,6,FALSE),AG9*AG11*0.05)</f>
        <v>1443</v>
      </c>
      <c r="AH28" s="1">
        <f>MAX(HLOOKUP(AH1,'Running Costs'!$C$4:$L$12,6,FALSE),AH9*AH11*0.05)</f>
        <v>1485</v>
      </c>
      <c r="AI28" s="1">
        <f>MAX(HLOOKUP(AI1,'Running Costs'!$C$4:$L$12,6,FALSE),AI9*AI11*0.05)</f>
        <v>1524</v>
      </c>
      <c r="AJ28" s="1">
        <f>MAX(HLOOKUP(AJ1,'Running Costs'!$C$4:$L$12,6,FALSE),AJ9*AJ11*0.05)</f>
        <v>1563</v>
      </c>
      <c r="AK28" s="1">
        <f>MAX(HLOOKUP(AK1,'Running Costs'!$C$4:$L$12,6,FALSE),AK9*AK11*0.05)</f>
        <v>1599</v>
      </c>
      <c r="AL28" s="1">
        <f>MAX(HLOOKUP(AL1,'Running Costs'!$C$4:$L$12,6,FALSE),AL9*AL11*0.05)</f>
        <v>1632</v>
      </c>
      <c r="AM28" s="1">
        <f>MAX(HLOOKUP(AM1,'Running Costs'!$C$4:$L$12,6,FALSE),AM9*AM11*0.05)</f>
        <v>1833</v>
      </c>
      <c r="AN28" s="1">
        <f>MAX(HLOOKUP(AN1,'Running Costs'!$C$4:$L$12,6,FALSE),AN9*AN11*0.05)</f>
        <v>1894.75</v>
      </c>
      <c r="AO28" s="1">
        <f>MAX(HLOOKUP(AO1,'Running Costs'!$C$4:$L$12,6,FALSE),AO9*AO11*0.05)</f>
        <v>1953.25</v>
      </c>
      <c r="AP28" s="1">
        <f>MAX(HLOOKUP(AP1,'Running Costs'!$C$4:$L$12,6,FALSE),AP9*AP11*0.05)</f>
        <v>2008.5</v>
      </c>
      <c r="AQ28" s="1">
        <f>MAX(HLOOKUP(AQ1,'Running Costs'!$C$4:$L$12,6,FALSE),AQ9*AQ11*0.05)</f>
        <v>2063.75</v>
      </c>
      <c r="AR28" s="1">
        <f>MAX(HLOOKUP(AR1,'Running Costs'!$C$4:$L$12,6,FALSE),AR9*AR11*0.05)</f>
        <v>2115.75</v>
      </c>
      <c r="AS28" s="1">
        <f>MAX(HLOOKUP(AS1,'Running Costs'!$C$4:$L$12,6,FALSE),AS9*AS11*0.05)</f>
        <v>2164.5</v>
      </c>
      <c r="AT28" s="1">
        <f>MAX(HLOOKUP(AT1,'Running Costs'!$C$4:$L$12,6,FALSE),AT9*AT11*0.05)</f>
        <v>2210</v>
      </c>
      <c r="AU28" s="1">
        <f>MAX(HLOOKUP(AU1,'Running Costs'!$C$4:$L$12,6,FALSE),AU9*AU11*0.05)</f>
        <v>2252.25</v>
      </c>
      <c r="AV28" s="1">
        <f>MAX(HLOOKUP(AV1,'Running Costs'!$C$4:$L$12,6,FALSE),AV9*AV11*0.05)</f>
        <v>2294.5</v>
      </c>
      <c r="AW28" s="1">
        <f>MAX(HLOOKUP(AW1,'Running Costs'!$C$4:$L$12,6,FALSE),AW9*AW11*0.05)</f>
        <v>2333.5</v>
      </c>
      <c r="AX28" s="1">
        <f>MAX(HLOOKUP(AX1,'Running Costs'!$C$4:$L$12,6,FALSE),AX9*AX11*0.05)</f>
        <v>2372.5</v>
      </c>
      <c r="AY28" s="1">
        <f>MAX(HLOOKUP(AY1,'Running Costs'!$C$4:$L$12,6,FALSE),AY9*AY11*0.05)</f>
        <v>2625</v>
      </c>
      <c r="AZ28" s="1">
        <f>MAX(HLOOKUP(AZ1,'Running Costs'!$C$4:$L$12,6,FALSE),AZ9*AZ11*0.05)</f>
        <v>2691.5</v>
      </c>
      <c r="BA28" s="1">
        <f>MAX(HLOOKUP(BA1,'Running Costs'!$C$4:$L$12,6,FALSE),BA9*BA11*0.05)</f>
        <v>2758</v>
      </c>
      <c r="BB28" s="1">
        <f>MAX(HLOOKUP(BB1,'Running Costs'!$C$4:$L$12,6,FALSE),BB9*BB11*0.05)</f>
        <v>2821</v>
      </c>
      <c r="BC28" s="1">
        <f>MAX(HLOOKUP(BC1,'Running Costs'!$C$4:$L$12,6,FALSE),BC9*BC11*0.05)</f>
        <v>2880.5</v>
      </c>
      <c r="BD28" s="1">
        <f>MAX(HLOOKUP(BD1,'Running Costs'!$C$4:$L$12,6,FALSE),BD9*BD11*0.05)</f>
        <v>2936.5</v>
      </c>
      <c r="BE28" s="1">
        <f>MAX(HLOOKUP(BE1,'Running Costs'!$C$4:$L$12,6,FALSE),BE9*BE11*0.05)</f>
        <v>2989</v>
      </c>
      <c r="BF28" s="1">
        <f>MAX(HLOOKUP(BF1,'Running Costs'!$C$4:$L$12,6,FALSE),BF9*BF11*0.05)</f>
        <v>3038</v>
      </c>
      <c r="BG28" s="1">
        <f>MAX(HLOOKUP(BG1,'Running Costs'!$C$4:$L$12,6,FALSE),BG9*BG11*0.05)</f>
        <v>3087</v>
      </c>
      <c r="BH28" s="1">
        <f>MAX(HLOOKUP(BH1,'Running Costs'!$C$4:$L$12,6,FALSE),BH9*BH11*0.05)</f>
        <v>3132.5</v>
      </c>
      <c r="BI28" s="1">
        <f>MAX(HLOOKUP(BI1,'Running Costs'!$C$4:$L$12,6,FALSE),BI9*BI11*0.05)</f>
        <v>3174.5</v>
      </c>
      <c r="BJ28" s="1">
        <f>MAX(HLOOKUP(BJ1,'Running Costs'!$C$4:$L$12,6,FALSE),BJ9*BJ11*0.05)</f>
        <v>3216.5</v>
      </c>
      <c r="BK28" s="1">
        <f>MAX(HLOOKUP(BK1,'Running Costs'!$C$4:$L$12,6,FALSE),BK9*BK11*0.05)</f>
        <v>3525</v>
      </c>
      <c r="BL28" s="1">
        <f>MAX(HLOOKUP(BL1,'Running Costs'!$C$4:$L$12,6,FALSE),BL9*BL11*0.05)</f>
        <v>3596.25</v>
      </c>
      <c r="BM28" s="1">
        <f>MAX(HLOOKUP(BM1,'Running Costs'!$C$4:$L$12,6,FALSE),BM9*BM11*0.05)</f>
        <v>3667.5</v>
      </c>
      <c r="BN28" s="1">
        <f>MAX(HLOOKUP(BN1,'Running Costs'!$C$4:$L$12,6,FALSE),BN9*BN11*0.05)</f>
        <v>3735</v>
      </c>
      <c r="BO28" s="1">
        <f>MAX(HLOOKUP(BO1,'Running Costs'!$C$4:$L$12,6,FALSE),BO9*BO11*0.05)</f>
        <v>3798.75</v>
      </c>
      <c r="BP28" s="1">
        <f>MAX(HLOOKUP(BP1,'Running Costs'!$C$4:$L$12,6,FALSE),BP9*BP11*0.05)</f>
        <v>3858.75</v>
      </c>
      <c r="BQ28" s="1">
        <f>MAX(HLOOKUP(BQ1,'Running Costs'!$C$4:$L$12,6,FALSE),BQ9*BQ11*0.05)</f>
        <v>3915</v>
      </c>
      <c r="BR28" s="1">
        <f>MAX(HLOOKUP(BR1,'Running Costs'!$C$4:$L$12,6,FALSE),BR9*BR11*0.05)</f>
        <v>3967.5</v>
      </c>
      <c r="BS28" s="1">
        <f>MAX(HLOOKUP(BS1,'Running Costs'!$C$4:$L$12,6,FALSE),BS9*BS11*0.05)</f>
        <v>4020</v>
      </c>
      <c r="BT28" s="1">
        <f>MAX(HLOOKUP(BT1,'Running Costs'!$C$4:$L$12,6,FALSE),BT9*BT11*0.05)</f>
        <v>4068.75</v>
      </c>
      <c r="BU28" s="1">
        <f>MAX(HLOOKUP(BU1,'Running Costs'!$C$4:$L$12,6,FALSE),BU9*BU11*0.05)</f>
        <v>4113.75</v>
      </c>
      <c r="BV28" s="1">
        <f>MAX(HLOOKUP(BV1,'Running Costs'!$C$4:$L$12,6,FALSE),BV9*BV11*0.05)</f>
        <v>4158.75</v>
      </c>
      <c r="BW28" s="1">
        <f>MAX(HLOOKUP(BW1,'Running Costs'!$C$4:$L$12,6,FALSE),BW9*BW11*0.05)</f>
        <v>4802.5</v>
      </c>
      <c r="BX28" s="1">
        <f>MAX(HLOOKUP(BX1,'Running Costs'!$C$4:$L$12,6,FALSE),BX9*BX11*0.05)</f>
        <v>4883.25</v>
      </c>
      <c r="BY28" s="1">
        <f>MAX(HLOOKUP(BY1,'Running Costs'!$C$4:$L$12,6,FALSE),BY9*BY11*0.05)</f>
        <v>4964</v>
      </c>
      <c r="BZ28" s="1">
        <f>MAX(HLOOKUP(BZ1,'Running Costs'!$C$4:$L$12,6,FALSE),BZ9*BZ11*0.05)</f>
        <v>5040.5</v>
      </c>
      <c r="CA28" s="1">
        <f>MAX(HLOOKUP(CA1,'Running Costs'!$C$4:$L$12,6,FALSE),CA9*CA11*0.05)</f>
        <v>5112.75</v>
      </c>
      <c r="CB28" s="1">
        <f>MAX(HLOOKUP(CB1,'Running Costs'!$C$4:$L$12,6,FALSE),CB9*CB11*0.05)</f>
        <v>5180.75</v>
      </c>
      <c r="CC28" s="1">
        <f>MAX(HLOOKUP(CC1,'Running Costs'!$C$4:$L$12,6,FALSE),CC9*CC11*0.05)</f>
        <v>5244.5</v>
      </c>
      <c r="CD28" s="1">
        <f>MAX(HLOOKUP(CD1,'Running Costs'!$C$4:$L$12,6,FALSE),CD9*CD11*0.05)</f>
        <v>5304</v>
      </c>
      <c r="CE28" s="1">
        <f>MAX(HLOOKUP(CE1,'Running Costs'!$C$4:$L$12,6,FALSE),CE9*CE11*0.05)</f>
        <v>5363.5</v>
      </c>
      <c r="CF28" s="1">
        <f>MAX(HLOOKUP(CF1,'Running Costs'!$C$4:$L$12,6,FALSE),CF9*CF11*0.05)</f>
        <v>5418.75</v>
      </c>
      <c r="CG28" s="1">
        <f>MAX(HLOOKUP(CG1,'Running Costs'!$C$4:$L$12,6,FALSE),CG9*CG11*0.05)</f>
        <v>5469.75</v>
      </c>
      <c r="CH28" s="1">
        <f>MAX(HLOOKUP(CH1,'Running Costs'!$C$4:$L$12,6,FALSE),CH9*CH11*0.05)</f>
        <v>5520.75</v>
      </c>
      <c r="CI28" s="1">
        <f>MAX(HLOOKUP(CI1,'Running Costs'!$C$4:$L$12,6,FALSE),CI9*CI11*0.05)</f>
        <v>6270</v>
      </c>
      <c r="CJ28" s="1">
        <f>MAX(HLOOKUP(CJ1,'Running Costs'!$C$4:$L$12,6,FALSE),CJ9*CJ11*0.05)</f>
        <v>6360.25</v>
      </c>
      <c r="CK28" s="1">
        <f>MAX(HLOOKUP(CK1,'Running Costs'!$C$4:$L$12,6,FALSE),CK9*CK11*0.05)</f>
        <v>6450.5</v>
      </c>
      <c r="CL28" s="1">
        <f>MAX(HLOOKUP(CL1,'Running Costs'!$C$4:$L$12,6,FALSE),CL9*CL11*0.05)</f>
        <v>6536</v>
      </c>
      <c r="CM28" s="1">
        <f>MAX(HLOOKUP(CM1,'Running Costs'!$C$4:$L$12,6,FALSE),CM9*CM11*0.05)</f>
        <v>6616.75</v>
      </c>
      <c r="CN28" s="1">
        <f>MAX(HLOOKUP(CN1,'Running Costs'!$C$4:$L$12,6,FALSE),CN9*CN11*0.05)</f>
        <v>6692.75</v>
      </c>
      <c r="CO28" s="1">
        <f>MAX(HLOOKUP(CO1,'Running Costs'!$C$4:$L$12,6,FALSE),CO9*CO11*0.05)</f>
        <v>6764</v>
      </c>
      <c r="CP28" s="1">
        <f>MAX(HLOOKUP(CP1,'Running Costs'!$C$4:$L$12,6,FALSE),CP9*CP11*0.05)</f>
        <v>6830.5</v>
      </c>
      <c r="CQ28" s="1">
        <f>MAX(HLOOKUP(CQ1,'Running Costs'!$C$4:$L$12,6,FALSE),CQ9*CQ11*0.05)</f>
        <v>6897</v>
      </c>
      <c r="CR28" s="1">
        <f>MAX(HLOOKUP(CR1,'Running Costs'!$C$4:$L$12,6,FALSE),CR9*CR11*0.05)</f>
        <v>6958.75</v>
      </c>
      <c r="CS28" s="1">
        <f>MAX(HLOOKUP(CS1,'Running Costs'!$C$4:$L$12,6,FALSE),CS9*CS11*0.05)</f>
        <v>7015.75</v>
      </c>
      <c r="CT28" s="1">
        <f>MAX(HLOOKUP(CT1,'Running Costs'!$C$4:$L$12,6,FALSE),CT9*CT11*0.05)</f>
        <v>7072.75</v>
      </c>
      <c r="CU28" s="1">
        <f>MAX(HLOOKUP(CU1,'Running Costs'!$C$4:$L$12,6,FALSE),CU9*CU11*0.05)</f>
        <v>7927.5</v>
      </c>
      <c r="CV28" s="1">
        <f>MAX(HLOOKUP(CV1,'Running Costs'!$C$4:$L$12,6,FALSE),CV9*CV11*0.05)</f>
        <v>8027.25</v>
      </c>
      <c r="CW28" s="1">
        <f>MAX(HLOOKUP(CW1,'Running Costs'!$C$4:$L$12,6,FALSE),CW9*CW11*0.05)</f>
        <v>8127</v>
      </c>
      <c r="CX28" s="1">
        <f>MAX(HLOOKUP(CX1,'Running Costs'!$C$4:$L$12,6,FALSE),CX9*CX11*0.05)</f>
        <v>8221.5</v>
      </c>
      <c r="CY28" s="1">
        <f>MAX(HLOOKUP(CY1,'Running Costs'!$C$4:$L$12,6,FALSE),CY9*CY11*0.05)</f>
        <v>8310.75</v>
      </c>
      <c r="CZ28" s="1">
        <f>MAX(HLOOKUP(CZ1,'Running Costs'!$C$4:$L$12,6,FALSE),CZ9*CZ11*0.05)</f>
        <v>8394.75</v>
      </c>
      <c r="DA28" s="1">
        <f>MAX(HLOOKUP(DA1,'Running Costs'!$C$4:$L$12,6,FALSE),DA9*DA11*0.05)</f>
        <v>8473.5</v>
      </c>
      <c r="DB28" s="1">
        <f>MAX(HLOOKUP(DB1,'Running Costs'!$C$4:$L$12,6,FALSE),DB9*DB11*0.05)</f>
        <v>8547</v>
      </c>
      <c r="DC28" s="1">
        <f>MAX(HLOOKUP(DC1,'Running Costs'!$C$4:$L$12,6,FALSE),DC9*DC11*0.05)</f>
        <v>8620.5</v>
      </c>
      <c r="DD28" s="1">
        <f>MAX(HLOOKUP(DD1,'Running Costs'!$C$4:$L$12,6,FALSE),DD9*DD11*0.05)</f>
        <v>8688.75</v>
      </c>
      <c r="DE28" s="1">
        <f>MAX(HLOOKUP(DE1,'Running Costs'!$C$4:$L$12,6,FALSE),DE9*DE11*0.05)</f>
        <v>8751.75</v>
      </c>
      <c r="DF28" s="1">
        <f>MAX(HLOOKUP(DF1,'Running Costs'!$C$4:$L$12,6,FALSE),DF9*DF11*0.05)</f>
        <v>8814.75</v>
      </c>
      <c r="DG28" s="1">
        <f>MAX(HLOOKUP(DG1,'Running Costs'!$C$4:$L$12,6,FALSE),DG9*DG11*0.05)</f>
        <v>9775</v>
      </c>
      <c r="DH28" s="1">
        <f>MAX(HLOOKUP(DH1,'Running Costs'!$C$4:$L$12,6,FALSE),DH9*DH11*0.05)</f>
        <v>9884.25</v>
      </c>
      <c r="DI28" s="1">
        <f>MAX(HLOOKUP(DI1,'Running Costs'!$C$4:$L$12,6,FALSE),DI9*DI11*0.05)</f>
        <v>9993.5</v>
      </c>
      <c r="DJ28" s="1">
        <f>MAX(HLOOKUP(DJ1,'Running Costs'!$C$4:$L$12,6,FALSE),DJ9*DJ11*0.05)</f>
        <v>10097</v>
      </c>
      <c r="DK28" s="1">
        <f>MAX(HLOOKUP(DK1,'Running Costs'!$C$4:$L$12,6,FALSE),DK9*DK11*0.05)</f>
        <v>10194.75</v>
      </c>
      <c r="DL28" s="1">
        <f>MAX(HLOOKUP(DL1,'Running Costs'!$C$4:$L$12,6,FALSE),DL9*DL11*0.05)</f>
        <v>10286.75</v>
      </c>
      <c r="DM28" s="1">
        <f>MAX(HLOOKUP(DM1,'Running Costs'!$C$4:$L$12,6,FALSE),DM9*DM11*0.05)</f>
        <v>10373</v>
      </c>
      <c r="DN28" s="1">
        <f>MAX(HLOOKUP(DN1,'Running Costs'!$C$4:$L$12,6,FALSE),DN9*DN11*0.05)</f>
        <v>10453.5</v>
      </c>
      <c r="DO28" s="1">
        <f>MAX(HLOOKUP(DO1,'Running Costs'!$C$4:$L$12,6,FALSE),DO9*DO11*0.05)</f>
        <v>10534</v>
      </c>
      <c r="DP28" s="1">
        <f>MAX(HLOOKUP(DP1,'Running Costs'!$C$4:$L$12,6,FALSE),DP9*DP11*0.05)</f>
        <v>10608.75</v>
      </c>
      <c r="DQ28" s="1">
        <f>MAX(HLOOKUP(DQ1,'Running Costs'!$C$4:$L$12,6,FALSE),DQ9*DQ11*0.05)</f>
        <v>10677.75</v>
      </c>
      <c r="DR28" s="1">
        <f>MAX(HLOOKUP(DR1,'Running Costs'!$C$4:$L$12,6,FALSE),DR9*DR11*0.05)</f>
        <v>10746.75</v>
      </c>
    </row>
    <row r="29" spans="2:122">
      <c r="B29" t="s">
        <v>14</v>
      </c>
      <c r="C29" s="7">
        <f>HLOOKUP(C1,'Running Costs'!$C$4:$L$12,7,FALSE)</f>
        <v>3000</v>
      </c>
      <c r="D29" s="7">
        <f>HLOOKUP(D1,'Running Costs'!$C$4:$L$12,7,FALSE)</f>
        <v>3000</v>
      </c>
      <c r="E29" s="7">
        <f>HLOOKUP(E1,'Running Costs'!$C$4:$L$12,7,FALSE)</f>
        <v>3000</v>
      </c>
      <c r="F29" s="7">
        <f>HLOOKUP(F1,'Running Costs'!$C$4:$L$12,7,FALSE)</f>
        <v>3000</v>
      </c>
      <c r="G29" s="7">
        <f>HLOOKUP(G1,'Running Costs'!$C$4:$L$12,7,FALSE)</f>
        <v>3000</v>
      </c>
      <c r="H29" s="7">
        <f>HLOOKUP(H1,'Running Costs'!$C$4:$L$12,7,FALSE)</f>
        <v>3000</v>
      </c>
      <c r="I29" s="7">
        <f>HLOOKUP(I1,'Running Costs'!$C$4:$L$12,7,FALSE)</f>
        <v>3000</v>
      </c>
      <c r="J29" s="7">
        <f>HLOOKUP(J1,'Running Costs'!$C$4:$L$12,7,FALSE)</f>
        <v>3000</v>
      </c>
      <c r="K29" s="7">
        <f>HLOOKUP(K1,'Running Costs'!$C$4:$L$12,7,FALSE)</f>
        <v>3000</v>
      </c>
      <c r="L29" s="7">
        <f>HLOOKUP(L1,'Running Costs'!$C$4:$L$12,7,FALSE)</f>
        <v>3000</v>
      </c>
      <c r="M29" s="7">
        <f>HLOOKUP(M1,'Running Costs'!$C$4:$L$12,7,FALSE)</f>
        <v>3000</v>
      </c>
      <c r="N29" s="7">
        <f>HLOOKUP(N1,'Running Costs'!$C$4:$L$12,7,FALSE)</f>
        <v>3000</v>
      </c>
      <c r="O29" s="7">
        <f>HLOOKUP(O1,'Running Costs'!$C$4:$L$12,7,FALSE)</f>
        <v>3300.0000000000005</v>
      </c>
      <c r="P29" s="7">
        <f>HLOOKUP(P1,'Running Costs'!$C$4:$L$12,7,FALSE)</f>
        <v>3300.0000000000005</v>
      </c>
      <c r="Q29" s="7">
        <f>HLOOKUP(Q1,'Running Costs'!$C$4:$L$12,7,FALSE)</f>
        <v>3300.0000000000005</v>
      </c>
      <c r="R29" s="7">
        <f>HLOOKUP(R1,'Running Costs'!$C$4:$L$12,7,FALSE)</f>
        <v>3300.0000000000005</v>
      </c>
      <c r="S29" s="7">
        <f>HLOOKUP(S1,'Running Costs'!$C$4:$L$12,7,FALSE)</f>
        <v>3300.0000000000005</v>
      </c>
      <c r="T29" s="7">
        <f>HLOOKUP(T1,'Running Costs'!$C$4:$L$12,7,FALSE)</f>
        <v>3300.0000000000005</v>
      </c>
      <c r="U29" s="7">
        <f>HLOOKUP(U1,'Running Costs'!$C$4:$L$12,7,FALSE)</f>
        <v>3300.0000000000005</v>
      </c>
      <c r="V29" s="7">
        <f>HLOOKUP(V1,'Running Costs'!$C$4:$L$12,7,FALSE)</f>
        <v>3300.0000000000005</v>
      </c>
      <c r="W29" s="7">
        <f>HLOOKUP(W1,'Running Costs'!$C$4:$L$12,7,FALSE)</f>
        <v>3300.0000000000005</v>
      </c>
      <c r="X29" s="7">
        <f>HLOOKUP(X1,'Running Costs'!$C$4:$L$12,7,FALSE)</f>
        <v>3300.0000000000005</v>
      </c>
      <c r="Y29" s="7">
        <f>HLOOKUP(Y1,'Running Costs'!$C$4:$L$12,7,FALSE)</f>
        <v>3300.0000000000005</v>
      </c>
      <c r="Z29" s="7">
        <f>HLOOKUP(Z1,'Running Costs'!$C$4:$L$12,7,FALSE)</f>
        <v>3300.0000000000005</v>
      </c>
      <c r="AA29" s="7">
        <f>HLOOKUP(AA1,'Running Costs'!$C$4:$L$12,7,FALSE)</f>
        <v>3630.0000000000009</v>
      </c>
      <c r="AB29" s="7">
        <f>HLOOKUP(AB1,'Running Costs'!$C$4:$L$12,7,FALSE)</f>
        <v>3630.0000000000009</v>
      </c>
      <c r="AC29" s="7">
        <f>HLOOKUP(AC1,'Running Costs'!$C$4:$L$12,7,FALSE)</f>
        <v>3630.0000000000009</v>
      </c>
      <c r="AD29" s="7">
        <f>HLOOKUP(AD1,'Running Costs'!$C$4:$L$12,7,FALSE)</f>
        <v>3630.0000000000009</v>
      </c>
      <c r="AE29" s="7">
        <f>HLOOKUP(AE1,'Running Costs'!$C$4:$L$12,7,FALSE)</f>
        <v>3630.0000000000009</v>
      </c>
      <c r="AF29" s="7">
        <f>HLOOKUP(AF1,'Running Costs'!$C$4:$L$12,7,FALSE)</f>
        <v>3630.0000000000009</v>
      </c>
      <c r="AG29" s="7">
        <f>HLOOKUP(AG1,'Running Costs'!$C$4:$L$12,7,FALSE)</f>
        <v>3630.0000000000009</v>
      </c>
      <c r="AH29" s="7">
        <f>HLOOKUP(AH1,'Running Costs'!$C$4:$L$12,7,FALSE)</f>
        <v>3630.0000000000009</v>
      </c>
      <c r="AI29" s="7">
        <f>HLOOKUP(AI1,'Running Costs'!$C$4:$L$12,7,FALSE)</f>
        <v>3630.0000000000009</v>
      </c>
      <c r="AJ29" s="7">
        <f>HLOOKUP(AJ1,'Running Costs'!$C$4:$L$12,7,FALSE)</f>
        <v>3630.0000000000009</v>
      </c>
      <c r="AK29" s="7">
        <f>HLOOKUP(AK1,'Running Costs'!$C$4:$L$12,7,FALSE)</f>
        <v>3630.0000000000009</v>
      </c>
      <c r="AL29" s="7">
        <f>HLOOKUP(AL1,'Running Costs'!$C$4:$L$12,7,FALSE)</f>
        <v>3630.0000000000009</v>
      </c>
      <c r="AM29" s="7">
        <f>HLOOKUP(AM1,'Running Costs'!$C$4:$L$12,7,FALSE)</f>
        <v>3993.0000000000014</v>
      </c>
      <c r="AN29" s="7">
        <f>HLOOKUP(AN1,'Running Costs'!$C$4:$L$12,7,FALSE)</f>
        <v>3993.0000000000014</v>
      </c>
      <c r="AO29" s="7">
        <f>HLOOKUP(AO1,'Running Costs'!$C$4:$L$12,7,FALSE)</f>
        <v>3993.0000000000014</v>
      </c>
      <c r="AP29" s="7">
        <f>HLOOKUP(AP1,'Running Costs'!$C$4:$L$12,7,FALSE)</f>
        <v>3993.0000000000014</v>
      </c>
      <c r="AQ29" s="7">
        <f>HLOOKUP(AQ1,'Running Costs'!$C$4:$L$12,7,FALSE)</f>
        <v>3993.0000000000014</v>
      </c>
      <c r="AR29" s="7">
        <f>HLOOKUP(AR1,'Running Costs'!$C$4:$L$12,7,FALSE)</f>
        <v>3993.0000000000014</v>
      </c>
      <c r="AS29" s="7">
        <f>HLOOKUP(AS1,'Running Costs'!$C$4:$L$12,7,FALSE)</f>
        <v>3993.0000000000014</v>
      </c>
      <c r="AT29" s="7">
        <f>HLOOKUP(AT1,'Running Costs'!$C$4:$L$12,7,FALSE)</f>
        <v>3993.0000000000014</v>
      </c>
      <c r="AU29" s="7">
        <f>HLOOKUP(AU1,'Running Costs'!$C$4:$L$12,7,FALSE)</f>
        <v>3993.0000000000014</v>
      </c>
      <c r="AV29" s="7">
        <f>HLOOKUP(AV1,'Running Costs'!$C$4:$L$12,7,FALSE)</f>
        <v>3993.0000000000014</v>
      </c>
      <c r="AW29" s="7">
        <f>HLOOKUP(AW1,'Running Costs'!$C$4:$L$12,7,FALSE)</f>
        <v>3993.0000000000014</v>
      </c>
      <c r="AX29" s="7">
        <f>HLOOKUP(AX1,'Running Costs'!$C$4:$L$12,7,FALSE)</f>
        <v>3993.0000000000014</v>
      </c>
      <c r="AY29" s="7">
        <f>HLOOKUP(AY1,'Running Costs'!$C$4:$L$12,7,FALSE)</f>
        <v>4392.300000000002</v>
      </c>
      <c r="AZ29" s="7">
        <f>HLOOKUP(AZ1,'Running Costs'!$C$4:$L$12,7,FALSE)</f>
        <v>4392.300000000002</v>
      </c>
      <c r="BA29" s="7">
        <f>HLOOKUP(BA1,'Running Costs'!$C$4:$L$12,7,FALSE)</f>
        <v>4392.300000000002</v>
      </c>
      <c r="BB29" s="7">
        <f>HLOOKUP(BB1,'Running Costs'!$C$4:$L$12,7,FALSE)</f>
        <v>4392.300000000002</v>
      </c>
      <c r="BC29" s="7">
        <f>HLOOKUP(BC1,'Running Costs'!$C$4:$L$12,7,FALSE)</f>
        <v>4392.300000000002</v>
      </c>
      <c r="BD29" s="7">
        <f>HLOOKUP(BD1,'Running Costs'!$C$4:$L$12,7,FALSE)</f>
        <v>4392.300000000002</v>
      </c>
      <c r="BE29" s="7">
        <f>HLOOKUP(BE1,'Running Costs'!$C$4:$L$12,7,FALSE)</f>
        <v>4392.300000000002</v>
      </c>
      <c r="BF29" s="7">
        <f>HLOOKUP(BF1,'Running Costs'!$C$4:$L$12,7,FALSE)</f>
        <v>4392.300000000002</v>
      </c>
      <c r="BG29" s="7">
        <f>HLOOKUP(BG1,'Running Costs'!$C$4:$L$12,7,FALSE)</f>
        <v>4392.300000000002</v>
      </c>
      <c r="BH29" s="7">
        <f>HLOOKUP(BH1,'Running Costs'!$C$4:$L$12,7,FALSE)</f>
        <v>4392.300000000002</v>
      </c>
      <c r="BI29" s="7">
        <f>HLOOKUP(BI1,'Running Costs'!$C$4:$L$12,7,FALSE)</f>
        <v>4392.300000000002</v>
      </c>
      <c r="BJ29" s="7">
        <f>HLOOKUP(BJ1,'Running Costs'!$C$4:$L$12,7,FALSE)</f>
        <v>4392.300000000002</v>
      </c>
      <c r="BK29" s="7">
        <f>HLOOKUP(BK1,'Running Costs'!$C$4:$L$12,7,FALSE)</f>
        <v>4831.5300000000025</v>
      </c>
      <c r="BL29" s="7">
        <f>HLOOKUP(BL1,'Running Costs'!$C$4:$L$12,7,FALSE)</f>
        <v>4831.5300000000025</v>
      </c>
      <c r="BM29" s="7">
        <f>HLOOKUP(BM1,'Running Costs'!$C$4:$L$12,7,FALSE)</f>
        <v>4831.5300000000025</v>
      </c>
      <c r="BN29" s="7">
        <f>HLOOKUP(BN1,'Running Costs'!$C$4:$L$12,7,FALSE)</f>
        <v>4831.5300000000025</v>
      </c>
      <c r="BO29" s="7">
        <f>HLOOKUP(BO1,'Running Costs'!$C$4:$L$12,7,FALSE)</f>
        <v>4831.5300000000025</v>
      </c>
      <c r="BP29" s="7">
        <f>HLOOKUP(BP1,'Running Costs'!$C$4:$L$12,7,FALSE)</f>
        <v>4831.5300000000025</v>
      </c>
      <c r="BQ29" s="7">
        <f>HLOOKUP(BQ1,'Running Costs'!$C$4:$L$12,7,FALSE)</f>
        <v>4831.5300000000025</v>
      </c>
      <c r="BR29" s="7">
        <f>HLOOKUP(BR1,'Running Costs'!$C$4:$L$12,7,FALSE)</f>
        <v>4831.5300000000025</v>
      </c>
      <c r="BS29" s="7">
        <f>HLOOKUP(BS1,'Running Costs'!$C$4:$L$12,7,FALSE)</f>
        <v>4831.5300000000025</v>
      </c>
      <c r="BT29" s="7">
        <f>HLOOKUP(BT1,'Running Costs'!$C$4:$L$12,7,FALSE)</f>
        <v>4831.5300000000025</v>
      </c>
      <c r="BU29" s="7">
        <f>HLOOKUP(BU1,'Running Costs'!$C$4:$L$12,7,FALSE)</f>
        <v>4831.5300000000025</v>
      </c>
      <c r="BV29" s="7">
        <f>HLOOKUP(BV1,'Running Costs'!$C$4:$L$12,7,FALSE)</f>
        <v>4831.5300000000025</v>
      </c>
      <c r="BW29" s="7">
        <f>HLOOKUP(BW1,'Running Costs'!$C$4:$L$12,7,FALSE)</f>
        <v>5314.6830000000027</v>
      </c>
      <c r="BX29" s="7">
        <f>HLOOKUP(BX1,'Running Costs'!$C$4:$L$12,7,FALSE)</f>
        <v>5314.6830000000027</v>
      </c>
      <c r="BY29" s="7">
        <f>HLOOKUP(BY1,'Running Costs'!$C$4:$L$12,7,FALSE)</f>
        <v>5314.6830000000027</v>
      </c>
      <c r="BZ29" s="7">
        <f>HLOOKUP(BZ1,'Running Costs'!$C$4:$L$12,7,FALSE)</f>
        <v>5314.6830000000027</v>
      </c>
      <c r="CA29" s="7">
        <f>HLOOKUP(CA1,'Running Costs'!$C$4:$L$12,7,FALSE)</f>
        <v>5314.6830000000027</v>
      </c>
      <c r="CB29" s="7">
        <f>HLOOKUP(CB1,'Running Costs'!$C$4:$L$12,7,FALSE)</f>
        <v>5314.6830000000027</v>
      </c>
      <c r="CC29" s="7">
        <f>HLOOKUP(CC1,'Running Costs'!$C$4:$L$12,7,FALSE)</f>
        <v>5314.6830000000027</v>
      </c>
      <c r="CD29" s="7">
        <f>HLOOKUP(CD1,'Running Costs'!$C$4:$L$12,7,FALSE)</f>
        <v>5314.6830000000027</v>
      </c>
      <c r="CE29" s="7">
        <f>HLOOKUP(CE1,'Running Costs'!$C$4:$L$12,7,FALSE)</f>
        <v>5314.6830000000027</v>
      </c>
      <c r="CF29" s="7">
        <f>HLOOKUP(CF1,'Running Costs'!$C$4:$L$12,7,FALSE)</f>
        <v>5314.6830000000027</v>
      </c>
      <c r="CG29" s="7">
        <f>HLOOKUP(CG1,'Running Costs'!$C$4:$L$12,7,FALSE)</f>
        <v>5314.6830000000027</v>
      </c>
      <c r="CH29" s="7">
        <f>HLOOKUP(CH1,'Running Costs'!$C$4:$L$12,7,FALSE)</f>
        <v>5314.6830000000027</v>
      </c>
      <c r="CI29" s="7">
        <f>HLOOKUP(CI1,'Running Costs'!$C$4:$L$12,7,FALSE)</f>
        <v>5846.1513000000032</v>
      </c>
      <c r="CJ29" s="7">
        <f>HLOOKUP(CJ1,'Running Costs'!$C$4:$L$12,7,FALSE)</f>
        <v>5846.1513000000032</v>
      </c>
      <c r="CK29" s="7">
        <f>HLOOKUP(CK1,'Running Costs'!$C$4:$L$12,7,FALSE)</f>
        <v>5846.1513000000032</v>
      </c>
      <c r="CL29" s="7">
        <f>HLOOKUP(CL1,'Running Costs'!$C$4:$L$12,7,FALSE)</f>
        <v>5846.1513000000032</v>
      </c>
      <c r="CM29" s="7">
        <f>HLOOKUP(CM1,'Running Costs'!$C$4:$L$12,7,FALSE)</f>
        <v>5846.1513000000032</v>
      </c>
      <c r="CN29" s="7">
        <f>HLOOKUP(CN1,'Running Costs'!$C$4:$L$12,7,FALSE)</f>
        <v>5846.1513000000032</v>
      </c>
      <c r="CO29" s="7">
        <f>HLOOKUP(CO1,'Running Costs'!$C$4:$L$12,7,FALSE)</f>
        <v>5846.1513000000032</v>
      </c>
      <c r="CP29" s="7">
        <f>HLOOKUP(CP1,'Running Costs'!$C$4:$L$12,7,FALSE)</f>
        <v>5846.1513000000032</v>
      </c>
      <c r="CQ29" s="7">
        <f>HLOOKUP(CQ1,'Running Costs'!$C$4:$L$12,7,FALSE)</f>
        <v>5846.1513000000032</v>
      </c>
      <c r="CR29" s="7">
        <f>HLOOKUP(CR1,'Running Costs'!$C$4:$L$12,7,FALSE)</f>
        <v>5846.1513000000032</v>
      </c>
      <c r="CS29" s="7">
        <f>HLOOKUP(CS1,'Running Costs'!$C$4:$L$12,7,FALSE)</f>
        <v>5846.1513000000032</v>
      </c>
      <c r="CT29" s="7">
        <f>HLOOKUP(CT1,'Running Costs'!$C$4:$L$12,7,FALSE)</f>
        <v>5846.1513000000032</v>
      </c>
      <c r="CU29" s="7">
        <f>HLOOKUP(CU1,'Running Costs'!$C$4:$L$12,7,FALSE)</f>
        <v>6430.7664300000042</v>
      </c>
      <c r="CV29" s="7">
        <f>HLOOKUP(CV1,'Running Costs'!$C$4:$L$12,7,FALSE)</f>
        <v>6430.7664300000042</v>
      </c>
      <c r="CW29" s="7">
        <f>HLOOKUP(CW1,'Running Costs'!$C$4:$L$12,7,FALSE)</f>
        <v>6430.7664300000042</v>
      </c>
      <c r="CX29" s="7">
        <f>HLOOKUP(CX1,'Running Costs'!$C$4:$L$12,7,FALSE)</f>
        <v>6430.7664300000042</v>
      </c>
      <c r="CY29" s="7">
        <f>HLOOKUP(CY1,'Running Costs'!$C$4:$L$12,7,FALSE)</f>
        <v>6430.7664300000042</v>
      </c>
      <c r="CZ29" s="7">
        <f>HLOOKUP(CZ1,'Running Costs'!$C$4:$L$12,7,FALSE)</f>
        <v>6430.7664300000042</v>
      </c>
      <c r="DA29" s="7">
        <f>HLOOKUP(DA1,'Running Costs'!$C$4:$L$12,7,FALSE)</f>
        <v>6430.7664300000042</v>
      </c>
      <c r="DB29" s="7">
        <f>HLOOKUP(DB1,'Running Costs'!$C$4:$L$12,7,FALSE)</f>
        <v>6430.7664300000042</v>
      </c>
      <c r="DC29" s="7">
        <f>HLOOKUP(DC1,'Running Costs'!$C$4:$L$12,7,FALSE)</f>
        <v>6430.7664300000042</v>
      </c>
      <c r="DD29" s="7">
        <f>HLOOKUP(DD1,'Running Costs'!$C$4:$L$12,7,FALSE)</f>
        <v>6430.7664300000042</v>
      </c>
      <c r="DE29" s="7">
        <f>HLOOKUP(DE1,'Running Costs'!$C$4:$L$12,7,FALSE)</f>
        <v>6430.7664300000042</v>
      </c>
      <c r="DF29" s="7">
        <f>HLOOKUP(DF1,'Running Costs'!$C$4:$L$12,7,FALSE)</f>
        <v>6430.7664300000042</v>
      </c>
      <c r="DG29" s="7">
        <f>HLOOKUP(DG1,'Running Costs'!$C$4:$L$12,7,FALSE)</f>
        <v>7073.8430730000055</v>
      </c>
      <c r="DH29" s="7">
        <f>HLOOKUP(DH1,'Running Costs'!$C$4:$L$12,7,FALSE)</f>
        <v>7073.8430730000055</v>
      </c>
      <c r="DI29" s="7">
        <f>HLOOKUP(DI1,'Running Costs'!$C$4:$L$12,7,FALSE)</f>
        <v>7073.8430730000055</v>
      </c>
      <c r="DJ29" s="7">
        <f>HLOOKUP(DJ1,'Running Costs'!$C$4:$L$12,7,FALSE)</f>
        <v>7073.8430730000055</v>
      </c>
      <c r="DK29" s="7">
        <f>HLOOKUP(DK1,'Running Costs'!$C$4:$L$12,7,FALSE)</f>
        <v>7073.8430730000055</v>
      </c>
      <c r="DL29" s="7">
        <f>HLOOKUP(DL1,'Running Costs'!$C$4:$L$12,7,FALSE)</f>
        <v>7073.8430730000055</v>
      </c>
      <c r="DM29" s="7">
        <f>HLOOKUP(DM1,'Running Costs'!$C$4:$L$12,7,FALSE)</f>
        <v>7073.8430730000055</v>
      </c>
      <c r="DN29" s="7">
        <f>HLOOKUP(DN1,'Running Costs'!$C$4:$L$12,7,FALSE)</f>
        <v>7073.8430730000055</v>
      </c>
      <c r="DO29" s="7">
        <f>HLOOKUP(DO1,'Running Costs'!$C$4:$L$12,7,FALSE)</f>
        <v>7073.8430730000055</v>
      </c>
      <c r="DP29" s="7">
        <f>HLOOKUP(DP1,'Running Costs'!$C$4:$L$12,7,FALSE)</f>
        <v>7073.8430730000055</v>
      </c>
      <c r="DQ29" s="7">
        <f>HLOOKUP(DQ1,'Running Costs'!$C$4:$L$12,7,FALSE)</f>
        <v>7073.8430730000055</v>
      </c>
      <c r="DR29" s="7">
        <f>HLOOKUP(DR1,'Running Costs'!$C$4:$L$12,7,FALSE)</f>
        <v>7073.8430730000055</v>
      </c>
    </row>
    <row r="30" spans="2:122">
      <c r="B30" t="s">
        <v>32</v>
      </c>
      <c r="C30" s="7">
        <f>HLOOKUP(C1,'Running Costs'!$C$4:$L$12,8,FALSE)</f>
        <v>1000</v>
      </c>
      <c r="D30" s="7">
        <f>HLOOKUP(D1,'Running Costs'!$C$4:$L$12,8,FALSE)</f>
        <v>1000</v>
      </c>
      <c r="E30" s="7">
        <f>HLOOKUP(E1,'Running Costs'!$C$4:$L$12,8,FALSE)</f>
        <v>1000</v>
      </c>
      <c r="F30" s="7">
        <f>HLOOKUP(F1,'Running Costs'!$C$4:$L$12,8,FALSE)</f>
        <v>1000</v>
      </c>
      <c r="G30" s="7">
        <f>HLOOKUP(G1,'Running Costs'!$C$4:$L$12,8,FALSE)</f>
        <v>1000</v>
      </c>
      <c r="H30" s="7">
        <f>HLOOKUP(H1,'Running Costs'!$C$4:$L$12,8,FALSE)</f>
        <v>1000</v>
      </c>
      <c r="I30" s="7">
        <f>HLOOKUP(I1,'Running Costs'!$C$4:$L$12,8,FALSE)</f>
        <v>1000</v>
      </c>
      <c r="J30" s="7">
        <f>HLOOKUP(J1,'Running Costs'!$C$4:$L$12,8,FALSE)</f>
        <v>1000</v>
      </c>
      <c r="K30" s="7">
        <f>HLOOKUP(K1,'Running Costs'!$C$4:$L$12,8,FALSE)</f>
        <v>1000</v>
      </c>
      <c r="L30" s="7">
        <f>HLOOKUP(L1,'Running Costs'!$C$4:$L$12,8,FALSE)</f>
        <v>1000</v>
      </c>
      <c r="M30" s="7">
        <f>HLOOKUP(M1,'Running Costs'!$C$4:$L$12,8,FALSE)</f>
        <v>1000</v>
      </c>
      <c r="N30" s="7">
        <f>HLOOKUP(N1,'Running Costs'!$C$4:$L$12,8,FALSE)</f>
        <v>1000</v>
      </c>
      <c r="O30" s="7">
        <f>HLOOKUP(O1,'Running Costs'!$C$4:$L$12,8,FALSE)</f>
        <v>1100</v>
      </c>
      <c r="P30" s="7">
        <f>HLOOKUP(P1,'Running Costs'!$C$4:$L$12,8,FALSE)</f>
        <v>1100</v>
      </c>
      <c r="Q30" s="7">
        <f>HLOOKUP(Q1,'Running Costs'!$C$4:$L$12,8,FALSE)</f>
        <v>1100</v>
      </c>
      <c r="R30" s="7">
        <f>HLOOKUP(R1,'Running Costs'!$C$4:$L$12,8,FALSE)</f>
        <v>1100</v>
      </c>
      <c r="S30" s="7">
        <f>HLOOKUP(S1,'Running Costs'!$C$4:$L$12,8,FALSE)</f>
        <v>1100</v>
      </c>
      <c r="T30" s="7">
        <f>HLOOKUP(T1,'Running Costs'!$C$4:$L$12,8,FALSE)</f>
        <v>1100</v>
      </c>
      <c r="U30" s="7">
        <f>HLOOKUP(U1,'Running Costs'!$C$4:$L$12,8,FALSE)</f>
        <v>1100</v>
      </c>
      <c r="V30" s="7">
        <f>HLOOKUP(V1,'Running Costs'!$C$4:$L$12,8,FALSE)</f>
        <v>1100</v>
      </c>
      <c r="W30" s="7">
        <f>HLOOKUP(W1,'Running Costs'!$C$4:$L$12,8,FALSE)</f>
        <v>1100</v>
      </c>
      <c r="X30" s="7">
        <f>HLOOKUP(X1,'Running Costs'!$C$4:$L$12,8,FALSE)</f>
        <v>1100</v>
      </c>
      <c r="Y30" s="7">
        <f>HLOOKUP(Y1,'Running Costs'!$C$4:$L$12,8,FALSE)</f>
        <v>1100</v>
      </c>
      <c r="Z30" s="7">
        <f>HLOOKUP(Z1,'Running Costs'!$C$4:$L$12,8,FALSE)</f>
        <v>1100</v>
      </c>
      <c r="AA30" s="7">
        <f>HLOOKUP(AA1,'Running Costs'!$C$4:$L$12,8,FALSE)</f>
        <v>1210</v>
      </c>
      <c r="AB30" s="7">
        <f>HLOOKUP(AB1,'Running Costs'!$C$4:$L$12,8,FALSE)</f>
        <v>1210</v>
      </c>
      <c r="AC30" s="7">
        <f>HLOOKUP(AC1,'Running Costs'!$C$4:$L$12,8,FALSE)</f>
        <v>1210</v>
      </c>
      <c r="AD30" s="7">
        <f>HLOOKUP(AD1,'Running Costs'!$C$4:$L$12,8,FALSE)</f>
        <v>1210</v>
      </c>
      <c r="AE30" s="7">
        <f>HLOOKUP(AE1,'Running Costs'!$C$4:$L$12,8,FALSE)</f>
        <v>1210</v>
      </c>
      <c r="AF30" s="7">
        <f>HLOOKUP(AF1,'Running Costs'!$C$4:$L$12,8,FALSE)</f>
        <v>1210</v>
      </c>
      <c r="AG30" s="7">
        <f>HLOOKUP(AG1,'Running Costs'!$C$4:$L$12,8,FALSE)</f>
        <v>1210</v>
      </c>
      <c r="AH30" s="7">
        <f>HLOOKUP(AH1,'Running Costs'!$C$4:$L$12,8,FALSE)</f>
        <v>1210</v>
      </c>
      <c r="AI30" s="7">
        <f>HLOOKUP(AI1,'Running Costs'!$C$4:$L$12,8,FALSE)</f>
        <v>1210</v>
      </c>
      <c r="AJ30" s="7">
        <f>HLOOKUP(AJ1,'Running Costs'!$C$4:$L$12,8,FALSE)</f>
        <v>1210</v>
      </c>
      <c r="AK30" s="7">
        <f>HLOOKUP(AK1,'Running Costs'!$C$4:$L$12,8,FALSE)</f>
        <v>1210</v>
      </c>
      <c r="AL30" s="7">
        <f>HLOOKUP(AL1,'Running Costs'!$C$4:$L$12,8,FALSE)</f>
        <v>1210</v>
      </c>
      <c r="AM30" s="7">
        <f>HLOOKUP(AM1,'Running Costs'!$C$4:$L$12,8,FALSE)</f>
        <v>1331</v>
      </c>
      <c r="AN30" s="7">
        <f>HLOOKUP(AN1,'Running Costs'!$C$4:$L$12,8,FALSE)</f>
        <v>1331</v>
      </c>
      <c r="AO30" s="7">
        <f>HLOOKUP(AO1,'Running Costs'!$C$4:$L$12,8,FALSE)</f>
        <v>1331</v>
      </c>
      <c r="AP30" s="7">
        <f>HLOOKUP(AP1,'Running Costs'!$C$4:$L$12,8,FALSE)</f>
        <v>1331</v>
      </c>
      <c r="AQ30" s="7">
        <f>HLOOKUP(AQ1,'Running Costs'!$C$4:$L$12,8,FALSE)</f>
        <v>1331</v>
      </c>
      <c r="AR30" s="7">
        <f>HLOOKUP(AR1,'Running Costs'!$C$4:$L$12,8,FALSE)</f>
        <v>1331</v>
      </c>
      <c r="AS30" s="7">
        <f>HLOOKUP(AS1,'Running Costs'!$C$4:$L$12,8,FALSE)</f>
        <v>1331</v>
      </c>
      <c r="AT30" s="7">
        <f>HLOOKUP(AT1,'Running Costs'!$C$4:$L$12,8,FALSE)</f>
        <v>1331</v>
      </c>
      <c r="AU30" s="7">
        <f>HLOOKUP(AU1,'Running Costs'!$C$4:$L$12,8,FALSE)</f>
        <v>1331</v>
      </c>
      <c r="AV30" s="7">
        <f>HLOOKUP(AV1,'Running Costs'!$C$4:$L$12,8,FALSE)</f>
        <v>1331</v>
      </c>
      <c r="AW30" s="7">
        <f>HLOOKUP(AW1,'Running Costs'!$C$4:$L$12,8,FALSE)</f>
        <v>1331</v>
      </c>
      <c r="AX30" s="7">
        <f>HLOOKUP(AX1,'Running Costs'!$C$4:$L$12,8,FALSE)</f>
        <v>1331</v>
      </c>
      <c r="AY30" s="7">
        <f>HLOOKUP(AY1,'Running Costs'!$C$4:$L$12,8,FALSE)</f>
        <v>1464.1000000000001</v>
      </c>
      <c r="AZ30" s="7">
        <f>HLOOKUP(AZ1,'Running Costs'!$C$4:$L$12,8,FALSE)</f>
        <v>1464.1000000000001</v>
      </c>
      <c r="BA30" s="7">
        <f>HLOOKUP(BA1,'Running Costs'!$C$4:$L$12,8,FALSE)</f>
        <v>1464.1000000000001</v>
      </c>
      <c r="BB30" s="7">
        <f>HLOOKUP(BB1,'Running Costs'!$C$4:$L$12,8,FALSE)</f>
        <v>1464.1000000000001</v>
      </c>
      <c r="BC30" s="7">
        <f>HLOOKUP(BC1,'Running Costs'!$C$4:$L$12,8,FALSE)</f>
        <v>1464.1000000000001</v>
      </c>
      <c r="BD30" s="7">
        <f>HLOOKUP(BD1,'Running Costs'!$C$4:$L$12,8,FALSE)</f>
        <v>1464.1000000000001</v>
      </c>
      <c r="BE30" s="7">
        <f>HLOOKUP(BE1,'Running Costs'!$C$4:$L$12,8,FALSE)</f>
        <v>1464.1000000000001</v>
      </c>
      <c r="BF30" s="7">
        <f>HLOOKUP(BF1,'Running Costs'!$C$4:$L$12,8,FALSE)</f>
        <v>1464.1000000000001</v>
      </c>
      <c r="BG30" s="7">
        <f>HLOOKUP(BG1,'Running Costs'!$C$4:$L$12,8,FALSE)</f>
        <v>1464.1000000000001</v>
      </c>
      <c r="BH30" s="7">
        <f>HLOOKUP(BH1,'Running Costs'!$C$4:$L$12,8,FALSE)</f>
        <v>1464.1000000000001</v>
      </c>
      <c r="BI30" s="7">
        <f>HLOOKUP(BI1,'Running Costs'!$C$4:$L$12,8,FALSE)</f>
        <v>1464.1000000000001</v>
      </c>
      <c r="BJ30" s="7">
        <f>HLOOKUP(BJ1,'Running Costs'!$C$4:$L$12,8,FALSE)</f>
        <v>1464.1000000000001</v>
      </c>
      <c r="BK30" s="7">
        <f>HLOOKUP(BK1,'Running Costs'!$C$4:$L$12,8,FALSE)</f>
        <v>1610.5100000000002</v>
      </c>
      <c r="BL30" s="7">
        <f>HLOOKUP(BL1,'Running Costs'!$C$4:$L$12,8,FALSE)</f>
        <v>1610.5100000000002</v>
      </c>
      <c r="BM30" s="7">
        <f>HLOOKUP(BM1,'Running Costs'!$C$4:$L$12,8,FALSE)</f>
        <v>1610.5100000000002</v>
      </c>
      <c r="BN30" s="7">
        <f>HLOOKUP(BN1,'Running Costs'!$C$4:$L$12,8,FALSE)</f>
        <v>1610.5100000000002</v>
      </c>
      <c r="BO30" s="7">
        <f>HLOOKUP(BO1,'Running Costs'!$C$4:$L$12,8,FALSE)</f>
        <v>1610.5100000000002</v>
      </c>
      <c r="BP30" s="7">
        <f>HLOOKUP(BP1,'Running Costs'!$C$4:$L$12,8,FALSE)</f>
        <v>1610.5100000000002</v>
      </c>
      <c r="BQ30" s="7">
        <f>HLOOKUP(BQ1,'Running Costs'!$C$4:$L$12,8,FALSE)</f>
        <v>1610.5100000000002</v>
      </c>
      <c r="BR30" s="7">
        <f>HLOOKUP(BR1,'Running Costs'!$C$4:$L$12,8,FALSE)</f>
        <v>1610.5100000000002</v>
      </c>
      <c r="BS30" s="7">
        <f>HLOOKUP(BS1,'Running Costs'!$C$4:$L$12,8,FALSE)</f>
        <v>1610.5100000000002</v>
      </c>
      <c r="BT30" s="7">
        <f>HLOOKUP(BT1,'Running Costs'!$C$4:$L$12,8,FALSE)</f>
        <v>1610.5100000000002</v>
      </c>
      <c r="BU30" s="7">
        <f>HLOOKUP(BU1,'Running Costs'!$C$4:$L$12,8,FALSE)</f>
        <v>1610.5100000000002</v>
      </c>
      <c r="BV30" s="7">
        <f>HLOOKUP(BV1,'Running Costs'!$C$4:$L$12,8,FALSE)</f>
        <v>1610.5100000000002</v>
      </c>
      <c r="BW30" s="7">
        <f>HLOOKUP(BW1,'Running Costs'!$C$4:$L$12,8,FALSE)</f>
        <v>1771.5610000000004</v>
      </c>
      <c r="BX30" s="7">
        <f>HLOOKUP(BX1,'Running Costs'!$C$4:$L$12,8,FALSE)</f>
        <v>1771.5610000000004</v>
      </c>
      <c r="BY30" s="7">
        <f>HLOOKUP(BY1,'Running Costs'!$C$4:$L$12,8,FALSE)</f>
        <v>1771.5610000000004</v>
      </c>
      <c r="BZ30" s="7">
        <f>HLOOKUP(BZ1,'Running Costs'!$C$4:$L$12,8,FALSE)</f>
        <v>1771.5610000000004</v>
      </c>
      <c r="CA30" s="7">
        <f>HLOOKUP(CA1,'Running Costs'!$C$4:$L$12,8,FALSE)</f>
        <v>1771.5610000000004</v>
      </c>
      <c r="CB30" s="7">
        <f>HLOOKUP(CB1,'Running Costs'!$C$4:$L$12,8,FALSE)</f>
        <v>1771.5610000000004</v>
      </c>
      <c r="CC30" s="7">
        <f>HLOOKUP(CC1,'Running Costs'!$C$4:$L$12,8,FALSE)</f>
        <v>1771.5610000000004</v>
      </c>
      <c r="CD30" s="7">
        <f>HLOOKUP(CD1,'Running Costs'!$C$4:$L$12,8,FALSE)</f>
        <v>1771.5610000000004</v>
      </c>
      <c r="CE30" s="7">
        <f>HLOOKUP(CE1,'Running Costs'!$C$4:$L$12,8,FALSE)</f>
        <v>1771.5610000000004</v>
      </c>
      <c r="CF30" s="7">
        <f>HLOOKUP(CF1,'Running Costs'!$C$4:$L$12,8,FALSE)</f>
        <v>1771.5610000000004</v>
      </c>
      <c r="CG30" s="7">
        <f>HLOOKUP(CG1,'Running Costs'!$C$4:$L$12,8,FALSE)</f>
        <v>1771.5610000000004</v>
      </c>
      <c r="CH30" s="7">
        <f>HLOOKUP(CH1,'Running Costs'!$C$4:$L$12,8,FALSE)</f>
        <v>1771.5610000000004</v>
      </c>
      <c r="CI30" s="7">
        <f>HLOOKUP(CI1,'Running Costs'!$C$4:$L$12,8,FALSE)</f>
        <v>1948.7171000000005</v>
      </c>
      <c r="CJ30" s="7">
        <f>HLOOKUP(CJ1,'Running Costs'!$C$4:$L$12,8,FALSE)</f>
        <v>1948.7171000000005</v>
      </c>
      <c r="CK30" s="7">
        <f>HLOOKUP(CK1,'Running Costs'!$C$4:$L$12,8,FALSE)</f>
        <v>1948.7171000000005</v>
      </c>
      <c r="CL30" s="7">
        <f>HLOOKUP(CL1,'Running Costs'!$C$4:$L$12,8,FALSE)</f>
        <v>1948.7171000000005</v>
      </c>
      <c r="CM30" s="7">
        <f>HLOOKUP(CM1,'Running Costs'!$C$4:$L$12,8,FALSE)</f>
        <v>1948.7171000000005</v>
      </c>
      <c r="CN30" s="7">
        <f>HLOOKUP(CN1,'Running Costs'!$C$4:$L$12,8,FALSE)</f>
        <v>1948.7171000000005</v>
      </c>
      <c r="CO30" s="7">
        <f>HLOOKUP(CO1,'Running Costs'!$C$4:$L$12,8,FALSE)</f>
        <v>1948.7171000000005</v>
      </c>
      <c r="CP30" s="7">
        <f>HLOOKUP(CP1,'Running Costs'!$C$4:$L$12,8,FALSE)</f>
        <v>1948.7171000000005</v>
      </c>
      <c r="CQ30" s="7">
        <f>HLOOKUP(CQ1,'Running Costs'!$C$4:$L$12,8,FALSE)</f>
        <v>1948.7171000000005</v>
      </c>
      <c r="CR30" s="7">
        <f>HLOOKUP(CR1,'Running Costs'!$C$4:$L$12,8,FALSE)</f>
        <v>1948.7171000000005</v>
      </c>
      <c r="CS30" s="7">
        <f>HLOOKUP(CS1,'Running Costs'!$C$4:$L$12,8,FALSE)</f>
        <v>1948.7171000000005</v>
      </c>
      <c r="CT30" s="7">
        <f>HLOOKUP(CT1,'Running Costs'!$C$4:$L$12,8,FALSE)</f>
        <v>1948.7171000000005</v>
      </c>
      <c r="CU30" s="7">
        <f>HLOOKUP(CU1,'Running Costs'!$C$4:$L$12,8,FALSE)</f>
        <v>2143.5888100000006</v>
      </c>
      <c r="CV30" s="7">
        <f>HLOOKUP(CV1,'Running Costs'!$C$4:$L$12,8,FALSE)</f>
        <v>2143.5888100000006</v>
      </c>
      <c r="CW30" s="7">
        <f>HLOOKUP(CW1,'Running Costs'!$C$4:$L$12,8,FALSE)</f>
        <v>2143.5888100000006</v>
      </c>
      <c r="CX30" s="7">
        <f>HLOOKUP(CX1,'Running Costs'!$C$4:$L$12,8,FALSE)</f>
        <v>2143.5888100000006</v>
      </c>
      <c r="CY30" s="7">
        <f>HLOOKUP(CY1,'Running Costs'!$C$4:$L$12,8,FALSE)</f>
        <v>2143.5888100000006</v>
      </c>
      <c r="CZ30" s="7">
        <f>HLOOKUP(CZ1,'Running Costs'!$C$4:$L$12,8,FALSE)</f>
        <v>2143.5888100000006</v>
      </c>
      <c r="DA30" s="7">
        <f>HLOOKUP(DA1,'Running Costs'!$C$4:$L$12,8,FALSE)</f>
        <v>2143.5888100000006</v>
      </c>
      <c r="DB30" s="7">
        <f>HLOOKUP(DB1,'Running Costs'!$C$4:$L$12,8,FALSE)</f>
        <v>2143.5888100000006</v>
      </c>
      <c r="DC30" s="7">
        <f>HLOOKUP(DC1,'Running Costs'!$C$4:$L$12,8,FALSE)</f>
        <v>2143.5888100000006</v>
      </c>
      <c r="DD30" s="7">
        <f>HLOOKUP(DD1,'Running Costs'!$C$4:$L$12,8,FALSE)</f>
        <v>2143.5888100000006</v>
      </c>
      <c r="DE30" s="7">
        <f>HLOOKUP(DE1,'Running Costs'!$C$4:$L$12,8,FALSE)</f>
        <v>2143.5888100000006</v>
      </c>
      <c r="DF30" s="7">
        <f>HLOOKUP(DF1,'Running Costs'!$C$4:$L$12,8,FALSE)</f>
        <v>2143.5888100000006</v>
      </c>
      <c r="DG30" s="7">
        <f>HLOOKUP(DG1,'Running Costs'!$C$4:$L$12,8,FALSE)</f>
        <v>2357.9476910000008</v>
      </c>
      <c r="DH30" s="7">
        <f>HLOOKUP(DH1,'Running Costs'!$C$4:$L$12,8,FALSE)</f>
        <v>2357.9476910000008</v>
      </c>
      <c r="DI30" s="7">
        <f>HLOOKUP(DI1,'Running Costs'!$C$4:$L$12,8,FALSE)</f>
        <v>2357.9476910000008</v>
      </c>
      <c r="DJ30" s="7">
        <f>HLOOKUP(DJ1,'Running Costs'!$C$4:$L$12,8,FALSE)</f>
        <v>2357.9476910000008</v>
      </c>
      <c r="DK30" s="7">
        <f>HLOOKUP(DK1,'Running Costs'!$C$4:$L$12,8,FALSE)</f>
        <v>2357.9476910000008</v>
      </c>
      <c r="DL30" s="7">
        <f>HLOOKUP(DL1,'Running Costs'!$C$4:$L$12,8,FALSE)</f>
        <v>2357.9476910000008</v>
      </c>
      <c r="DM30" s="7">
        <f>HLOOKUP(DM1,'Running Costs'!$C$4:$L$12,8,FALSE)</f>
        <v>2357.9476910000008</v>
      </c>
      <c r="DN30" s="7">
        <f>HLOOKUP(DN1,'Running Costs'!$C$4:$L$12,8,FALSE)</f>
        <v>2357.9476910000008</v>
      </c>
      <c r="DO30" s="7">
        <f>HLOOKUP(DO1,'Running Costs'!$C$4:$L$12,8,FALSE)</f>
        <v>2357.9476910000008</v>
      </c>
      <c r="DP30" s="7">
        <f>HLOOKUP(DP1,'Running Costs'!$C$4:$L$12,8,FALSE)</f>
        <v>2357.9476910000008</v>
      </c>
      <c r="DQ30" s="7">
        <f>HLOOKUP(DQ1,'Running Costs'!$C$4:$L$12,8,FALSE)</f>
        <v>2357.9476910000008</v>
      </c>
      <c r="DR30" s="7">
        <f>HLOOKUP(DR1,'Running Costs'!$C$4:$L$12,8,FALSE)</f>
        <v>2357.9476910000008</v>
      </c>
    </row>
    <row r="31" spans="2:122">
      <c r="B31" t="s">
        <v>16</v>
      </c>
      <c r="C31" s="7">
        <f>HLOOKUP(C1,'Running Costs'!$C$4:$L$12,9,FALSE)</f>
        <v>1000</v>
      </c>
      <c r="D31" s="7">
        <f>HLOOKUP(D1,'Running Costs'!$C$4:$L$12,9,FALSE)</f>
        <v>1000</v>
      </c>
      <c r="E31" s="7">
        <f>HLOOKUP(E1,'Running Costs'!$C$4:$L$12,9,FALSE)</f>
        <v>1000</v>
      </c>
      <c r="F31" s="7">
        <f>HLOOKUP(F1,'Running Costs'!$C$4:$L$12,9,FALSE)</f>
        <v>1000</v>
      </c>
      <c r="G31" s="7">
        <f>HLOOKUP(G1,'Running Costs'!$C$4:$L$12,9,FALSE)</f>
        <v>1000</v>
      </c>
      <c r="H31" s="7">
        <f>HLOOKUP(H1,'Running Costs'!$C$4:$L$12,9,FALSE)</f>
        <v>1000</v>
      </c>
      <c r="I31" s="7">
        <f>HLOOKUP(I1,'Running Costs'!$C$4:$L$12,9,FALSE)</f>
        <v>1000</v>
      </c>
      <c r="J31" s="7">
        <f>HLOOKUP(J1,'Running Costs'!$C$4:$L$12,9,FALSE)</f>
        <v>1000</v>
      </c>
      <c r="K31" s="7">
        <f>HLOOKUP(K1,'Running Costs'!$C$4:$L$12,9,FALSE)</f>
        <v>1000</v>
      </c>
      <c r="L31" s="7">
        <f>HLOOKUP(L1,'Running Costs'!$C$4:$L$12,9,FALSE)</f>
        <v>1000</v>
      </c>
      <c r="M31" s="7">
        <f>HLOOKUP(M1,'Running Costs'!$C$4:$L$12,9,FALSE)</f>
        <v>1000</v>
      </c>
      <c r="N31" s="7">
        <f>HLOOKUP(N1,'Running Costs'!$C$4:$L$12,9,FALSE)</f>
        <v>1000</v>
      </c>
      <c r="O31" s="7">
        <f>HLOOKUP(O1,'Running Costs'!$C$4:$L$12,9,FALSE)</f>
        <v>1100</v>
      </c>
      <c r="P31" s="7">
        <f>HLOOKUP(P1,'Running Costs'!$C$4:$L$12,9,FALSE)</f>
        <v>1100</v>
      </c>
      <c r="Q31" s="7">
        <f>HLOOKUP(Q1,'Running Costs'!$C$4:$L$12,9,FALSE)</f>
        <v>1100</v>
      </c>
      <c r="R31" s="7">
        <f>HLOOKUP(R1,'Running Costs'!$C$4:$L$12,9,FALSE)</f>
        <v>1100</v>
      </c>
      <c r="S31" s="7">
        <f>HLOOKUP(S1,'Running Costs'!$C$4:$L$12,9,FALSE)</f>
        <v>1100</v>
      </c>
      <c r="T31" s="7">
        <f>HLOOKUP(T1,'Running Costs'!$C$4:$L$12,9,FALSE)</f>
        <v>1100</v>
      </c>
      <c r="U31" s="7">
        <f>HLOOKUP(U1,'Running Costs'!$C$4:$L$12,9,FALSE)</f>
        <v>1100</v>
      </c>
      <c r="V31" s="7">
        <f>HLOOKUP(V1,'Running Costs'!$C$4:$L$12,9,FALSE)</f>
        <v>1100</v>
      </c>
      <c r="W31" s="7">
        <f>HLOOKUP(W1,'Running Costs'!$C$4:$L$12,9,FALSE)</f>
        <v>1100</v>
      </c>
      <c r="X31" s="7">
        <f>HLOOKUP(X1,'Running Costs'!$C$4:$L$12,9,FALSE)</f>
        <v>1100</v>
      </c>
      <c r="Y31" s="7">
        <f>HLOOKUP(Y1,'Running Costs'!$C$4:$L$12,9,FALSE)</f>
        <v>1100</v>
      </c>
      <c r="Z31" s="7">
        <f>HLOOKUP(Z1,'Running Costs'!$C$4:$L$12,9,FALSE)</f>
        <v>1100</v>
      </c>
      <c r="AA31" s="7">
        <f>HLOOKUP(AA1,'Running Costs'!$C$4:$L$12,9,FALSE)</f>
        <v>1210</v>
      </c>
      <c r="AB31" s="7">
        <f>HLOOKUP(AB1,'Running Costs'!$C$4:$L$12,9,FALSE)</f>
        <v>1210</v>
      </c>
      <c r="AC31" s="7">
        <f>HLOOKUP(AC1,'Running Costs'!$C$4:$L$12,9,FALSE)</f>
        <v>1210</v>
      </c>
      <c r="AD31" s="7">
        <f>HLOOKUP(AD1,'Running Costs'!$C$4:$L$12,9,FALSE)</f>
        <v>1210</v>
      </c>
      <c r="AE31" s="7">
        <f>HLOOKUP(AE1,'Running Costs'!$C$4:$L$12,9,FALSE)</f>
        <v>1210</v>
      </c>
      <c r="AF31" s="7">
        <f>HLOOKUP(AF1,'Running Costs'!$C$4:$L$12,9,FALSE)</f>
        <v>1210</v>
      </c>
      <c r="AG31" s="7">
        <f>HLOOKUP(AG1,'Running Costs'!$C$4:$L$12,9,FALSE)</f>
        <v>1210</v>
      </c>
      <c r="AH31" s="7">
        <f>HLOOKUP(AH1,'Running Costs'!$C$4:$L$12,9,FALSE)</f>
        <v>1210</v>
      </c>
      <c r="AI31" s="7">
        <f>HLOOKUP(AI1,'Running Costs'!$C$4:$L$12,9,FALSE)</f>
        <v>1210</v>
      </c>
      <c r="AJ31" s="7">
        <f>HLOOKUP(AJ1,'Running Costs'!$C$4:$L$12,9,FALSE)</f>
        <v>1210</v>
      </c>
      <c r="AK31" s="7">
        <f>HLOOKUP(AK1,'Running Costs'!$C$4:$L$12,9,FALSE)</f>
        <v>1210</v>
      </c>
      <c r="AL31" s="7">
        <f>HLOOKUP(AL1,'Running Costs'!$C$4:$L$12,9,FALSE)</f>
        <v>1210</v>
      </c>
      <c r="AM31" s="7">
        <f>HLOOKUP(AM1,'Running Costs'!$C$4:$L$12,9,FALSE)</f>
        <v>1331</v>
      </c>
      <c r="AN31" s="7">
        <f>HLOOKUP(AN1,'Running Costs'!$C$4:$L$12,9,FALSE)</f>
        <v>1331</v>
      </c>
      <c r="AO31" s="7">
        <f>HLOOKUP(AO1,'Running Costs'!$C$4:$L$12,9,FALSE)</f>
        <v>1331</v>
      </c>
      <c r="AP31" s="7">
        <f>HLOOKUP(AP1,'Running Costs'!$C$4:$L$12,9,FALSE)</f>
        <v>1331</v>
      </c>
      <c r="AQ31" s="7">
        <f>HLOOKUP(AQ1,'Running Costs'!$C$4:$L$12,9,FALSE)</f>
        <v>1331</v>
      </c>
      <c r="AR31" s="7">
        <f>HLOOKUP(AR1,'Running Costs'!$C$4:$L$12,9,FALSE)</f>
        <v>1331</v>
      </c>
      <c r="AS31" s="7">
        <f>HLOOKUP(AS1,'Running Costs'!$C$4:$L$12,9,FALSE)</f>
        <v>1331</v>
      </c>
      <c r="AT31" s="7">
        <f>HLOOKUP(AT1,'Running Costs'!$C$4:$L$12,9,FALSE)</f>
        <v>1331</v>
      </c>
      <c r="AU31" s="7">
        <f>HLOOKUP(AU1,'Running Costs'!$C$4:$L$12,9,FALSE)</f>
        <v>1331</v>
      </c>
      <c r="AV31" s="7">
        <f>HLOOKUP(AV1,'Running Costs'!$C$4:$L$12,9,FALSE)</f>
        <v>1331</v>
      </c>
      <c r="AW31" s="7">
        <f>HLOOKUP(AW1,'Running Costs'!$C$4:$L$12,9,FALSE)</f>
        <v>1331</v>
      </c>
      <c r="AX31" s="7">
        <f>HLOOKUP(AX1,'Running Costs'!$C$4:$L$12,9,FALSE)</f>
        <v>1331</v>
      </c>
      <c r="AY31" s="7">
        <f>HLOOKUP(AY1,'Running Costs'!$C$4:$L$12,9,FALSE)</f>
        <v>1464.1000000000001</v>
      </c>
      <c r="AZ31" s="7">
        <f>HLOOKUP(AZ1,'Running Costs'!$C$4:$L$12,9,FALSE)</f>
        <v>1464.1000000000001</v>
      </c>
      <c r="BA31" s="7">
        <f>HLOOKUP(BA1,'Running Costs'!$C$4:$L$12,9,FALSE)</f>
        <v>1464.1000000000001</v>
      </c>
      <c r="BB31" s="7">
        <f>HLOOKUP(BB1,'Running Costs'!$C$4:$L$12,9,FALSE)</f>
        <v>1464.1000000000001</v>
      </c>
      <c r="BC31" s="7">
        <f>HLOOKUP(BC1,'Running Costs'!$C$4:$L$12,9,FALSE)</f>
        <v>1464.1000000000001</v>
      </c>
      <c r="BD31" s="7">
        <f>HLOOKUP(BD1,'Running Costs'!$C$4:$L$12,9,FALSE)</f>
        <v>1464.1000000000001</v>
      </c>
      <c r="BE31" s="7">
        <f>HLOOKUP(BE1,'Running Costs'!$C$4:$L$12,9,FALSE)</f>
        <v>1464.1000000000001</v>
      </c>
      <c r="BF31" s="7">
        <f>HLOOKUP(BF1,'Running Costs'!$C$4:$L$12,9,FALSE)</f>
        <v>1464.1000000000001</v>
      </c>
      <c r="BG31" s="7">
        <f>HLOOKUP(BG1,'Running Costs'!$C$4:$L$12,9,FALSE)</f>
        <v>1464.1000000000001</v>
      </c>
      <c r="BH31" s="7">
        <f>HLOOKUP(BH1,'Running Costs'!$C$4:$L$12,9,FALSE)</f>
        <v>1464.1000000000001</v>
      </c>
      <c r="BI31" s="7">
        <f>HLOOKUP(BI1,'Running Costs'!$C$4:$L$12,9,FALSE)</f>
        <v>1464.1000000000001</v>
      </c>
      <c r="BJ31" s="7">
        <f>HLOOKUP(BJ1,'Running Costs'!$C$4:$L$12,9,FALSE)</f>
        <v>1464.1000000000001</v>
      </c>
      <c r="BK31" s="7">
        <f>HLOOKUP(BK1,'Running Costs'!$C$4:$L$12,9,FALSE)</f>
        <v>1610.5100000000002</v>
      </c>
      <c r="BL31" s="7">
        <f>HLOOKUP(BL1,'Running Costs'!$C$4:$L$12,9,FALSE)</f>
        <v>1610.5100000000002</v>
      </c>
      <c r="BM31" s="7">
        <f>HLOOKUP(BM1,'Running Costs'!$C$4:$L$12,9,FALSE)</f>
        <v>1610.5100000000002</v>
      </c>
      <c r="BN31" s="7">
        <f>HLOOKUP(BN1,'Running Costs'!$C$4:$L$12,9,FALSE)</f>
        <v>1610.5100000000002</v>
      </c>
      <c r="BO31" s="7">
        <f>HLOOKUP(BO1,'Running Costs'!$C$4:$L$12,9,FALSE)</f>
        <v>1610.5100000000002</v>
      </c>
      <c r="BP31" s="7">
        <f>HLOOKUP(BP1,'Running Costs'!$C$4:$L$12,9,FALSE)</f>
        <v>1610.5100000000002</v>
      </c>
      <c r="BQ31" s="7">
        <f>HLOOKUP(BQ1,'Running Costs'!$C$4:$L$12,9,FALSE)</f>
        <v>1610.5100000000002</v>
      </c>
      <c r="BR31" s="7">
        <f>HLOOKUP(BR1,'Running Costs'!$C$4:$L$12,9,FALSE)</f>
        <v>1610.5100000000002</v>
      </c>
      <c r="BS31" s="7">
        <f>HLOOKUP(BS1,'Running Costs'!$C$4:$L$12,9,FALSE)</f>
        <v>1610.5100000000002</v>
      </c>
      <c r="BT31" s="7">
        <f>HLOOKUP(BT1,'Running Costs'!$C$4:$L$12,9,FALSE)</f>
        <v>1610.5100000000002</v>
      </c>
      <c r="BU31" s="7">
        <f>HLOOKUP(BU1,'Running Costs'!$C$4:$L$12,9,FALSE)</f>
        <v>1610.5100000000002</v>
      </c>
      <c r="BV31" s="7">
        <f>HLOOKUP(BV1,'Running Costs'!$C$4:$L$12,9,FALSE)</f>
        <v>1610.5100000000002</v>
      </c>
      <c r="BW31" s="7">
        <f>HLOOKUP(BW1,'Running Costs'!$C$4:$L$12,9,FALSE)</f>
        <v>1771.5610000000004</v>
      </c>
      <c r="BX31" s="7">
        <f>HLOOKUP(BX1,'Running Costs'!$C$4:$L$12,9,FALSE)</f>
        <v>1771.5610000000004</v>
      </c>
      <c r="BY31" s="7">
        <f>HLOOKUP(BY1,'Running Costs'!$C$4:$L$12,9,FALSE)</f>
        <v>1771.5610000000004</v>
      </c>
      <c r="BZ31" s="7">
        <f>HLOOKUP(BZ1,'Running Costs'!$C$4:$L$12,9,FALSE)</f>
        <v>1771.5610000000004</v>
      </c>
      <c r="CA31" s="7">
        <f>HLOOKUP(CA1,'Running Costs'!$C$4:$L$12,9,FALSE)</f>
        <v>1771.5610000000004</v>
      </c>
      <c r="CB31" s="7">
        <f>HLOOKUP(CB1,'Running Costs'!$C$4:$L$12,9,FALSE)</f>
        <v>1771.5610000000004</v>
      </c>
      <c r="CC31" s="7">
        <f>HLOOKUP(CC1,'Running Costs'!$C$4:$L$12,9,FALSE)</f>
        <v>1771.5610000000004</v>
      </c>
      <c r="CD31" s="7">
        <f>HLOOKUP(CD1,'Running Costs'!$C$4:$L$12,9,FALSE)</f>
        <v>1771.5610000000004</v>
      </c>
      <c r="CE31" s="7">
        <f>HLOOKUP(CE1,'Running Costs'!$C$4:$L$12,9,FALSE)</f>
        <v>1771.5610000000004</v>
      </c>
      <c r="CF31" s="7">
        <f>HLOOKUP(CF1,'Running Costs'!$C$4:$L$12,9,FALSE)</f>
        <v>1771.5610000000004</v>
      </c>
      <c r="CG31" s="7">
        <f>HLOOKUP(CG1,'Running Costs'!$C$4:$L$12,9,FALSE)</f>
        <v>1771.5610000000004</v>
      </c>
      <c r="CH31" s="7">
        <f>HLOOKUP(CH1,'Running Costs'!$C$4:$L$12,9,FALSE)</f>
        <v>1771.5610000000004</v>
      </c>
      <c r="CI31" s="7">
        <f>HLOOKUP(CI1,'Running Costs'!$C$4:$L$12,9,FALSE)</f>
        <v>1948.7171000000005</v>
      </c>
      <c r="CJ31" s="7">
        <f>HLOOKUP(CJ1,'Running Costs'!$C$4:$L$12,9,FALSE)</f>
        <v>1948.7171000000005</v>
      </c>
      <c r="CK31" s="7">
        <f>HLOOKUP(CK1,'Running Costs'!$C$4:$L$12,9,FALSE)</f>
        <v>1948.7171000000005</v>
      </c>
      <c r="CL31" s="7">
        <f>HLOOKUP(CL1,'Running Costs'!$C$4:$L$12,9,FALSE)</f>
        <v>1948.7171000000005</v>
      </c>
      <c r="CM31" s="7">
        <f>HLOOKUP(CM1,'Running Costs'!$C$4:$L$12,9,FALSE)</f>
        <v>1948.7171000000005</v>
      </c>
      <c r="CN31" s="7">
        <f>HLOOKUP(CN1,'Running Costs'!$C$4:$L$12,9,FALSE)</f>
        <v>1948.7171000000005</v>
      </c>
      <c r="CO31" s="7">
        <f>HLOOKUP(CO1,'Running Costs'!$C$4:$L$12,9,FALSE)</f>
        <v>1948.7171000000005</v>
      </c>
      <c r="CP31" s="7">
        <f>HLOOKUP(CP1,'Running Costs'!$C$4:$L$12,9,FALSE)</f>
        <v>1948.7171000000005</v>
      </c>
      <c r="CQ31" s="7">
        <f>HLOOKUP(CQ1,'Running Costs'!$C$4:$L$12,9,FALSE)</f>
        <v>1948.7171000000005</v>
      </c>
      <c r="CR31" s="7">
        <f>HLOOKUP(CR1,'Running Costs'!$C$4:$L$12,9,FALSE)</f>
        <v>1948.7171000000005</v>
      </c>
      <c r="CS31" s="7">
        <f>HLOOKUP(CS1,'Running Costs'!$C$4:$L$12,9,FALSE)</f>
        <v>1948.7171000000005</v>
      </c>
      <c r="CT31" s="7">
        <f>HLOOKUP(CT1,'Running Costs'!$C$4:$L$12,9,FALSE)</f>
        <v>1948.7171000000005</v>
      </c>
      <c r="CU31" s="7">
        <f>HLOOKUP(CU1,'Running Costs'!$C$4:$L$12,9,FALSE)</f>
        <v>2143.5888100000006</v>
      </c>
      <c r="CV31" s="7">
        <f>HLOOKUP(CV1,'Running Costs'!$C$4:$L$12,9,FALSE)</f>
        <v>2143.5888100000006</v>
      </c>
      <c r="CW31" s="7">
        <f>HLOOKUP(CW1,'Running Costs'!$C$4:$L$12,9,FALSE)</f>
        <v>2143.5888100000006</v>
      </c>
      <c r="CX31" s="7">
        <f>HLOOKUP(CX1,'Running Costs'!$C$4:$L$12,9,FALSE)</f>
        <v>2143.5888100000006</v>
      </c>
      <c r="CY31" s="7">
        <f>HLOOKUP(CY1,'Running Costs'!$C$4:$L$12,9,FALSE)</f>
        <v>2143.5888100000006</v>
      </c>
      <c r="CZ31" s="7">
        <f>HLOOKUP(CZ1,'Running Costs'!$C$4:$L$12,9,FALSE)</f>
        <v>2143.5888100000006</v>
      </c>
      <c r="DA31" s="7">
        <f>HLOOKUP(DA1,'Running Costs'!$C$4:$L$12,9,FALSE)</f>
        <v>2143.5888100000006</v>
      </c>
      <c r="DB31" s="7">
        <f>HLOOKUP(DB1,'Running Costs'!$C$4:$L$12,9,FALSE)</f>
        <v>2143.5888100000006</v>
      </c>
      <c r="DC31" s="7">
        <f>HLOOKUP(DC1,'Running Costs'!$C$4:$L$12,9,FALSE)</f>
        <v>2143.5888100000006</v>
      </c>
      <c r="DD31" s="7">
        <f>HLOOKUP(DD1,'Running Costs'!$C$4:$L$12,9,FALSE)</f>
        <v>2143.5888100000006</v>
      </c>
      <c r="DE31" s="7">
        <f>HLOOKUP(DE1,'Running Costs'!$C$4:$L$12,9,FALSE)</f>
        <v>2143.5888100000006</v>
      </c>
      <c r="DF31" s="7">
        <f>HLOOKUP(DF1,'Running Costs'!$C$4:$L$12,9,FALSE)</f>
        <v>2143.5888100000006</v>
      </c>
      <c r="DG31" s="7">
        <f>HLOOKUP(DG1,'Running Costs'!$C$4:$L$12,9,FALSE)</f>
        <v>2357.9476910000008</v>
      </c>
      <c r="DH31" s="7">
        <f>HLOOKUP(DH1,'Running Costs'!$C$4:$L$12,9,FALSE)</f>
        <v>2357.9476910000008</v>
      </c>
      <c r="DI31" s="7">
        <f>HLOOKUP(DI1,'Running Costs'!$C$4:$L$12,9,FALSE)</f>
        <v>2357.9476910000008</v>
      </c>
      <c r="DJ31" s="7">
        <f>HLOOKUP(DJ1,'Running Costs'!$C$4:$L$12,9,FALSE)</f>
        <v>2357.9476910000008</v>
      </c>
      <c r="DK31" s="7">
        <f>HLOOKUP(DK1,'Running Costs'!$C$4:$L$12,9,FALSE)</f>
        <v>2357.9476910000008</v>
      </c>
      <c r="DL31" s="7">
        <f>HLOOKUP(DL1,'Running Costs'!$C$4:$L$12,9,FALSE)</f>
        <v>2357.9476910000008</v>
      </c>
      <c r="DM31" s="7">
        <f>HLOOKUP(DM1,'Running Costs'!$C$4:$L$12,9,FALSE)</f>
        <v>2357.9476910000008</v>
      </c>
      <c r="DN31" s="7">
        <f>HLOOKUP(DN1,'Running Costs'!$C$4:$L$12,9,FALSE)</f>
        <v>2357.9476910000008</v>
      </c>
      <c r="DO31" s="7">
        <f>HLOOKUP(DO1,'Running Costs'!$C$4:$L$12,9,FALSE)</f>
        <v>2357.9476910000008</v>
      </c>
      <c r="DP31" s="7">
        <f>HLOOKUP(DP1,'Running Costs'!$C$4:$L$12,9,FALSE)</f>
        <v>2357.9476910000008</v>
      </c>
      <c r="DQ31" s="7">
        <f>HLOOKUP(DQ1,'Running Costs'!$C$4:$L$12,9,FALSE)</f>
        <v>2357.9476910000008</v>
      </c>
      <c r="DR31" s="7">
        <f>HLOOKUP(DR1,'Running Costs'!$C$4:$L$12,9,FALSE)</f>
        <v>2357.9476910000008</v>
      </c>
    </row>
    <row r="32" spans="2:122">
      <c r="B32" t="s">
        <v>79</v>
      </c>
      <c r="C32" s="7">
        <f>HLOOKUP(C1,'Running Costs'!$C$4:$L$14,10,FALSE)</f>
        <v>100</v>
      </c>
      <c r="D32" s="7">
        <f>HLOOKUP(D1,'Running Costs'!$C$4:$L$14,10,FALSE)</f>
        <v>100</v>
      </c>
      <c r="E32" s="7">
        <f>HLOOKUP(E1,'Running Costs'!$C$4:$L$14,10,FALSE)</f>
        <v>100</v>
      </c>
      <c r="F32" s="7">
        <f>HLOOKUP(F1,'Running Costs'!$C$4:$L$14,10,FALSE)</f>
        <v>100</v>
      </c>
      <c r="G32" s="7">
        <f>HLOOKUP(G1,'Running Costs'!$C$4:$L$14,10,FALSE)</f>
        <v>100</v>
      </c>
      <c r="H32" s="7">
        <f>HLOOKUP(H1,'Running Costs'!$C$4:$L$14,10,FALSE)</f>
        <v>100</v>
      </c>
      <c r="I32" s="7">
        <f>HLOOKUP(I1,'Running Costs'!$C$4:$L$14,10,FALSE)</f>
        <v>100</v>
      </c>
      <c r="J32" s="7">
        <f>HLOOKUP(J1,'Running Costs'!$C$4:$L$14,10,FALSE)</f>
        <v>100</v>
      </c>
      <c r="K32" s="7">
        <f>HLOOKUP(K1,'Running Costs'!$C$4:$L$14,10,FALSE)</f>
        <v>100</v>
      </c>
      <c r="L32" s="7">
        <f>HLOOKUP(L1,'Running Costs'!$C$4:$L$14,10,FALSE)</f>
        <v>100</v>
      </c>
      <c r="M32" s="7">
        <f>HLOOKUP(M1,'Running Costs'!$C$4:$L$14,10,FALSE)</f>
        <v>100</v>
      </c>
      <c r="N32" s="7">
        <f>HLOOKUP(N1,'Running Costs'!$C$4:$L$14,10,FALSE)</f>
        <v>100</v>
      </c>
      <c r="O32" s="7">
        <f>HLOOKUP(O1,'Running Costs'!$C$4:$L$14,10,FALSE)</f>
        <v>110.00000000000001</v>
      </c>
      <c r="P32" s="7">
        <f>HLOOKUP(P1,'Running Costs'!$C$4:$L$14,10,FALSE)</f>
        <v>110.00000000000001</v>
      </c>
      <c r="Q32" s="7">
        <f>HLOOKUP(Q1,'Running Costs'!$C$4:$L$14,10,FALSE)</f>
        <v>110.00000000000001</v>
      </c>
      <c r="R32" s="7">
        <f>HLOOKUP(R1,'Running Costs'!$C$4:$L$14,10,FALSE)</f>
        <v>110.00000000000001</v>
      </c>
      <c r="S32" s="7">
        <f>HLOOKUP(S1,'Running Costs'!$C$4:$L$14,10,FALSE)</f>
        <v>110.00000000000001</v>
      </c>
      <c r="T32" s="7">
        <f>HLOOKUP(T1,'Running Costs'!$C$4:$L$14,10,FALSE)</f>
        <v>110.00000000000001</v>
      </c>
      <c r="U32" s="7">
        <f>HLOOKUP(U1,'Running Costs'!$C$4:$L$14,10,FALSE)</f>
        <v>110.00000000000001</v>
      </c>
      <c r="V32" s="7">
        <f>HLOOKUP(V1,'Running Costs'!$C$4:$L$14,10,FALSE)</f>
        <v>110.00000000000001</v>
      </c>
      <c r="W32" s="7">
        <f>HLOOKUP(W1,'Running Costs'!$C$4:$L$14,10,FALSE)</f>
        <v>110.00000000000001</v>
      </c>
      <c r="X32" s="7">
        <f>HLOOKUP(X1,'Running Costs'!$C$4:$L$14,10,FALSE)</f>
        <v>110.00000000000001</v>
      </c>
      <c r="Y32" s="7">
        <f>HLOOKUP(Y1,'Running Costs'!$C$4:$L$14,10,FALSE)</f>
        <v>110.00000000000001</v>
      </c>
      <c r="Z32" s="7">
        <f>HLOOKUP(Z1,'Running Costs'!$C$4:$L$14,10,FALSE)</f>
        <v>110.00000000000001</v>
      </c>
      <c r="AA32" s="7">
        <f>HLOOKUP(AA1,'Running Costs'!$C$4:$L$14,10,FALSE)</f>
        <v>121.00000000000003</v>
      </c>
      <c r="AB32" s="7">
        <f>HLOOKUP(AB1,'Running Costs'!$C$4:$L$14,10,FALSE)</f>
        <v>121.00000000000003</v>
      </c>
      <c r="AC32" s="7">
        <f>HLOOKUP(AC1,'Running Costs'!$C$4:$L$14,10,FALSE)</f>
        <v>121.00000000000003</v>
      </c>
      <c r="AD32" s="7">
        <f>HLOOKUP(AD1,'Running Costs'!$C$4:$L$14,10,FALSE)</f>
        <v>121.00000000000003</v>
      </c>
      <c r="AE32" s="7">
        <f>HLOOKUP(AE1,'Running Costs'!$C$4:$L$14,10,FALSE)</f>
        <v>121.00000000000003</v>
      </c>
      <c r="AF32" s="7">
        <f>HLOOKUP(AF1,'Running Costs'!$C$4:$L$14,10,FALSE)</f>
        <v>121.00000000000003</v>
      </c>
      <c r="AG32" s="7">
        <f>HLOOKUP(AG1,'Running Costs'!$C$4:$L$14,10,FALSE)</f>
        <v>121.00000000000003</v>
      </c>
      <c r="AH32" s="7">
        <f>HLOOKUP(AH1,'Running Costs'!$C$4:$L$14,10,FALSE)</f>
        <v>121.00000000000003</v>
      </c>
      <c r="AI32" s="7">
        <f>HLOOKUP(AI1,'Running Costs'!$C$4:$L$14,10,FALSE)</f>
        <v>121.00000000000003</v>
      </c>
      <c r="AJ32" s="7">
        <f>HLOOKUP(AJ1,'Running Costs'!$C$4:$L$14,10,FALSE)</f>
        <v>121.00000000000003</v>
      </c>
      <c r="AK32" s="7">
        <f>HLOOKUP(AK1,'Running Costs'!$C$4:$L$14,10,FALSE)</f>
        <v>121.00000000000003</v>
      </c>
      <c r="AL32" s="7">
        <f>HLOOKUP(AL1,'Running Costs'!$C$4:$L$14,10,FALSE)</f>
        <v>121.00000000000003</v>
      </c>
      <c r="AM32" s="7">
        <f>HLOOKUP(AM1,'Running Costs'!$C$4:$L$14,10,FALSE)</f>
        <v>133.10000000000005</v>
      </c>
      <c r="AN32" s="7">
        <f>HLOOKUP(AN1,'Running Costs'!$C$4:$L$14,10,FALSE)</f>
        <v>133.10000000000005</v>
      </c>
      <c r="AO32" s="7">
        <f>HLOOKUP(AO1,'Running Costs'!$C$4:$L$14,10,FALSE)</f>
        <v>133.10000000000005</v>
      </c>
      <c r="AP32" s="7">
        <f>HLOOKUP(AP1,'Running Costs'!$C$4:$L$14,10,FALSE)</f>
        <v>133.10000000000005</v>
      </c>
      <c r="AQ32" s="7">
        <f>HLOOKUP(AQ1,'Running Costs'!$C$4:$L$14,10,FALSE)</f>
        <v>133.10000000000005</v>
      </c>
      <c r="AR32" s="7">
        <f>HLOOKUP(AR1,'Running Costs'!$C$4:$L$14,10,FALSE)</f>
        <v>133.10000000000005</v>
      </c>
      <c r="AS32" s="7">
        <f>HLOOKUP(AS1,'Running Costs'!$C$4:$L$14,10,FALSE)</f>
        <v>133.10000000000005</v>
      </c>
      <c r="AT32" s="7">
        <f>HLOOKUP(AT1,'Running Costs'!$C$4:$L$14,10,FALSE)</f>
        <v>133.10000000000005</v>
      </c>
      <c r="AU32" s="7">
        <f>HLOOKUP(AU1,'Running Costs'!$C$4:$L$14,10,FALSE)</f>
        <v>133.10000000000005</v>
      </c>
      <c r="AV32" s="7">
        <f>HLOOKUP(AV1,'Running Costs'!$C$4:$L$14,10,FALSE)</f>
        <v>133.10000000000005</v>
      </c>
      <c r="AW32" s="7">
        <f>HLOOKUP(AW1,'Running Costs'!$C$4:$L$14,10,FALSE)</f>
        <v>133.10000000000005</v>
      </c>
      <c r="AX32" s="7">
        <f>HLOOKUP(AX1,'Running Costs'!$C$4:$L$14,10,FALSE)</f>
        <v>133.10000000000005</v>
      </c>
      <c r="AY32" s="7">
        <f>HLOOKUP(AY1,'Running Costs'!$C$4:$L$14,10,FALSE)</f>
        <v>146.41000000000008</v>
      </c>
      <c r="AZ32" s="7">
        <f>HLOOKUP(AZ1,'Running Costs'!$C$4:$L$14,10,FALSE)</f>
        <v>146.41000000000008</v>
      </c>
      <c r="BA32" s="7">
        <f>HLOOKUP(BA1,'Running Costs'!$C$4:$L$14,10,FALSE)</f>
        <v>146.41000000000008</v>
      </c>
      <c r="BB32" s="7">
        <f>HLOOKUP(BB1,'Running Costs'!$C$4:$L$14,10,FALSE)</f>
        <v>146.41000000000008</v>
      </c>
      <c r="BC32" s="7">
        <f>HLOOKUP(BC1,'Running Costs'!$C$4:$L$14,10,FALSE)</f>
        <v>146.41000000000008</v>
      </c>
      <c r="BD32" s="7">
        <f>HLOOKUP(BD1,'Running Costs'!$C$4:$L$14,10,FALSE)</f>
        <v>146.41000000000008</v>
      </c>
      <c r="BE32" s="7">
        <f>HLOOKUP(BE1,'Running Costs'!$C$4:$L$14,10,FALSE)</f>
        <v>146.41000000000008</v>
      </c>
      <c r="BF32" s="7">
        <f>HLOOKUP(BF1,'Running Costs'!$C$4:$L$14,10,FALSE)</f>
        <v>146.41000000000008</v>
      </c>
      <c r="BG32" s="7">
        <f>HLOOKUP(BG1,'Running Costs'!$C$4:$L$14,10,FALSE)</f>
        <v>146.41000000000008</v>
      </c>
      <c r="BH32" s="7">
        <f>HLOOKUP(BH1,'Running Costs'!$C$4:$L$14,10,FALSE)</f>
        <v>146.41000000000008</v>
      </c>
      <c r="BI32" s="7">
        <f>HLOOKUP(BI1,'Running Costs'!$C$4:$L$14,10,FALSE)</f>
        <v>146.41000000000008</v>
      </c>
      <c r="BJ32" s="7">
        <f>HLOOKUP(BJ1,'Running Costs'!$C$4:$L$14,10,FALSE)</f>
        <v>146.41000000000008</v>
      </c>
      <c r="BK32" s="7">
        <f>HLOOKUP(BK1,'Running Costs'!$C$4:$L$14,10,FALSE)</f>
        <v>161.0510000000001</v>
      </c>
      <c r="BL32" s="7">
        <f>HLOOKUP(BL1,'Running Costs'!$C$4:$L$14,10,FALSE)</f>
        <v>161.0510000000001</v>
      </c>
      <c r="BM32" s="7">
        <f>HLOOKUP(BM1,'Running Costs'!$C$4:$L$14,10,FALSE)</f>
        <v>161.0510000000001</v>
      </c>
      <c r="BN32" s="7">
        <f>HLOOKUP(BN1,'Running Costs'!$C$4:$L$14,10,FALSE)</f>
        <v>161.0510000000001</v>
      </c>
      <c r="BO32" s="7">
        <f>HLOOKUP(BO1,'Running Costs'!$C$4:$L$14,10,FALSE)</f>
        <v>161.0510000000001</v>
      </c>
      <c r="BP32" s="7">
        <f>HLOOKUP(BP1,'Running Costs'!$C$4:$L$14,10,FALSE)</f>
        <v>161.0510000000001</v>
      </c>
      <c r="BQ32" s="7">
        <f>HLOOKUP(BQ1,'Running Costs'!$C$4:$L$14,10,FALSE)</f>
        <v>161.0510000000001</v>
      </c>
      <c r="BR32" s="7">
        <f>HLOOKUP(BR1,'Running Costs'!$C$4:$L$14,10,FALSE)</f>
        <v>161.0510000000001</v>
      </c>
      <c r="BS32" s="7">
        <f>HLOOKUP(BS1,'Running Costs'!$C$4:$L$14,10,FALSE)</f>
        <v>161.0510000000001</v>
      </c>
      <c r="BT32" s="7">
        <f>HLOOKUP(BT1,'Running Costs'!$C$4:$L$14,10,FALSE)</f>
        <v>161.0510000000001</v>
      </c>
      <c r="BU32" s="7">
        <f>HLOOKUP(BU1,'Running Costs'!$C$4:$L$14,10,FALSE)</f>
        <v>161.0510000000001</v>
      </c>
      <c r="BV32" s="7">
        <f>HLOOKUP(BV1,'Running Costs'!$C$4:$L$14,10,FALSE)</f>
        <v>161.0510000000001</v>
      </c>
      <c r="BW32" s="7">
        <f>HLOOKUP(BW1,'Running Costs'!$C$4:$L$14,10,FALSE)</f>
        <v>177.15610000000012</v>
      </c>
      <c r="BX32" s="7">
        <f>HLOOKUP(BX1,'Running Costs'!$C$4:$L$14,10,FALSE)</f>
        <v>177.15610000000012</v>
      </c>
      <c r="BY32" s="7">
        <f>HLOOKUP(BY1,'Running Costs'!$C$4:$L$14,10,FALSE)</f>
        <v>177.15610000000012</v>
      </c>
      <c r="BZ32" s="7">
        <f>HLOOKUP(BZ1,'Running Costs'!$C$4:$L$14,10,FALSE)</f>
        <v>177.15610000000012</v>
      </c>
      <c r="CA32" s="7">
        <f>HLOOKUP(CA1,'Running Costs'!$C$4:$L$14,10,FALSE)</f>
        <v>177.15610000000012</v>
      </c>
      <c r="CB32" s="7">
        <f>HLOOKUP(CB1,'Running Costs'!$C$4:$L$14,10,FALSE)</f>
        <v>177.15610000000012</v>
      </c>
      <c r="CC32" s="7">
        <f>HLOOKUP(CC1,'Running Costs'!$C$4:$L$14,10,FALSE)</f>
        <v>177.15610000000012</v>
      </c>
      <c r="CD32" s="7">
        <f>HLOOKUP(CD1,'Running Costs'!$C$4:$L$14,10,FALSE)</f>
        <v>177.15610000000012</v>
      </c>
      <c r="CE32" s="7">
        <f>HLOOKUP(CE1,'Running Costs'!$C$4:$L$14,10,FALSE)</f>
        <v>177.15610000000012</v>
      </c>
      <c r="CF32" s="7">
        <f>HLOOKUP(CF1,'Running Costs'!$C$4:$L$14,10,FALSE)</f>
        <v>177.15610000000012</v>
      </c>
      <c r="CG32" s="7">
        <f>HLOOKUP(CG1,'Running Costs'!$C$4:$L$14,10,FALSE)</f>
        <v>177.15610000000012</v>
      </c>
      <c r="CH32" s="7">
        <f>HLOOKUP(CH1,'Running Costs'!$C$4:$L$14,10,FALSE)</f>
        <v>177.15610000000012</v>
      </c>
      <c r="CI32" s="7">
        <f>HLOOKUP(CI1,'Running Costs'!$C$4:$L$14,10,FALSE)</f>
        <v>194.87171000000015</v>
      </c>
      <c r="CJ32" s="7">
        <f>HLOOKUP(CJ1,'Running Costs'!$C$4:$L$14,10,FALSE)</f>
        <v>194.87171000000015</v>
      </c>
      <c r="CK32" s="7">
        <f>HLOOKUP(CK1,'Running Costs'!$C$4:$L$14,10,FALSE)</f>
        <v>194.87171000000015</v>
      </c>
      <c r="CL32" s="7">
        <f>HLOOKUP(CL1,'Running Costs'!$C$4:$L$14,10,FALSE)</f>
        <v>194.87171000000015</v>
      </c>
      <c r="CM32" s="7">
        <f>HLOOKUP(CM1,'Running Costs'!$C$4:$L$14,10,FALSE)</f>
        <v>194.87171000000015</v>
      </c>
      <c r="CN32" s="7">
        <f>HLOOKUP(CN1,'Running Costs'!$C$4:$L$14,10,FALSE)</f>
        <v>194.87171000000015</v>
      </c>
      <c r="CO32" s="7">
        <f>HLOOKUP(CO1,'Running Costs'!$C$4:$L$14,10,FALSE)</f>
        <v>194.87171000000015</v>
      </c>
      <c r="CP32" s="7">
        <f>HLOOKUP(CP1,'Running Costs'!$C$4:$L$14,10,FALSE)</f>
        <v>194.87171000000015</v>
      </c>
      <c r="CQ32" s="7">
        <f>HLOOKUP(CQ1,'Running Costs'!$C$4:$L$14,10,FALSE)</f>
        <v>194.87171000000015</v>
      </c>
      <c r="CR32" s="7">
        <f>HLOOKUP(CR1,'Running Costs'!$C$4:$L$14,10,FALSE)</f>
        <v>194.87171000000015</v>
      </c>
      <c r="CS32" s="7">
        <f>HLOOKUP(CS1,'Running Costs'!$C$4:$L$14,10,FALSE)</f>
        <v>194.87171000000015</v>
      </c>
      <c r="CT32" s="7">
        <f>HLOOKUP(CT1,'Running Costs'!$C$4:$L$14,10,FALSE)</f>
        <v>194.87171000000015</v>
      </c>
      <c r="CU32" s="7">
        <f>HLOOKUP(CU1,'Running Costs'!$C$4:$L$14,10,FALSE)</f>
        <v>214.3588810000002</v>
      </c>
      <c r="CV32" s="7">
        <f>HLOOKUP(CV1,'Running Costs'!$C$4:$L$14,10,FALSE)</f>
        <v>214.3588810000002</v>
      </c>
      <c r="CW32" s="7">
        <f>HLOOKUP(CW1,'Running Costs'!$C$4:$L$14,10,FALSE)</f>
        <v>214.3588810000002</v>
      </c>
      <c r="CX32" s="7">
        <f>HLOOKUP(CX1,'Running Costs'!$C$4:$L$14,10,FALSE)</f>
        <v>214.3588810000002</v>
      </c>
      <c r="CY32" s="7">
        <f>HLOOKUP(CY1,'Running Costs'!$C$4:$L$14,10,FALSE)</f>
        <v>214.3588810000002</v>
      </c>
      <c r="CZ32" s="7">
        <f>HLOOKUP(CZ1,'Running Costs'!$C$4:$L$14,10,FALSE)</f>
        <v>214.3588810000002</v>
      </c>
      <c r="DA32" s="7">
        <f>HLOOKUP(DA1,'Running Costs'!$C$4:$L$14,10,FALSE)</f>
        <v>214.3588810000002</v>
      </c>
      <c r="DB32" s="7">
        <f>HLOOKUP(DB1,'Running Costs'!$C$4:$L$14,10,FALSE)</f>
        <v>214.3588810000002</v>
      </c>
      <c r="DC32" s="7">
        <f>HLOOKUP(DC1,'Running Costs'!$C$4:$L$14,10,FALSE)</f>
        <v>214.3588810000002</v>
      </c>
      <c r="DD32" s="7">
        <f>HLOOKUP(DD1,'Running Costs'!$C$4:$L$14,10,FALSE)</f>
        <v>214.3588810000002</v>
      </c>
      <c r="DE32" s="7">
        <f>HLOOKUP(DE1,'Running Costs'!$C$4:$L$14,10,FALSE)</f>
        <v>214.3588810000002</v>
      </c>
      <c r="DF32" s="7">
        <f>HLOOKUP(DF1,'Running Costs'!$C$4:$L$14,10,FALSE)</f>
        <v>214.3588810000002</v>
      </c>
      <c r="DG32" s="7">
        <f>HLOOKUP(DG1,'Running Costs'!$C$4:$L$14,10,FALSE)</f>
        <v>235.79476910000022</v>
      </c>
      <c r="DH32" s="7">
        <f>HLOOKUP(DH1,'Running Costs'!$C$4:$L$14,10,FALSE)</f>
        <v>235.79476910000022</v>
      </c>
      <c r="DI32" s="7">
        <f>HLOOKUP(DI1,'Running Costs'!$C$4:$L$14,10,FALSE)</f>
        <v>235.79476910000022</v>
      </c>
      <c r="DJ32" s="7">
        <f>HLOOKUP(DJ1,'Running Costs'!$C$4:$L$14,10,FALSE)</f>
        <v>235.79476910000022</v>
      </c>
      <c r="DK32" s="7">
        <f>HLOOKUP(DK1,'Running Costs'!$C$4:$L$14,10,FALSE)</f>
        <v>235.79476910000022</v>
      </c>
      <c r="DL32" s="7">
        <f>HLOOKUP(DL1,'Running Costs'!$C$4:$L$14,10,FALSE)</f>
        <v>235.79476910000022</v>
      </c>
      <c r="DM32" s="7">
        <f>HLOOKUP(DM1,'Running Costs'!$C$4:$L$14,10,FALSE)</f>
        <v>235.79476910000022</v>
      </c>
      <c r="DN32" s="7">
        <f>HLOOKUP(DN1,'Running Costs'!$C$4:$L$14,10,FALSE)</f>
        <v>235.79476910000022</v>
      </c>
      <c r="DO32" s="7">
        <f>HLOOKUP(DO1,'Running Costs'!$C$4:$L$14,10,FALSE)</f>
        <v>235.79476910000022</v>
      </c>
      <c r="DP32" s="7">
        <f>HLOOKUP(DP1,'Running Costs'!$C$4:$L$14,10,FALSE)</f>
        <v>235.79476910000022</v>
      </c>
      <c r="DQ32" s="7">
        <f>HLOOKUP(DQ1,'Running Costs'!$C$4:$L$14,10,FALSE)</f>
        <v>235.79476910000022</v>
      </c>
      <c r="DR32" s="7">
        <f>HLOOKUP(DR1,'Running Costs'!$C$4:$L$14,10,FALSE)</f>
        <v>235.79476910000022</v>
      </c>
    </row>
    <row r="34" spans="2:122">
      <c r="B34" t="s">
        <v>76</v>
      </c>
      <c r="C34" s="7">
        <f>SUM(C20:C31)</f>
        <v>23500.000000000004</v>
      </c>
      <c r="D34" s="7">
        <f t="shared" ref="D34:BO34" si="167">SUM(D20:D31)</f>
        <v>23500.000000000004</v>
      </c>
      <c r="E34" s="7">
        <f t="shared" si="167"/>
        <v>23500.000000000004</v>
      </c>
      <c r="F34" s="7">
        <f t="shared" si="167"/>
        <v>23500.000000000004</v>
      </c>
      <c r="G34" s="7">
        <f t="shared" si="167"/>
        <v>23500.000000000004</v>
      </c>
      <c r="H34" s="7">
        <f t="shared" si="167"/>
        <v>23500.000000000004</v>
      </c>
      <c r="I34" s="7">
        <f t="shared" si="167"/>
        <v>23500.000000000004</v>
      </c>
      <c r="J34" s="7">
        <f t="shared" si="167"/>
        <v>23500.000000000004</v>
      </c>
      <c r="K34" s="7">
        <f t="shared" si="167"/>
        <v>23500.000000000004</v>
      </c>
      <c r="L34" s="7">
        <f t="shared" si="167"/>
        <v>23500.000000000004</v>
      </c>
      <c r="M34" s="7">
        <f t="shared" si="167"/>
        <v>23500.000000000004</v>
      </c>
      <c r="N34" s="7">
        <f t="shared" si="167"/>
        <v>23500.000000000004</v>
      </c>
      <c r="O34" s="7">
        <f t="shared" si="167"/>
        <v>25850</v>
      </c>
      <c r="P34" s="7">
        <f t="shared" si="167"/>
        <v>25850</v>
      </c>
      <c r="Q34" s="7">
        <f t="shared" si="167"/>
        <v>25850</v>
      </c>
      <c r="R34" s="7">
        <f t="shared" si="167"/>
        <v>25850</v>
      </c>
      <c r="S34" s="7">
        <f t="shared" si="167"/>
        <v>25850</v>
      </c>
      <c r="T34" s="7">
        <f t="shared" si="167"/>
        <v>25850</v>
      </c>
      <c r="U34" s="7">
        <f t="shared" si="167"/>
        <v>25850</v>
      </c>
      <c r="V34" s="7">
        <f t="shared" si="167"/>
        <v>25850</v>
      </c>
      <c r="W34" s="7">
        <f t="shared" si="167"/>
        <v>25850</v>
      </c>
      <c r="X34" s="7">
        <f t="shared" si="167"/>
        <v>25850</v>
      </c>
      <c r="Y34" s="7">
        <f t="shared" si="167"/>
        <v>25850</v>
      </c>
      <c r="Z34" s="7">
        <f t="shared" si="167"/>
        <v>25850</v>
      </c>
      <c r="AA34" s="7">
        <f t="shared" si="167"/>
        <v>28435.000000000004</v>
      </c>
      <c r="AB34" s="7">
        <f t="shared" si="167"/>
        <v>28435.000000000004</v>
      </c>
      <c r="AC34" s="7">
        <f t="shared" si="167"/>
        <v>33520.666666666672</v>
      </c>
      <c r="AD34" s="7">
        <f t="shared" si="167"/>
        <v>33571.666666666672</v>
      </c>
      <c r="AE34" s="7">
        <f t="shared" si="167"/>
        <v>33619.666666666672</v>
      </c>
      <c r="AF34" s="7">
        <f t="shared" si="167"/>
        <v>33664.666666666672</v>
      </c>
      <c r="AG34" s="7">
        <f t="shared" si="167"/>
        <v>33709.666666666672</v>
      </c>
      <c r="AH34" s="7">
        <f t="shared" si="167"/>
        <v>33751.666666666672</v>
      </c>
      <c r="AI34" s="7">
        <f t="shared" si="167"/>
        <v>33790.666666666672</v>
      </c>
      <c r="AJ34" s="7">
        <f t="shared" si="167"/>
        <v>33829.666666666672</v>
      </c>
      <c r="AK34" s="7">
        <f t="shared" si="167"/>
        <v>33865.666666666672</v>
      </c>
      <c r="AL34" s="7">
        <f t="shared" si="167"/>
        <v>33898.666666666672</v>
      </c>
      <c r="AM34" s="7">
        <f t="shared" si="167"/>
        <v>37326.333333333343</v>
      </c>
      <c r="AN34" s="7">
        <f t="shared" si="167"/>
        <v>37388.083333333343</v>
      </c>
      <c r="AO34" s="7">
        <f t="shared" si="167"/>
        <v>42992.416666666679</v>
      </c>
      <c r="AP34" s="7">
        <f t="shared" si="167"/>
        <v>43047.666666666679</v>
      </c>
      <c r="AQ34" s="7">
        <f t="shared" si="167"/>
        <v>43102.916666666679</v>
      </c>
      <c r="AR34" s="7">
        <f t="shared" si="167"/>
        <v>43154.916666666679</v>
      </c>
      <c r="AS34" s="7">
        <f t="shared" si="167"/>
        <v>43203.666666666679</v>
      </c>
      <c r="AT34" s="7">
        <f t="shared" si="167"/>
        <v>43249.166666666679</v>
      </c>
      <c r="AU34" s="7">
        <f t="shared" si="167"/>
        <v>43291.416666666679</v>
      </c>
      <c r="AV34" s="7">
        <f t="shared" si="167"/>
        <v>43333.666666666679</v>
      </c>
      <c r="AW34" s="7">
        <f t="shared" si="167"/>
        <v>43372.666666666679</v>
      </c>
      <c r="AX34" s="7">
        <f t="shared" si="167"/>
        <v>43411.666666666679</v>
      </c>
      <c r="AY34" s="7">
        <f t="shared" si="167"/>
        <v>47768.083333333343</v>
      </c>
      <c r="AZ34" s="7">
        <f t="shared" si="167"/>
        <v>47834.583333333343</v>
      </c>
      <c r="BA34" s="7">
        <f t="shared" si="167"/>
        <v>47901.083333333343</v>
      </c>
      <c r="BB34" s="7">
        <f t="shared" si="167"/>
        <v>54064.500000000015</v>
      </c>
      <c r="BC34" s="7">
        <f t="shared" si="167"/>
        <v>54124.000000000015</v>
      </c>
      <c r="BD34" s="7">
        <f t="shared" si="167"/>
        <v>54180.000000000015</v>
      </c>
      <c r="BE34" s="7">
        <f t="shared" si="167"/>
        <v>54232.500000000015</v>
      </c>
      <c r="BF34" s="7">
        <f t="shared" si="167"/>
        <v>54281.500000000015</v>
      </c>
      <c r="BG34" s="7">
        <f t="shared" si="167"/>
        <v>54330.500000000015</v>
      </c>
      <c r="BH34" s="7">
        <f t="shared" si="167"/>
        <v>54376.000000000015</v>
      </c>
      <c r="BI34" s="7">
        <f t="shared" si="167"/>
        <v>54418.000000000015</v>
      </c>
      <c r="BJ34" s="7">
        <f t="shared" si="167"/>
        <v>54460.000000000015</v>
      </c>
      <c r="BK34" s="7">
        <f t="shared" si="167"/>
        <v>59892.85000000002</v>
      </c>
      <c r="BL34" s="7">
        <f t="shared" si="167"/>
        <v>59964.10000000002</v>
      </c>
      <c r="BM34" s="7">
        <f t="shared" si="167"/>
        <v>60035.35000000002</v>
      </c>
      <c r="BN34" s="7">
        <f t="shared" si="167"/>
        <v>60102.85000000002</v>
      </c>
      <c r="BO34" s="7">
        <f t="shared" si="167"/>
        <v>66877.058333333363</v>
      </c>
      <c r="BP34" s="7">
        <f t="shared" ref="BP34:DR34" si="168">SUM(BP20:BP31)</f>
        <v>66937.058333333363</v>
      </c>
      <c r="BQ34" s="7">
        <f t="shared" si="168"/>
        <v>66993.308333333363</v>
      </c>
      <c r="BR34" s="7">
        <f t="shared" si="168"/>
        <v>67045.808333333363</v>
      </c>
      <c r="BS34" s="7">
        <f t="shared" si="168"/>
        <v>67098.308333333363</v>
      </c>
      <c r="BT34" s="7">
        <f t="shared" si="168"/>
        <v>67147.058333333349</v>
      </c>
      <c r="BU34" s="7">
        <f t="shared" si="168"/>
        <v>67192.058333333349</v>
      </c>
      <c r="BV34" s="7">
        <f t="shared" si="168"/>
        <v>67237.058333333349</v>
      </c>
      <c r="BW34" s="7">
        <f t="shared" si="168"/>
        <v>74188.639166666704</v>
      </c>
      <c r="BX34" s="7">
        <f t="shared" si="168"/>
        <v>74269.389166666704</v>
      </c>
      <c r="BY34" s="7">
        <f t="shared" si="168"/>
        <v>74350.139166666704</v>
      </c>
      <c r="BZ34" s="7">
        <f t="shared" si="168"/>
        <v>74426.639166666704</v>
      </c>
      <c r="CA34" s="7">
        <f t="shared" si="168"/>
        <v>74498.889166666704</v>
      </c>
      <c r="CB34" s="7">
        <f t="shared" si="168"/>
        <v>74566.889166666704</v>
      </c>
      <c r="CC34" s="7">
        <f t="shared" si="168"/>
        <v>74630.639166666704</v>
      </c>
      <c r="CD34" s="7">
        <f t="shared" si="168"/>
        <v>74690.139166666704</v>
      </c>
      <c r="CE34" s="7">
        <f t="shared" si="168"/>
        <v>74749.639166666704</v>
      </c>
      <c r="CF34" s="7">
        <f t="shared" si="168"/>
        <v>74804.889166666704</v>
      </c>
      <c r="CG34" s="7">
        <f t="shared" si="168"/>
        <v>74855.889166666704</v>
      </c>
      <c r="CH34" s="7">
        <f t="shared" si="168"/>
        <v>74906.889166666704</v>
      </c>
      <c r="CI34" s="7">
        <f t="shared" si="168"/>
        <v>82594.753083333359</v>
      </c>
      <c r="CJ34" s="7">
        <f t="shared" si="168"/>
        <v>82685.003083333359</v>
      </c>
      <c r="CK34" s="7">
        <f t="shared" si="168"/>
        <v>82775.253083333359</v>
      </c>
      <c r="CL34" s="7">
        <f t="shared" si="168"/>
        <v>82860.753083333359</v>
      </c>
      <c r="CM34" s="7">
        <f t="shared" si="168"/>
        <v>82941.503083333359</v>
      </c>
      <c r="CN34" s="7">
        <f t="shared" si="168"/>
        <v>83017.503083333359</v>
      </c>
      <c r="CO34" s="7">
        <f t="shared" si="168"/>
        <v>83088.753083333359</v>
      </c>
      <c r="CP34" s="7">
        <f t="shared" si="168"/>
        <v>83155.253083333359</v>
      </c>
      <c r="CQ34" s="7">
        <f t="shared" si="168"/>
        <v>83221.753083333359</v>
      </c>
      <c r="CR34" s="7">
        <f t="shared" si="168"/>
        <v>83283.503083333359</v>
      </c>
      <c r="CS34" s="7">
        <f t="shared" si="168"/>
        <v>83340.503083333359</v>
      </c>
      <c r="CT34" s="7">
        <f t="shared" si="168"/>
        <v>83397.503083333359</v>
      </c>
      <c r="CU34" s="7">
        <f t="shared" si="168"/>
        <v>91884.728391666707</v>
      </c>
      <c r="CV34" s="7">
        <f t="shared" si="168"/>
        <v>91984.478391666707</v>
      </c>
      <c r="CW34" s="7">
        <f t="shared" si="168"/>
        <v>92084.228391666707</v>
      </c>
      <c r="CX34" s="7">
        <f t="shared" si="168"/>
        <v>92178.728391666707</v>
      </c>
      <c r="CY34" s="7">
        <f t="shared" si="168"/>
        <v>92267.978391666707</v>
      </c>
      <c r="CZ34" s="7">
        <f t="shared" si="168"/>
        <v>92351.978391666707</v>
      </c>
      <c r="DA34" s="7">
        <f t="shared" si="168"/>
        <v>92430.728391666707</v>
      </c>
      <c r="DB34" s="7">
        <f t="shared" si="168"/>
        <v>92504.228391666707</v>
      </c>
      <c r="DC34" s="7">
        <f t="shared" si="168"/>
        <v>92577.728391666707</v>
      </c>
      <c r="DD34" s="7">
        <f t="shared" si="168"/>
        <v>92645.978391666707</v>
      </c>
      <c r="DE34" s="7">
        <f t="shared" si="168"/>
        <v>92708.978391666707</v>
      </c>
      <c r="DF34" s="7">
        <f t="shared" si="168"/>
        <v>92771.978391666707</v>
      </c>
      <c r="DG34" s="7">
        <f t="shared" si="168"/>
        <v>102127.95123083341</v>
      </c>
      <c r="DH34" s="7">
        <f t="shared" si="168"/>
        <v>102237.20123083341</v>
      </c>
      <c r="DI34" s="7">
        <f t="shared" si="168"/>
        <v>102346.45123083341</v>
      </c>
      <c r="DJ34" s="7">
        <f t="shared" si="168"/>
        <v>102449.95123083341</v>
      </c>
      <c r="DK34" s="7">
        <f t="shared" si="168"/>
        <v>102547.70123083341</v>
      </c>
      <c r="DL34" s="7">
        <f t="shared" si="168"/>
        <v>102639.70123083341</v>
      </c>
      <c r="DM34" s="7">
        <f t="shared" ref="DM34" si="169">SUM(DM20:DM31)</f>
        <v>102725.95123083341</v>
      </c>
      <c r="DN34" s="7">
        <f t="shared" si="168"/>
        <v>102806.45123083341</v>
      </c>
      <c r="DO34" s="7">
        <f t="shared" si="168"/>
        <v>102886.95123083341</v>
      </c>
      <c r="DP34" s="7">
        <f t="shared" si="168"/>
        <v>102961.70123083341</v>
      </c>
      <c r="DQ34" s="7">
        <f t="shared" si="168"/>
        <v>103030.70123083341</v>
      </c>
      <c r="DR34" s="7">
        <f t="shared" si="168"/>
        <v>103099.70123083341</v>
      </c>
    </row>
    <row r="35" spans="2:122">
      <c r="B35" s="1" t="s">
        <v>77</v>
      </c>
      <c r="C35" s="1">
        <f>C17-C34</f>
        <v>-21850.000000000004</v>
      </c>
      <c r="D35" s="1">
        <f t="shared" ref="D35:BO35" si="170">D17-D34</f>
        <v>-21000.000000000004</v>
      </c>
      <c r="E35" s="1">
        <f t="shared" si="170"/>
        <v>-20200.000000000004</v>
      </c>
      <c r="F35" s="1">
        <f t="shared" si="170"/>
        <v>-19400.000000000004</v>
      </c>
      <c r="G35" s="1">
        <f t="shared" si="170"/>
        <v>-18650.000000000004</v>
      </c>
      <c r="H35" s="1">
        <f t="shared" si="170"/>
        <v>-17950.000000000004</v>
      </c>
      <c r="I35" s="1">
        <f t="shared" si="170"/>
        <v>-17300.000000000004</v>
      </c>
      <c r="J35" s="1">
        <f t="shared" si="170"/>
        <v>-16650.000000000004</v>
      </c>
      <c r="K35" s="1">
        <f t="shared" si="170"/>
        <v>-16050.000000000004</v>
      </c>
      <c r="L35" s="1">
        <f t="shared" si="170"/>
        <v>-15450.000000000004</v>
      </c>
      <c r="M35" s="1">
        <f t="shared" si="170"/>
        <v>-14900.000000000004</v>
      </c>
      <c r="N35" s="1">
        <f t="shared" si="170"/>
        <v>-14400.000000000004</v>
      </c>
      <c r="O35" s="1">
        <f t="shared" si="170"/>
        <v>-14795</v>
      </c>
      <c r="P35" s="1">
        <f t="shared" si="170"/>
        <v>-13805</v>
      </c>
      <c r="Q35" s="1">
        <f t="shared" si="170"/>
        <v>-12815</v>
      </c>
      <c r="R35" s="1">
        <f t="shared" si="170"/>
        <v>-11880</v>
      </c>
      <c r="S35" s="1">
        <f t="shared" si="170"/>
        <v>-11000</v>
      </c>
      <c r="T35" s="1">
        <f t="shared" si="170"/>
        <v>-10175</v>
      </c>
      <c r="U35" s="1">
        <f t="shared" si="170"/>
        <v>-9405</v>
      </c>
      <c r="V35" s="1">
        <f t="shared" si="170"/>
        <v>-8635</v>
      </c>
      <c r="W35" s="1">
        <f t="shared" si="170"/>
        <v>-7920</v>
      </c>
      <c r="X35" s="1">
        <f t="shared" si="170"/>
        <v>-7260</v>
      </c>
      <c r="Y35" s="1">
        <f t="shared" si="170"/>
        <v>-6600</v>
      </c>
      <c r="Z35" s="1">
        <f t="shared" si="170"/>
        <v>-5995</v>
      </c>
      <c r="AA35" s="1">
        <f t="shared" si="170"/>
        <v>-5575.0000000000036</v>
      </c>
      <c r="AB35" s="1">
        <f t="shared" si="170"/>
        <v>-4435.0000000000036</v>
      </c>
      <c r="AC35" s="1">
        <f t="shared" si="170"/>
        <v>-8440.6666666666715</v>
      </c>
      <c r="AD35" s="1">
        <f t="shared" si="170"/>
        <v>-7471.6666666666715</v>
      </c>
      <c r="AE35" s="1">
        <f t="shared" si="170"/>
        <v>-6559.6666666666715</v>
      </c>
      <c r="AF35" s="1">
        <f t="shared" si="170"/>
        <v>-5704.6666666666715</v>
      </c>
      <c r="AG35" s="1">
        <f t="shared" si="170"/>
        <v>-4849.6666666666715</v>
      </c>
      <c r="AH35" s="1">
        <f t="shared" si="170"/>
        <v>-4051.6666666666715</v>
      </c>
      <c r="AI35" s="1">
        <f t="shared" si="170"/>
        <v>-3310.6666666666715</v>
      </c>
      <c r="AJ35" s="1">
        <f t="shared" si="170"/>
        <v>-2569.6666666666715</v>
      </c>
      <c r="AK35" s="1">
        <f t="shared" si="170"/>
        <v>-1885.6666666666715</v>
      </c>
      <c r="AL35" s="1">
        <f t="shared" si="170"/>
        <v>-1258.6666666666715</v>
      </c>
      <c r="AM35" s="1">
        <f t="shared" si="170"/>
        <v>-666.33333333334303</v>
      </c>
      <c r="AN35" s="1">
        <f t="shared" si="170"/>
        <v>506.91666666665697</v>
      </c>
      <c r="AO35" s="1">
        <f t="shared" si="170"/>
        <v>-3927.4166666666788</v>
      </c>
      <c r="AP35" s="1">
        <f t="shared" si="170"/>
        <v>-2877.6666666666788</v>
      </c>
      <c r="AQ35" s="1">
        <f t="shared" si="170"/>
        <v>-1827.9166666666788</v>
      </c>
      <c r="AR35" s="1">
        <f t="shared" si="170"/>
        <v>-839.91666666667879</v>
      </c>
      <c r="AS35" s="1">
        <f t="shared" si="170"/>
        <v>86.333333333321207</v>
      </c>
      <c r="AT35" s="1">
        <f t="shared" si="170"/>
        <v>950.83333333332121</v>
      </c>
      <c r="AU35" s="1">
        <f t="shared" si="170"/>
        <v>1753.5833333333212</v>
      </c>
      <c r="AV35" s="1">
        <f t="shared" si="170"/>
        <v>2556.3333333333212</v>
      </c>
      <c r="AW35" s="1">
        <f t="shared" si="170"/>
        <v>3297.3333333333212</v>
      </c>
      <c r="AX35" s="1">
        <f t="shared" si="170"/>
        <v>4038.3333333333212</v>
      </c>
      <c r="AY35" s="1">
        <f t="shared" si="170"/>
        <v>4731.916666666657</v>
      </c>
      <c r="AZ35" s="1">
        <f t="shared" si="170"/>
        <v>5995.416666666657</v>
      </c>
      <c r="BA35" s="1">
        <f t="shared" si="170"/>
        <v>7258.916666666657</v>
      </c>
      <c r="BB35" s="1">
        <f t="shared" si="170"/>
        <v>2355.4999999999854</v>
      </c>
      <c r="BC35" s="1">
        <f t="shared" si="170"/>
        <v>3485.9999999999854</v>
      </c>
      <c r="BD35" s="1">
        <f t="shared" si="170"/>
        <v>4549.9999999999854</v>
      </c>
      <c r="BE35" s="1">
        <f t="shared" si="170"/>
        <v>5547.4999999999854</v>
      </c>
      <c r="BF35" s="1">
        <f t="shared" si="170"/>
        <v>6478.4999999999854</v>
      </c>
      <c r="BG35" s="1">
        <f t="shared" si="170"/>
        <v>7409.4999999999854</v>
      </c>
      <c r="BH35" s="1">
        <f t="shared" si="170"/>
        <v>8273.9999999999854</v>
      </c>
      <c r="BI35" s="1">
        <f t="shared" si="170"/>
        <v>9071.9999999999854</v>
      </c>
      <c r="BJ35" s="1">
        <f t="shared" si="170"/>
        <v>9869.9999999999854</v>
      </c>
      <c r="BK35" s="1">
        <f t="shared" si="170"/>
        <v>10607.14999999998</v>
      </c>
      <c r="BL35" s="1">
        <f t="shared" si="170"/>
        <v>11960.89999999998</v>
      </c>
      <c r="BM35" s="1">
        <f t="shared" si="170"/>
        <v>13314.64999999998</v>
      </c>
      <c r="BN35" s="1">
        <f t="shared" si="170"/>
        <v>14597.14999999998</v>
      </c>
      <c r="BO35" s="1">
        <f t="shared" si="170"/>
        <v>9097.9416666666366</v>
      </c>
      <c r="BP35" s="1">
        <f t="shared" ref="BP35:DR35" si="171">BP17-BP34</f>
        <v>10237.941666666637</v>
      </c>
      <c r="BQ35" s="1">
        <f t="shared" si="171"/>
        <v>11306.691666666637</v>
      </c>
      <c r="BR35" s="1">
        <f t="shared" si="171"/>
        <v>12304.191666666637</v>
      </c>
      <c r="BS35" s="1">
        <f t="shared" si="171"/>
        <v>13301.691666666637</v>
      </c>
      <c r="BT35" s="1">
        <f t="shared" si="171"/>
        <v>14227.941666666651</v>
      </c>
      <c r="BU35" s="1">
        <f t="shared" si="171"/>
        <v>15082.941666666651</v>
      </c>
      <c r="BV35" s="1">
        <f t="shared" si="171"/>
        <v>15937.941666666651</v>
      </c>
      <c r="BW35" s="1">
        <f t="shared" si="171"/>
        <v>21861.360833333296</v>
      </c>
      <c r="BX35" s="1">
        <f t="shared" si="171"/>
        <v>23395.610833333296</v>
      </c>
      <c r="BY35" s="1">
        <f t="shared" si="171"/>
        <v>24929.860833333296</v>
      </c>
      <c r="BZ35" s="1">
        <f t="shared" si="171"/>
        <v>26383.360833333296</v>
      </c>
      <c r="CA35" s="1">
        <f t="shared" si="171"/>
        <v>27756.110833333296</v>
      </c>
      <c r="CB35" s="1">
        <f t="shared" si="171"/>
        <v>29048.110833333296</v>
      </c>
      <c r="CC35" s="1">
        <f t="shared" si="171"/>
        <v>30259.360833333296</v>
      </c>
      <c r="CD35" s="1">
        <f t="shared" si="171"/>
        <v>31389.860833333296</v>
      </c>
      <c r="CE35" s="1">
        <f t="shared" si="171"/>
        <v>32520.360833333296</v>
      </c>
      <c r="CF35" s="1">
        <f t="shared" si="171"/>
        <v>33570.110833333296</v>
      </c>
      <c r="CG35" s="1">
        <f t="shared" si="171"/>
        <v>34539.110833333296</v>
      </c>
      <c r="CH35" s="1">
        <f t="shared" si="171"/>
        <v>35508.110833333296</v>
      </c>
      <c r="CI35" s="1">
        <f t="shared" si="171"/>
        <v>42805.246916666641</v>
      </c>
      <c r="CJ35" s="1">
        <f t="shared" si="171"/>
        <v>44519.996916666641</v>
      </c>
      <c r="CK35" s="1">
        <f t="shared" si="171"/>
        <v>46234.746916666641</v>
      </c>
      <c r="CL35" s="1">
        <f t="shared" si="171"/>
        <v>47859.246916666641</v>
      </c>
      <c r="CM35" s="1">
        <f t="shared" si="171"/>
        <v>49393.496916666641</v>
      </c>
      <c r="CN35" s="1">
        <f t="shared" si="171"/>
        <v>50837.496916666641</v>
      </c>
      <c r="CO35" s="1">
        <f t="shared" si="171"/>
        <v>52191.246916666641</v>
      </c>
      <c r="CP35" s="1">
        <f t="shared" si="171"/>
        <v>53454.746916666641</v>
      </c>
      <c r="CQ35" s="1">
        <f t="shared" si="171"/>
        <v>54718.246916666641</v>
      </c>
      <c r="CR35" s="1">
        <f t="shared" si="171"/>
        <v>55891.496916666641</v>
      </c>
      <c r="CS35" s="1">
        <f t="shared" si="171"/>
        <v>56974.496916666641</v>
      </c>
      <c r="CT35" s="1">
        <f t="shared" si="171"/>
        <v>58057.496916666641</v>
      </c>
      <c r="CU35" s="1">
        <f t="shared" si="171"/>
        <v>66665.271608333293</v>
      </c>
      <c r="CV35" s="1">
        <f t="shared" si="171"/>
        <v>68560.521608333293</v>
      </c>
      <c r="CW35" s="1">
        <f t="shared" si="171"/>
        <v>70455.771608333293</v>
      </c>
      <c r="CX35" s="1">
        <f t="shared" si="171"/>
        <v>72251.271608333293</v>
      </c>
      <c r="CY35" s="1">
        <f t="shared" si="171"/>
        <v>73947.021608333293</v>
      </c>
      <c r="CZ35" s="1">
        <f t="shared" si="171"/>
        <v>75543.021608333293</v>
      </c>
      <c r="DA35" s="1">
        <f t="shared" si="171"/>
        <v>77039.271608333293</v>
      </c>
      <c r="DB35" s="1">
        <f t="shared" si="171"/>
        <v>78435.771608333293</v>
      </c>
      <c r="DC35" s="1">
        <f t="shared" si="171"/>
        <v>79832.271608333293</v>
      </c>
      <c r="DD35" s="1">
        <f t="shared" si="171"/>
        <v>81129.021608333293</v>
      </c>
      <c r="DE35" s="1">
        <f t="shared" si="171"/>
        <v>82326.021608333293</v>
      </c>
      <c r="DF35" s="1">
        <f t="shared" si="171"/>
        <v>83523.021608333293</v>
      </c>
      <c r="DG35" s="1">
        <f t="shared" si="171"/>
        <v>93372.048769166591</v>
      </c>
      <c r="DH35" s="1">
        <f t="shared" si="171"/>
        <v>95447.798769166591</v>
      </c>
      <c r="DI35" s="1">
        <f t="shared" si="171"/>
        <v>97523.548769166591</v>
      </c>
      <c r="DJ35" s="1">
        <f t="shared" si="171"/>
        <v>99490.048769166591</v>
      </c>
      <c r="DK35" s="1">
        <f t="shared" si="171"/>
        <v>101347.29876916659</v>
      </c>
      <c r="DL35" s="1">
        <f t="shared" si="171"/>
        <v>103095.29876916659</v>
      </c>
      <c r="DM35" s="1">
        <f t="shared" si="171"/>
        <v>104734.04876916659</v>
      </c>
      <c r="DN35" s="1">
        <f t="shared" si="171"/>
        <v>106263.54876916659</v>
      </c>
      <c r="DO35" s="1">
        <f t="shared" si="171"/>
        <v>107793.04876916659</v>
      </c>
      <c r="DP35" s="1">
        <f t="shared" si="171"/>
        <v>109213.29876916659</v>
      </c>
      <c r="DQ35" s="1">
        <f t="shared" si="171"/>
        <v>110524.29876916659</v>
      </c>
      <c r="DR35" s="1">
        <f t="shared" si="171"/>
        <v>111835.29876916659</v>
      </c>
    </row>
    <row r="37" spans="2:122">
      <c r="B37" t="s">
        <v>81</v>
      </c>
      <c r="C37" s="7">
        <f>HLOOKUP(C1,'Running Costs'!$C$4:$L$14,11,FALSE)</f>
        <v>416.66666666666669</v>
      </c>
      <c r="D37" s="7">
        <f>HLOOKUP(D1,'Running Costs'!$C$4:$L$14,11,FALSE)</f>
        <v>416.66666666666669</v>
      </c>
      <c r="E37" s="7">
        <f>HLOOKUP(E1,'Running Costs'!$C$4:$L$14,11,FALSE)</f>
        <v>416.66666666666669</v>
      </c>
      <c r="F37" s="7">
        <f>HLOOKUP(F1,'Running Costs'!$C$4:$L$14,11,FALSE)</f>
        <v>416.66666666666669</v>
      </c>
      <c r="G37" s="7">
        <f>HLOOKUP(G1,'Running Costs'!$C$4:$L$14,11,FALSE)</f>
        <v>416.66666666666669</v>
      </c>
      <c r="H37" s="7">
        <f>HLOOKUP(H1,'Running Costs'!$C$4:$L$14,11,FALSE)</f>
        <v>416.66666666666669</v>
      </c>
      <c r="I37" s="7">
        <f>HLOOKUP(I1,'Running Costs'!$C$4:$L$14,11,FALSE)</f>
        <v>416.66666666666669</v>
      </c>
      <c r="J37" s="7">
        <f>HLOOKUP(J1,'Running Costs'!$C$4:$L$14,11,FALSE)</f>
        <v>416.66666666666669</v>
      </c>
      <c r="K37" s="7">
        <f>HLOOKUP(K1,'Running Costs'!$C$4:$L$14,11,FALSE)</f>
        <v>416.66666666666669</v>
      </c>
      <c r="L37" s="7">
        <f>HLOOKUP(L1,'Running Costs'!$C$4:$L$14,11,FALSE)</f>
        <v>416.66666666666669</v>
      </c>
      <c r="M37" s="7">
        <f>HLOOKUP(M1,'Running Costs'!$C$4:$L$14,11,FALSE)</f>
        <v>416.66666666666669</v>
      </c>
      <c r="N37" s="7">
        <f>HLOOKUP(N1,'Running Costs'!$C$4:$L$14,11,FALSE)</f>
        <v>416.66666666666669</v>
      </c>
      <c r="O37" s="7">
        <f>HLOOKUP(O1,'Running Costs'!$C$4:$L$14,11,FALSE)</f>
        <v>416.66666666666669</v>
      </c>
      <c r="P37" s="7">
        <f>HLOOKUP(P1,'Running Costs'!$C$4:$L$14,11,FALSE)</f>
        <v>416.66666666666669</v>
      </c>
      <c r="Q37" s="7">
        <f>HLOOKUP(Q1,'Running Costs'!$C$4:$L$14,11,FALSE)</f>
        <v>416.66666666666669</v>
      </c>
      <c r="R37" s="7">
        <f>HLOOKUP(R1,'Running Costs'!$C$4:$L$14,11,FALSE)</f>
        <v>416.66666666666669</v>
      </c>
      <c r="S37" s="7">
        <f>HLOOKUP(S1,'Running Costs'!$C$4:$L$14,11,FALSE)</f>
        <v>416.66666666666669</v>
      </c>
      <c r="T37" s="7">
        <f>HLOOKUP(T1,'Running Costs'!$C$4:$L$14,11,FALSE)</f>
        <v>416.66666666666669</v>
      </c>
      <c r="U37" s="7">
        <f>HLOOKUP(U1,'Running Costs'!$C$4:$L$14,11,FALSE)</f>
        <v>416.66666666666669</v>
      </c>
      <c r="V37" s="7">
        <f>HLOOKUP(V1,'Running Costs'!$C$4:$L$14,11,FALSE)</f>
        <v>416.66666666666669</v>
      </c>
      <c r="W37" s="7">
        <f>HLOOKUP(W1,'Running Costs'!$C$4:$L$14,11,FALSE)</f>
        <v>416.66666666666669</v>
      </c>
      <c r="X37" s="7">
        <f>HLOOKUP(X1,'Running Costs'!$C$4:$L$14,11,FALSE)</f>
        <v>416.66666666666669</v>
      </c>
      <c r="Y37" s="7">
        <f>HLOOKUP(Y1,'Running Costs'!$C$4:$L$14,11,FALSE)</f>
        <v>416.66666666666669</v>
      </c>
      <c r="Z37" s="7">
        <f>HLOOKUP(Z1,'Running Costs'!$C$4:$L$14,11,FALSE)</f>
        <v>416.66666666666669</v>
      </c>
      <c r="AA37" s="7">
        <f>HLOOKUP(AA1,'Running Costs'!$C$4:$L$14,11,FALSE)</f>
        <v>416.66666666666669</v>
      </c>
      <c r="AB37" s="7">
        <f>HLOOKUP(AB1,'Running Costs'!$C$4:$L$14,11,FALSE)</f>
        <v>416.66666666666669</v>
      </c>
      <c r="AC37" s="7">
        <f>HLOOKUP(AC1,'Running Costs'!$C$4:$L$14,11,FALSE)</f>
        <v>416.66666666666669</v>
      </c>
      <c r="AD37" s="7">
        <f>HLOOKUP(AD1,'Running Costs'!$C$4:$L$14,11,FALSE)</f>
        <v>416.66666666666669</v>
      </c>
      <c r="AE37" s="7">
        <f>HLOOKUP(AE1,'Running Costs'!$C$4:$L$14,11,FALSE)</f>
        <v>416.66666666666669</v>
      </c>
      <c r="AF37" s="7">
        <f>HLOOKUP(AF1,'Running Costs'!$C$4:$L$14,11,FALSE)</f>
        <v>416.66666666666669</v>
      </c>
      <c r="AG37" s="7">
        <f>HLOOKUP(AG1,'Running Costs'!$C$4:$L$14,11,FALSE)</f>
        <v>416.66666666666669</v>
      </c>
      <c r="AH37" s="7">
        <f>HLOOKUP(AH1,'Running Costs'!$C$4:$L$14,11,FALSE)</f>
        <v>416.66666666666669</v>
      </c>
      <c r="AI37" s="7">
        <f>HLOOKUP(AI1,'Running Costs'!$C$4:$L$14,11,FALSE)</f>
        <v>416.66666666666669</v>
      </c>
      <c r="AJ37" s="7">
        <f>HLOOKUP(AJ1,'Running Costs'!$C$4:$L$14,11,FALSE)</f>
        <v>416.66666666666669</v>
      </c>
      <c r="AK37" s="7">
        <f>HLOOKUP(AK1,'Running Costs'!$C$4:$L$14,11,FALSE)</f>
        <v>416.66666666666669</v>
      </c>
      <c r="AL37" s="7">
        <f>HLOOKUP(AL1,'Running Costs'!$C$4:$L$14,11,FALSE)</f>
        <v>416.66666666666669</v>
      </c>
      <c r="AM37" s="7">
        <f>HLOOKUP(AM1,'Running Costs'!$C$4:$L$14,11,FALSE)</f>
        <v>416.66666666666669</v>
      </c>
      <c r="AN37" s="7">
        <f>HLOOKUP(AN1,'Running Costs'!$C$4:$L$14,11,FALSE)</f>
        <v>416.66666666666669</v>
      </c>
      <c r="AO37" s="7">
        <f>HLOOKUP(AO1,'Running Costs'!$C$4:$L$14,11,FALSE)</f>
        <v>416.66666666666669</v>
      </c>
      <c r="AP37" s="7">
        <f>HLOOKUP(AP1,'Running Costs'!$C$4:$L$14,11,FALSE)</f>
        <v>416.66666666666669</v>
      </c>
      <c r="AQ37" s="7">
        <f>HLOOKUP(AQ1,'Running Costs'!$C$4:$L$14,11,FALSE)</f>
        <v>416.66666666666669</v>
      </c>
      <c r="AR37" s="7">
        <f>HLOOKUP(AR1,'Running Costs'!$C$4:$L$14,11,FALSE)</f>
        <v>416.66666666666669</v>
      </c>
      <c r="AS37" s="7">
        <f>HLOOKUP(AS1,'Running Costs'!$C$4:$L$14,11,FALSE)</f>
        <v>416.66666666666669</v>
      </c>
      <c r="AT37" s="7">
        <f>HLOOKUP(AT1,'Running Costs'!$C$4:$L$14,11,FALSE)</f>
        <v>416.66666666666669</v>
      </c>
      <c r="AU37" s="7">
        <f>HLOOKUP(AU1,'Running Costs'!$C$4:$L$14,11,FALSE)</f>
        <v>416.66666666666669</v>
      </c>
      <c r="AV37" s="7">
        <f>HLOOKUP(AV1,'Running Costs'!$C$4:$L$14,11,FALSE)</f>
        <v>416.66666666666669</v>
      </c>
      <c r="AW37" s="7">
        <f>HLOOKUP(AW1,'Running Costs'!$C$4:$L$14,11,FALSE)</f>
        <v>416.66666666666669</v>
      </c>
      <c r="AX37" s="7">
        <f>HLOOKUP(AX1,'Running Costs'!$C$4:$L$14,11,FALSE)</f>
        <v>416.66666666666669</v>
      </c>
      <c r="AY37" s="7">
        <f>HLOOKUP(AY1,'Running Costs'!$C$4:$L$14,11,FALSE)</f>
        <v>416.66666666666669</v>
      </c>
      <c r="AZ37" s="7">
        <f>HLOOKUP(AZ1,'Running Costs'!$C$4:$L$14,11,FALSE)</f>
        <v>416.66666666666669</v>
      </c>
      <c r="BA37" s="7">
        <f>HLOOKUP(BA1,'Running Costs'!$C$4:$L$14,11,FALSE)</f>
        <v>416.66666666666669</v>
      </c>
      <c r="BB37" s="7">
        <f>HLOOKUP(BB1,'Running Costs'!$C$4:$L$14,11,FALSE)</f>
        <v>416.66666666666669</v>
      </c>
      <c r="BC37" s="7">
        <f>HLOOKUP(BC1,'Running Costs'!$C$4:$L$14,11,FALSE)</f>
        <v>416.66666666666669</v>
      </c>
      <c r="BD37" s="7">
        <f>HLOOKUP(BD1,'Running Costs'!$C$4:$L$14,11,FALSE)</f>
        <v>416.66666666666669</v>
      </c>
      <c r="BE37" s="7">
        <f>HLOOKUP(BE1,'Running Costs'!$C$4:$L$14,11,FALSE)</f>
        <v>416.66666666666669</v>
      </c>
      <c r="BF37" s="7">
        <f>HLOOKUP(BF1,'Running Costs'!$C$4:$L$14,11,FALSE)</f>
        <v>416.66666666666669</v>
      </c>
      <c r="BG37" s="7">
        <f>HLOOKUP(BG1,'Running Costs'!$C$4:$L$14,11,FALSE)</f>
        <v>416.66666666666669</v>
      </c>
      <c r="BH37" s="7">
        <f>HLOOKUP(BH1,'Running Costs'!$C$4:$L$14,11,FALSE)</f>
        <v>416.66666666666669</v>
      </c>
      <c r="BI37" s="7">
        <f>HLOOKUP(BI1,'Running Costs'!$C$4:$L$14,11,FALSE)</f>
        <v>416.66666666666669</v>
      </c>
      <c r="BJ37" s="7">
        <f>HLOOKUP(BJ1,'Running Costs'!$C$4:$L$14,11,FALSE)</f>
        <v>416.66666666666669</v>
      </c>
      <c r="BK37" s="7">
        <f>HLOOKUP(BK1,'Running Costs'!$C$4:$L$14,11,FALSE)</f>
        <v>416.66666666666669</v>
      </c>
      <c r="BL37" s="7">
        <f>HLOOKUP(BL1,'Running Costs'!$C$4:$L$14,11,FALSE)</f>
        <v>416.66666666666669</v>
      </c>
      <c r="BM37" s="7">
        <f>HLOOKUP(BM1,'Running Costs'!$C$4:$L$14,11,FALSE)</f>
        <v>416.66666666666669</v>
      </c>
      <c r="BN37" s="7">
        <f>HLOOKUP(BN1,'Running Costs'!$C$4:$L$14,11,FALSE)</f>
        <v>416.66666666666669</v>
      </c>
      <c r="BO37" s="7">
        <f>HLOOKUP(BO1,'Running Costs'!$C$4:$L$14,11,FALSE)</f>
        <v>416.66666666666669</v>
      </c>
      <c r="BP37" s="7">
        <f>HLOOKUP(BP1,'Running Costs'!$C$4:$L$14,11,FALSE)</f>
        <v>416.66666666666669</v>
      </c>
      <c r="BQ37" s="7">
        <f>HLOOKUP(BQ1,'Running Costs'!$C$4:$L$14,11,FALSE)</f>
        <v>416.66666666666669</v>
      </c>
      <c r="BR37" s="7">
        <f>HLOOKUP(BR1,'Running Costs'!$C$4:$L$14,11,FALSE)</f>
        <v>416.66666666666669</v>
      </c>
      <c r="BS37" s="7">
        <f>HLOOKUP(BS1,'Running Costs'!$C$4:$L$14,11,FALSE)</f>
        <v>416.66666666666669</v>
      </c>
      <c r="BT37" s="7">
        <f>HLOOKUP(BT1,'Running Costs'!$C$4:$L$14,11,FALSE)</f>
        <v>416.66666666666669</v>
      </c>
      <c r="BU37" s="7">
        <f>HLOOKUP(BU1,'Running Costs'!$C$4:$L$14,11,FALSE)</f>
        <v>416.66666666666669</v>
      </c>
      <c r="BV37" s="7">
        <f>HLOOKUP(BV1,'Running Costs'!$C$4:$L$14,11,FALSE)</f>
        <v>416.66666666666669</v>
      </c>
      <c r="BW37" s="7">
        <f>HLOOKUP(BW1,'Running Costs'!$C$4:$L$14,11,FALSE)</f>
        <v>416.66666666666669</v>
      </c>
      <c r="BX37" s="7">
        <f>HLOOKUP(BX1,'Running Costs'!$C$4:$L$14,11,FALSE)</f>
        <v>416.66666666666669</v>
      </c>
      <c r="BY37" s="7">
        <f>HLOOKUP(BY1,'Running Costs'!$C$4:$L$14,11,FALSE)</f>
        <v>416.66666666666669</v>
      </c>
      <c r="BZ37" s="7">
        <f>HLOOKUP(BZ1,'Running Costs'!$C$4:$L$14,11,FALSE)</f>
        <v>416.66666666666669</v>
      </c>
      <c r="CA37" s="7">
        <f>HLOOKUP(CA1,'Running Costs'!$C$4:$L$14,11,FALSE)</f>
        <v>416.66666666666669</v>
      </c>
      <c r="CB37" s="7">
        <f>HLOOKUP(CB1,'Running Costs'!$C$4:$L$14,11,FALSE)</f>
        <v>416.66666666666669</v>
      </c>
      <c r="CC37" s="7">
        <f>HLOOKUP(CC1,'Running Costs'!$C$4:$L$14,11,FALSE)</f>
        <v>416.66666666666669</v>
      </c>
      <c r="CD37" s="7">
        <f>HLOOKUP(CD1,'Running Costs'!$C$4:$L$14,11,FALSE)</f>
        <v>416.66666666666669</v>
      </c>
      <c r="CE37" s="7">
        <f>HLOOKUP(CE1,'Running Costs'!$C$4:$L$14,11,FALSE)</f>
        <v>416.66666666666669</v>
      </c>
      <c r="CF37" s="7">
        <f>HLOOKUP(CF1,'Running Costs'!$C$4:$L$14,11,FALSE)</f>
        <v>416.66666666666669</v>
      </c>
      <c r="CG37" s="7">
        <f>HLOOKUP(CG1,'Running Costs'!$C$4:$L$14,11,FALSE)</f>
        <v>416.66666666666669</v>
      </c>
      <c r="CH37" s="7">
        <f>HLOOKUP(CH1,'Running Costs'!$C$4:$L$14,11,FALSE)</f>
        <v>416.66666666666669</v>
      </c>
      <c r="CI37" s="7">
        <f>HLOOKUP(CI1,'Running Costs'!$C$4:$L$14,11,FALSE)</f>
        <v>416.66666666666669</v>
      </c>
      <c r="CJ37" s="7">
        <f>HLOOKUP(CJ1,'Running Costs'!$C$4:$L$14,11,FALSE)</f>
        <v>416.66666666666669</v>
      </c>
      <c r="CK37" s="7">
        <f>HLOOKUP(CK1,'Running Costs'!$C$4:$L$14,11,FALSE)</f>
        <v>416.66666666666669</v>
      </c>
      <c r="CL37" s="7">
        <f>HLOOKUP(CL1,'Running Costs'!$C$4:$L$14,11,FALSE)</f>
        <v>416.66666666666669</v>
      </c>
      <c r="CM37" s="7">
        <f>HLOOKUP(CM1,'Running Costs'!$C$4:$L$14,11,FALSE)</f>
        <v>416.66666666666669</v>
      </c>
      <c r="CN37" s="7">
        <f>HLOOKUP(CN1,'Running Costs'!$C$4:$L$14,11,FALSE)</f>
        <v>416.66666666666669</v>
      </c>
      <c r="CO37" s="7">
        <f>HLOOKUP(CO1,'Running Costs'!$C$4:$L$14,11,FALSE)</f>
        <v>416.66666666666669</v>
      </c>
      <c r="CP37" s="7">
        <f>HLOOKUP(CP1,'Running Costs'!$C$4:$L$14,11,FALSE)</f>
        <v>416.66666666666669</v>
      </c>
      <c r="CQ37" s="7">
        <f>HLOOKUP(CQ1,'Running Costs'!$C$4:$L$14,11,FALSE)</f>
        <v>416.66666666666669</v>
      </c>
      <c r="CR37" s="7">
        <f>HLOOKUP(CR1,'Running Costs'!$C$4:$L$14,11,FALSE)</f>
        <v>416.66666666666669</v>
      </c>
      <c r="CS37" s="7">
        <f>HLOOKUP(CS1,'Running Costs'!$C$4:$L$14,11,FALSE)</f>
        <v>416.66666666666669</v>
      </c>
      <c r="CT37" s="7">
        <f>HLOOKUP(CT1,'Running Costs'!$C$4:$L$14,11,FALSE)</f>
        <v>416.66666666666669</v>
      </c>
      <c r="CU37" s="7">
        <f>HLOOKUP(CU1,'Running Costs'!$C$4:$L$14,11,FALSE)</f>
        <v>416.66666666666669</v>
      </c>
      <c r="CV37" s="7">
        <f>HLOOKUP(CV1,'Running Costs'!$C$4:$L$14,11,FALSE)</f>
        <v>416.66666666666669</v>
      </c>
      <c r="CW37" s="7">
        <f>HLOOKUP(CW1,'Running Costs'!$C$4:$L$14,11,FALSE)</f>
        <v>416.66666666666669</v>
      </c>
      <c r="CX37" s="7">
        <f>HLOOKUP(CX1,'Running Costs'!$C$4:$L$14,11,FALSE)</f>
        <v>416.66666666666669</v>
      </c>
      <c r="CY37" s="7">
        <f>HLOOKUP(CY1,'Running Costs'!$C$4:$L$14,11,FALSE)</f>
        <v>416.66666666666669</v>
      </c>
      <c r="CZ37" s="7">
        <f>HLOOKUP(CZ1,'Running Costs'!$C$4:$L$14,11,FALSE)</f>
        <v>416.66666666666669</v>
      </c>
      <c r="DA37" s="7">
        <f>HLOOKUP(DA1,'Running Costs'!$C$4:$L$14,11,FALSE)</f>
        <v>416.66666666666669</v>
      </c>
      <c r="DB37" s="7">
        <f>HLOOKUP(DB1,'Running Costs'!$C$4:$L$14,11,FALSE)</f>
        <v>416.66666666666669</v>
      </c>
      <c r="DC37" s="7">
        <f>HLOOKUP(DC1,'Running Costs'!$C$4:$L$14,11,FALSE)</f>
        <v>416.66666666666669</v>
      </c>
      <c r="DD37" s="7">
        <f>HLOOKUP(DD1,'Running Costs'!$C$4:$L$14,11,FALSE)</f>
        <v>416.66666666666669</v>
      </c>
      <c r="DE37" s="7">
        <f>HLOOKUP(DE1,'Running Costs'!$C$4:$L$14,11,FALSE)</f>
        <v>416.66666666666669</v>
      </c>
      <c r="DF37" s="7">
        <f>HLOOKUP(DF1,'Running Costs'!$C$4:$L$14,11,FALSE)</f>
        <v>416.66666666666669</v>
      </c>
      <c r="DG37" s="7">
        <f>HLOOKUP(DG1,'Running Costs'!$C$4:$L$14,11,FALSE)</f>
        <v>416.66666666666669</v>
      </c>
      <c r="DH37" s="7">
        <f>HLOOKUP(DH1,'Running Costs'!$C$4:$L$14,11,FALSE)</f>
        <v>416.66666666666669</v>
      </c>
      <c r="DI37" s="7">
        <f>HLOOKUP(DI1,'Running Costs'!$C$4:$L$14,11,FALSE)</f>
        <v>416.66666666666669</v>
      </c>
      <c r="DJ37" s="7">
        <f>HLOOKUP(DJ1,'Running Costs'!$C$4:$L$14,11,FALSE)</f>
        <v>416.66666666666669</v>
      </c>
      <c r="DK37" s="7">
        <f>HLOOKUP(DK1,'Running Costs'!$C$4:$L$14,11,FALSE)</f>
        <v>416.66666666666669</v>
      </c>
      <c r="DL37" s="7">
        <f>HLOOKUP(DL1,'Running Costs'!$C$4:$L$14,11,FALSE)</f>
        <v>416.66666666666669</v>
      </c>
      <c r="DM37" s="7">
        <f>HLOOKUP(DM1,'Running Costs'!$C$4:$L$14,11,FALSE)</f>
        <v>416.66666666666669</v>
      </c>
      <c r="DN37" s="7">
        <f>HLOOKUP(DN1,'Running Costs'!$C$4:$L$14,11,FALSE)</f>
        <v>416.66666666666669</v>
      </c>
      <c r="DO37" s="7">
        <f>HLOOKUP(DO1,'Running Costs'!$C$4:$L$14,11,FALSE)</f>
        <v>416.66666666666669</v>
      </c>
      <c r="DP37" s="7">
        <f>HLOOKUP(DP1,'Running Costs'!$C$4:$L$14,11,FALSE)</f>
        <v>416.66666666666669</v>
      </c>
      <c r="DQ37" s="7">
        <f>HLOOKUP(DQ1,'Running Costs'!$C$4:$L$14,11,FALSE)</f>
        <v>416.66666666666669</v>
      </c>
      <c r="DR37" s="7">
        <f>HLOOKUP(DR1,'Running Costs'!$C$4:$L$14,11,FALSE)</f>
        <v>416.66666666666669</v>
      </c>
    </row>
    <row r="38" spans="2:12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</row>
    <row r="39" spans="2:122">
      <c r="B39" t="s">
        <v>83</v>
      </c>
      <c r="C39" s="1">
        <f>IF((C17-C34-C37)&lt;0,0,('Running Costs'!$C$20*('Monthly P&amp;L'!C17-'Monthly P&amp;L'!C34-'Monthly P&amp;L'!C37)))</f>
        <v>0</v>
      </c>
      <c r="D39" s="1">
        <f>IF((D17-D34-D37)&lt;0,0,('Running Costs'!$C$20*('Monthly P&amp;L'!D17-'Monthly P&amp;L'!D34-'Monthly P&amp;L'!D37)))</f>
        <v>0</v>
      </c>
      <c r="E39" s="1">
        <f>IF((E17-E34-E37)&lt;0,0,('Running Costs'!$C$20*('Monthly P&amp;L'!E17-'Monthly P&amp;L'!E34-'Monthly P&amp;L'!E37)))</f>
        <v>0</v>
      </c>
      <c r="F39" s="1">
        <f>IF((F17-F34-F37)&lt;0,0,('Running Costs'!$C$20*('Monthly P&amp;L'!F17-'Monthly P&amp;L'!F34-'Monthly P&amp;L'!F37)))</f>
        <v>0</v>
      </c>
      <c r="G39" s="1">
        <f>IF((G17-G34-G37)&lt;0,0,('Running Costs'!$C$20*('Monthly P&amp;L'!G17-'Monthly P&amp;L'!G34-'Monthly P&amp;L'!G37)))</f>
        <v>0</v>
      </c>
      <c r="H39" s="1">
        <f>IF((H17-H34-H37)&lt;0,0,('Running Costs'!$C$20*('Monthly P&amp;L'!H17-'Monthly P&amp;L'!H34-'Monthly P&amp;L'!H37)))</f>
        <v>0</v>
      </c>
      <c r="I39" s="1">
        <f>IF((I17-I34-I37)&lt;0,0,('Running Costs'!$C$20*('Monthly P&amp;L'!I17-'Monthly P&amp;L'!I34-'Monthly P&amp;L'!I37)))</f>
        <v>0</v>
      </c>
      <c r="J39" s="1">
        <f>IF((J17-J34-J37)&lt;0,0,('Running Costs'!$C$20*('Monthly P&amp;L'!J17-'Monthly P&amp;L'!J34-'Monthly P&amp;L'!J37)))</f>
        <v>0</v>
      </c>
      <c r="K39" s="1">
        <f>IF((K17-K34-K37)&lt;0,0,('Running Costs'!$C$20*('Monthly P&amp;L'!K17-'Monthly P&amp;L'!K34-'Monthly P&amp;L'!K37)))</f>
        <v>0</v>
      </c>
      <c r="L39" s="1">
        <f>IF((L17-L34-L37)&lt;0,0,('Running Costs'!$C$20*('Monthly P&amp;L'!L17-'Monthly P&amp;L'!L34-'Monthly P&amp;L'!L37)))</f>
        <v>0</v>
      </c>
      <c r="M39" s="1">
        <f>IF((M17-M34-M37)&lt;0,0,('Running Costs'!$C$20*('Monthly P&amp;L'!M17-'Monthly P&amp;L'!M34-'Monthly P&amp;L'!M37)))</f>
        <v>0</v>
      </c>
      <c r="N39" s="1">
        <f>IF((N17-N34-N37)&lt;0,0,('Running Costs'!$C$20*('Monthly P&amp;L'!N17-'Monthly P&amp;L'!N34-'Monthly P&amp;L'!N37)))</f>
        <v>0</v>
      </c>
      <c r="O39" s="1">
        <f>IF((O17-O34-O37)&lt;0,0,('Running Costs'!$C$20*('Monthly P&amp;L'!O17-'Monthly P&amp;L'!O34-'Monthly P&amp;L'!O37)))</f>
        <v>0</v>
      </c>
      <c r="P39" s="1">
        <f>IF((P17-P34-P37)&lt;0,0,('Running Costs'!$C$20*('Monthly P&amp;L'!P17-'Monthly P&amp;L'!P34-'Monthly P&amp;L'!P37)))</f>
        <v>0</v>
      </c>
      <c r="Q39" s="1">
        <f>IF((Q17-Q34-Q37)&lt;0,0,('Running Costs'!$C$20*('Monthly P&amp;L'!Q17-'Monthly P&amp;L'!Q34-'Monthly P&amp;L'!Q37)))</f>
        <v>0</v>
      </c>
      <c r="R39" s="1">
        <f>IF((R17-R34-R37)&lt;0,0,('Running Costs'!$C$20*('Monthly P&amp;L'!R17-'Monthly P&amp;L'!R34-'Monthly P&amp;L'!R37)))</f>
        <v>0</v>
      </c>
      <c r="S39" s="1">
        <f>IF((S17-S34-S37)&lt;0,0,('Running Costs'!$C$20*('Monthly P&amp;L'!S17-'Monthly P&amp;L'!S34-'Monthly P&amp;L'!S37)))</f>
        <v>0</v>
      </c>
      <c r="T39" s="1">
        <f>IF((T17-T34-T37)&lt;0,0,('Running Costs'!$C$20*('Monthly P&amp;L'!T17-'Monthly P&amp;L'!T34-'Monthly P&amp;L'!T37)))</f>
        <v>0</v>
      </c>
      <c r="U39" s="1">
        <f>IF((U17-U34-U37)&lt;0,0,('Running Costs'!$C$20*('Monthly P&amp;L'!U17-'Monthly P&amp;L'!U34-'Monthly P&amp;L'!U37)))</f>
        <v>0</v>
      </c>
      <c r="V39" s="1">
        <f>IF((V17-V34-V37)&lt;0,0,('Running Costs'!$C$20*('Monthly P&amp;L'!V17-'Monthly P&amp;L'!V34-'Monthly P&amp;L'!V37)))</f>
        <v>0</v>
      </c>
      <c r="W39" s="1">
        <f>IF((W17-W34-W37)&lt;0,0,('Running Costs'!$C$20*('Monthly P&amp;L'!W17-'Monthly P&amp;L'!W34-'Monthly P&amp;L'!W37)))</f>
        <v>0</v>
      </c>
      <c r="X39" s="1">
        <f>IF((X17-X34-X37)&lt;0,0,('Running Costs'!$C$20*('Monthly P&amp;L'!X17-'Monthly P&amp;L'!X34-'Monthly P&amp;L'!X37)))</f>
        <v>0</v>
      </c>
      <c r="Y39" s="1">
        <f>IF((Y17-Y34-Y37)&lt;0,0,('Running Costs'!$C$20*('Monthly P&amp;L'!Y17-'Monthly P&amp;L'!Y34-'Monthly P&amp;L'!Y37)))</f>
        <v>0</v>
      </c>
      <c r="Z39" s="1">
        <f>IF((Z17-Z34-Z37)&lt;0,0,('Running Costs'!$C$20*('Monthly P&amp;L'!Z17-'Monthly P&amp;L'!Z34-'Monthly P&amp;L'!Z37)))</f>
        <v>0</v>
      </c>
      <c r="AA39" s="1">
        <f>IF((AA17-AA34-AA37)&lt;0,0,('Running Costs'!$C$20*('Monthly P&amp;L'!AA17-'Monthly P&amp;L'!AA34-'Monthly P&amp;L'!AA37)))</f>
        <v>0</v>
      </c>
      <c r="AB39" s="1">
        <f>IF((AB17-AB34-AB37)&lt;0,0,('Running Costs'!$C$20*('Monthly P&amp;L'!AB17-'Monthly P&amp;L'!AB34-'Monthly P&amp;L'!AB37)))</f>
        <v>0</v>
      </c>
      <c r="AC39" s="1">
        <f>IF((AC17-AC34-AC37)&lt;0,0,('Running Costs'!$C$20*('Monthly P&amp;L'!AC17-'Monthly P&amp;L'!AC34-'Monthly P&amp;L'!AC37)))</f>
        <v>0</v>
      </c>
      <c r="AD39" s="1">
        <f>IF((AD17-AD34-AD37)&lt;0,0,('Running Costs'!$C$20*('Monthly P&amp;L'!AD17-'Monthly P&amp;L'!AD34-'Monthly P&amp;L'!AD37)))</f>
        <v>0</v>
      </c>
      <c r="AE39" s="1">
        <f>IF((AE17-AE34-AE37)&lt;0,0,('Running Costs'!$C$20*('Monthly P&amp;L'!AE17-'Monthly P&amp;L'!AE34-'Monthly P&amp;L'!AE37)))</f>
        <v>0</v>
      </c>
      <c r="AF39" s="1">
        <f>IF((AF17-AF34-AF37)&lt;0,0,('Running Costs'!$C$20*('Monthly P&amp;L'!AF17-'Monthly P&amp;L'!AF34-'Monthly P&amp;L'!AF37)))</f>
        <v>0</v>
      </c>
      <c r="AG39" s="1">
        <f>IF((AG17-AG34-AG37)&lt;0,0,('Running Costs'!$C$20*('Monthly P&amp;L'!AG17-'Monthly P&amp;L'!AG34-'Monthly P&amp;L'!AG37)))</f>
        <v>0</v>
      </c>
      <c r="AH39" s="1">
        <f>IF((AH17-AH34-AH37)&lt;0,0,('Running Costs'!$C$20*('Monthly P&amp;L'!AH17-'Monthly P&amp;L'!AH34-'Monthly P&amp;L'!AH37)))</f>
        <v>0</v>
      </c>
      <c r="AI39" s="1">
        <f>IF((AI17-AI34-AI37)&lt;0,0,('Running Costs'!$C$20*('Monthly P&amp;L'!AI17-'Monthly P&amp;L'!AI34-'Monthly P&amp;L'!AI37)))</f>
        <v>0</v>
      </c>
      <c r="AJ39" s="1">
        <f>IF((AJ17-AJ34-AJ37)&lt;0,0,('Running Costs'!$C$20*('Monthly P&amp;L'!AJ17-'Monthly P&amp;L'!AJ34-'Monthly P&amp;L'!AJ37)))</f>
        <v>0</v>
      </c>
      <c r="AK39" s="1">
        <f>IF((AK17-AK34-AK37)&lt;0,0,('Running Costs'!$C$20*('Monthly P&amp;L'!AK17-'Monthly P&amp;L'!AK34-'Monthly P&amp;L'!AK37)))</f>
        <v>0</v>
      </c>
      <c r="AL39" s="1">
        <f>IF((AL17-AL34-AL37)&lt;0,0,('Running Costs'!$C$20*('Monthly P&amp;L'!AL17-'Monthly P&amp;L'!AL34-'Monthly P&amp;L'!AL37)))</f>
        <v>0</v>
      </c>
      <c r="AM39" s="1">
        <f>IF((AM17-AM34-AM37)&lt;0,0,('Running Costs'!$C$20*('Monthly P&amp;L'!AM17-'Monthly P&amp;L'!AM34-'Monthly P&amp;L'!AM37)))</f>
        <v>0</v>
      </c>
      <c r="AN39" s="1">
        <f>IF((AN17-AN34-AN37)&lt;0,0,('Running Costs'!$C$20*('Monthly P&amp;L'!AN17-'Monthly P&amp;L'!AN34-'Monthly P&amp;L'!AN37)))</f>
        <v>27.074999999997083</v>
      </c>
      <c r="AO39" s="1">
        <f>IF((AO17-AO34-AO37)&lt;0,0,('Running Costs'!$C$20*('Monthly P&amp;L'!AO17-'Monthly P&amp;L'!AO34-'Monthly P&amp;L'!AO37)))</f>
        <v>0</v>
      </c>
      <c r="AP39" s="1">
        <f>IF((AP17-AP34-AP37)&lt;0,0,('Running Costs'!$C$20*('Monthly P&amp;L'!AP17-'Monthly P&amp;L'!AP34-'Monthly P&amp;L'!AP37)))</f>
        <v>0</v>
      </c>
      <c r="AQ39" s="1">
        <f>IF((AQ17-AQ34-AQ37)&lt;0,0,('Running Costs'!$C$20*('Monthly P&amp;L'!AQ17-'Monthly P&amp;L'!AQ34-'Monthly P&amp;L'!AQ37)))</f>
        <v>0</v>
      </c>
      <c r="AR39" s="1">
        <f>IF((AR17-AR34-AR37)&lt;0,0,('Running Costs'!$C$20*('Monthly P&amp;L'!AR17-'Monthly P&amp;L'!AR34-'Monthly P&amp;L'!AR37)))</f>
        <v>0</v>
      </c>
      <c r="AS39" s="1">
        <f>IF((AS17-AS34-AS37)&lt;0,0,('Running Costs'!$C$20*('Monthly P&amp;L'!AS17-'Monthly P&amp;L'!AS34-'Monthly P&amp;L'!AS37)))</f>
        <v>0</v>
      </c>
      <c r="AT39" s="1">
        <f>IF((AT17-AT34-AT37)&lt;0,0,('Running Costs'!$C$20*('Monthly P&amp;L'!AT17-'Monthly P&amp;L'!AT34-'Monthly P&amp;L'!AT37)))</f>
        <v>160.24999999999633</v>
      </c>
      <c r="AU39" s="1">
        <f>IF((AU17-AU34-AU37)&lt;0,0,('Running Costs'!$C$20*('Monthly P&amp;L'!AU17-'Monthly P&amp;L'!AU34-'Monthly P&amp;L'!AU37)))</f>
        <v>401.07499999999635</v>
      </c>
      <c r="AV39" s="1">
        <f>IF((AV17-AV34-AV37)&lt;0,0,('Running Costs'!$C$20*('Monthly P&amp;L'!AV17-'Monthly P&amp;L'!AV34-'Monthly P&amp;L'!AV37)))</f>
        <v>641.89999999999634</v>
      </c>
      <c r="AW39" s="1">
        <f>IF((AW17-AW34-AW37)&lt;0,0,('Running Costs'!$C$20*('Monthly P&amp;L'!AW17-'Monthly P&amp;L'!AW34-'Monthly P&amp;L'!AW37)))</f>
        <v>864.19999999999641</v>
      </c>
      <c r="AX39" s="1">
        <f>IF((AX17-AX34-AX37)&lt;0,0,('Running Costs'!$C$20*('Monthly P&amp;L'!AX17-'Monthly P&amp;L'!AX34-'Monthly P&amp;L'!AX37)))</f>
        <v>1086.4999999999964</v>
      </c>
      <c r="AY39" s="1">
        <f>IF((AY17-AY34-AY37)&lt;0,0,('Running Costs'!$C$20*('Monthly P&amp;L'!AY17-'Monthly P&amp;L'!AY34-'Monthly P&amp;L'!AY37)))</f>
        <v>1294.5749999999969</v>
      </c>
      <c r="AZ39" s="1">
        <f>IF((AZ17-AZ34-AZ37)&lt;0,0,('Running Costs'!$C$20*('Monthly P&amp;L'!AZ17-'Monthly P&amp;L'!AZ34-'Monthly P&amp;L'!AZ37)))</f>
        <v>1673.624999999997</v>
      </c>
      <c r="BA39" s="1">
        <f>IF((BA17-BA34-BA37)&lt;0,0,('Running Costs'!$C$20*('Monthly P&amp;L'!BA17-'Monthly P&amp;L'!BA34-'Monthly P&amp;L'!BA37)))</f>
        <v>2052.674999999997</v>
      </c>
      <c r="BB39" s="1">
        <f>IF((BB17-BB34-BB37)&lt;0,0,('Running Costs'!$C$20*('Monthly P&amp;L'!BB17-'Monthly P&amp;L'!BB34-'Monthly P&amp;L'!BB37)))</f>
        <v>581.64999999999554</v>
      </c>
      <c r="BC39" s="1">
        <f>IF((BC17-BC34-BC37)&lt;0,0,('Running Costs'!$C$20*('Monthly P&amp;L'!BC17-'Monthly P&amp;L'!BC34-'Monthly P&amp;L'!BC37)))</f>
        <v>920.79999999999563</v>
      </c>
      <c r="BD39" s="1">
        <f>IF((BD17-BD34-BD37)&lt;0,0,('Running Costs'!$C$20*('Monthly P&amp;L'!BD17-'Monthly P&amp;L'!BD34-'Monthly P&amp;L'!BD37)))</f>
        <v>1239.9999999999955</v>
      </c>
      <c r="BE39" s="1">
        <f>IF((BE17-BE34-BE37)&lt;0,0,('Running Costs'!$C$20*('Monthly P&amp;L'!BE17-'Monthly P&amp;L'!BE34-'Monthly P&amp;L'!BE37)))</f>
        <v>1539.2499999999955</v>
      </c>
      <c r="BF39" s="1">
        <f>IF((BF17-BF34-BF37)&lt;0,0,('Running Costs'!$C$20*('Monthly P&amp;L'!BF17-'Monthly P&amp;L'!BF34-'Monthly P&amp;L'!BF37)))</f>
        <v>1818.5499999999954</v>
      </c>
      <c r="BG39" s="1">
        <f>IF((BG17-BG34-BG37)&lt;0,0,('Running Costs'!$C$20*('Monthly P&amp;L'!BG17-'Monthly P&amp;L'!BG34-'Monthly P&amp;L'!BG37)))</f>
        <v>2097.8499999999954</v>
      </c>
      <c r="BH39" s="1">
        <f>IF((BH17-BH34-BH37)&lt;0,0,('Running Costs'!$C$20*('Monthly P&amp;L'!BH17-'Monthly P&amp;L'!BH34-'Monthly P&amp;L'!BH37)))</f>
        <v>2357.1999999999953</v>
      </c>
      <c r="BI39" s="1">
        <f>IF((BI17-BI34-BI37)&lt;0,0,('Running Costs'!$C$20*('Monthly P&amp;L'!BI17-'Monthly P&amp;L'!BI34-'Monthly P&amp;L'!BI37)))</f>
        <v>2596.5999999999958</v>
      </c>
      <c r="BJ39" s="1">
        <f>IF((BJ17-BJ34-BJ37)&lt;0,0,('Running Costs'!$C$20*('Monthly P&amp;L'!BJ17-'Monthly P&amp;L'!BJ34-'Monthly P&amp;L'!BJ37)))</f>
        <v>2835.9999999999959</v>
      </c>
      <c r="BK39" s="1">
        <f>IF((BK17-BK34-BK37)&lt;0,0,('Running Costs'!$C$20*('Monthly P&amp;L'!BK17-'Monthly P&amp;L'!BK34-'Monthly P&amp;L'!BK37)))</f>
        <v>3057.1449999999941</v>
      </c>
      <c r="BL39" s="1">
        <f>IF((BL17-BL34-BL37)&lt;0,0,('Running Costs'!$C$20*('Monthly P&amp;L'!BL17-'Monthly P&amp;L'!BL34-'Monthly P&amp;L'!BL37)))</f>
        <v>3463.2699999999941</v>
      </c>
      <c r="BM39" s="1">
        <f>IF((BM17-BM34-BM37)&lt;0,0,('Running Costs'!$C$20*('Monthly P&amp;L'!BM17-'Monthly P&amp;L'!BM34-'Monthly P&amp;L'!BM37)))</f>
        <v>3869.3949999999941</v>
      </c>
      <c r="BN39" s="1">
        <f>IF((BN17-BN34-BN37)&lt;0,0,('Running Costs'!$C$20*('Monthly P&amp;L'!BN17-'Monthly P&amp;L'!BN34-'Monthly P&amp;L'!BN37)))</f>
        <v>4254.1449999999941</v>
      </c>
      <c r="BO39" s="1">
        <f>IF((BO17-BO34-BO37)&lt;0,0,('Running Costs'!$C$20*('Monthly P&amp;L'!BO17-'Monthly P&amp;L'!BO34-'Monthly P&amp;L'!BO37)))</f>
        <v>2604.3824999999911</v>
      </c>
      <c r="BP39" s="1">
        <f>IF((BP17-BP34-BP37)&lt;0,0,('Running Costs'!$C$20*('Monthly P&amp;L'!BP17-'Monthly P&amp;L'!BP34-'Monthly P&amp;L'!BP37)))</f>
        <v>2946.3824999999911</v>
      </c>
      <c r="BQ39" s="1">
        <f>IF((BQ17-BQ34-BQ37)&lt;0,0,('Running Costs'!$C$20*('Monthly P&amp;L'!BQ17-'Monthly P&amp;L'!BQ34-'Monthly P&amp;L'!BQ37)))</f>
        <v>3267.0074999999911</v>
      </c>
      <c r="BR39" s="1">
        <f>IF((BR17-BR34-BR37)&lt;0,0,('Running Costs'!$C$20*('Monthly P&amp;L'!BR17-'Monthly P&amp;L'!BR34-'Monthly P&amp;L'!BR37)))</f>
        <v>3566.2574999999911</v>
      </c>
      <c r="BS39" s="1">
        <f>IF((BS17-BS34-BS37)&lt;0,0,('Running Costs'!$C$20*('Monthly P&amp;L'!BS17-'Monthly P&amp;L'!BS34-'Monthly P&amp;L'!BS37)))</f>
        <v>3865.5074999999911</v>
      </c>
      <c r="BT39" s="1">
        <f>IF((BT17-BT34-BT37)&lt;0,0,('Running Costs'!$C$20*('Monthly P&amp;L'!BT17-'Monthly P&amp;L'!BT34-'Monthly P&amp;L'!BT37)))</f>
        <v>4143.3824999999952</v>
      </c>
      <c r="BU39" s="1">
        <f>IF((BU17-BU34-BU37)&lt;0,0,('Running Costs'!$C$20*('Monthly P&amp;L'!BU17-'Monthly P&amp;L'!BU34-'Monthly P&amp;L'!BU37)))</f>
        <v>4399.8824999999952</v>
      </c>
      <c r="BV39" s="1">
        <f>IF((BV17-BV34-BV37)&lt;0,0,('Running Costs'!$C$20*('Monthly P&amp;L'!BV17-'Monthly P&amp;L'!BV34-'Monthly P&amp;L'!BV37)))</f>
        <v>4656.3824999999952</v>
      </c>
      <c r="BW39" s="1">
        <f>IF((BW17-BW34-BW37)&lt;0,0,('Running Costs'!$C$20*('Monthly P&amp;L'!BW17-'Monthly P&amp;L'!BW34-'Monthly P&amp;L'!BW37)))</f>
        <v>6433.4082499999886</v>
      </c>
      <c r="BX39" s="1">
        <f>IF((BX17-BX34-BX37)&lt;0,0,('Running Costs'!$C$20*('Monthly P&amp;L'!BX17-'Monthly P&amp;L'!BX34-'Monthly P&amp;L'!BX37)))</f>
        <v>6893.6832499999882</v>
      </c>
      <c r="BY39" s="1">
        <f>IF((BY17-BY34-BY37)&lt;0,0,('Running Costs'!$C$20*('Monthly P&amp;L'!BY17-'Monthly P&amp;L'!BY34-'Monthly P&amp;L'!BY37)))</f>
        <v>7353.9582499999879</v>
      </c>
      <c r="BZ39" s="1">
        <f>IF((BZ17-BZ34-BZ37)&lt;0,0,('Running Costs'!$C$20*('Monthly P&amp;L'!BZ17-'Monthly P&amp;L'!BZ34-'Monthly P&amp;L'!BZ37)))</f>
        <v>7790.008249999988</v>
      </c>
      <c r="CA39" s="1">
        <f>IF((CA17-CA34-CA37)&lt;0,0,('Running Costs'!$C$20*('Monthly P&amp;L'!CA17-'Monthly P&amp;L'!CA34-'Monthly P&amp;L'!CA37)))</f>
        <v>8201.8332499999888</v>
      </c>
      <c r="CB39" s="1">
        <f>IF((CB17-CB34-CB37)&lt;0,0,('Running Costs'!$C$20*('Monthly P&amp;L'!CB17-'Monthly P&amp;L'!CB34-'Monthly P&amp;L'!CB37)))</f>
        <v>8589.4332499999873</v>
      </c>
      <c r="CC39" s="1">
        <f>IF((CC17-CC34-CC37)&lt;0,0,('Running Costs'!$C$20*('Monthly P&amp;L'!CC17-'Monthly P&amp;L'!CC34-'Monthly P&amp;L'!CC37)))</f>
        <v>8952.8082499999873</v>
      </c>
      <c r="CD39" s="1">
        <f>IF((CD17-CD34-CD37)&lt;0,0,('Running Costs'!$C$20*('Monthly P&amp;L'!CD17-'Monthly P&amp;L'!CD34-'Monthly P&amp;L'!CD37)))</f>
        <v>9291.9582499999888</v>
      </c>
      <c r="CE39" s="1">
        <f>IF((CE17-CE34-CE37)&lt;0,0,('Running Costs'!$C$20*('Monthly P&amp;L'!CE17-'Monthly P&amp;L'!CE34-'Monthly P&amp;L'!CE37)))</f>
        <v>9631.1082499999884</v>
      </c>
      <c r="CF39" s="1">
        <f>IF((CF17-CF34-CF37)&lt;0,0,('Running Costs'!$C$20*('Monthly P&amp;L'!CF17-'Monthly P&amp;L'!CF34-'Monthly P&amp;L'!CF37)))</f>
        <v>9946.0332499999895</v>
      </c>
      <c r="CG39" s="1">
        <f>IF((CG17-CG34-CG37)&lt;0,0,('Running Costs'!$C$20*('Monthly P&amp;L'!CG17-'Monthly P&amp;L'!CG34-'Monthly P&amp;L'!CG37)))</f>
        <v>10236.733249999988</v>
      </c>
      <c r="CH39" s="1">
        <f>IF((CH17-CH34-CH37)&lt;0,0,('Running Costs'!$C$20*('Monthly P&amp;L'!CH17-'Monthly P&amp;L'!CH34-'Monthly P&amp;L'!CH37)))</f>
        <v>10527.433249999989</v>
      </c>
      <c r="CI39" s="1">
        <f>IF((CI17-CI34-CI37)&lt;0,0,('Running Costs'!$C$20*('Monthly P&amp;L'!CI17-'Monthly P&amp;L'!CI34-'Monthly P&amp;L'!CI37)))</f>
        <v>12716.574074999993</v>
      </c>
      <c r="CJ39" s="1">
        <f>IF((CJ17-CJ34-CJ37)&lt;0,0,('Running Costs'!$C$20*('Monthly P&amp;L'!CJ17-'Monthly P&amp;L'!CJ34-'Monthly P&amp;L'!CJ37)))</f>
        <v>13230.999074999992</v>
      </c>
      <c r="CK39" s="1">
        <f>IF((CK17-CK34-CK37)&lt;0,0,('Running Costs'!$C$20*('Monthly P&amp;L'!CK17-'Monthly P&amp;L'!CK34-'Monthly P&amp;L'!CK37)))</f>
        <v>13745.424074999994</v>
      </c>
      <c r="CL39" s="1">
        <f>IF((CL17-CL34-CL37)&lt;0,0,('Running Costs'!$C$20*('Monthly P&amp;L'!CL17-'Monthly P&amp;L'!CL34-'Monthly P&amp;L'!CL37)))</f>
        <v>14232.774074999992</v>
      </c>
      <c r="CM39" s="1">
        <f>IF((CM17-CM34-CM37)&lt;0,0,('Running Costs'!$C$20*('Monthly P&amp;L'!CM17-'Monthly P&amp;L'!CM34-'Monthly P&amp;L'!CM37)))</f>
        <v>14693.049074999994</v>
      </c>
      <c r="CN39" s="1">
        <f>IF((CN17-CN34-CN37)&lt;0,0,('Running Costs'!$C$20*('Monthly P&amp;L'!CN17-'Monthly P&amp;L'!CN34-'Monthly P&amp;L'!CN37)))</f>
        <v>15126.249074999992</v>
      </c>
      <c r="CO39" s="1">
        <f>IF((CO17-CO34-CO37)&lt;0,0,('Running Costs'!$C$20*('Monthly P&amp;L'!CO17-'Monthly P&amp;L'!CO34-'Monthly P&amp;L'!CO37)))</f>
        <v>15532.374074999992</v>
      </c>
      <c r="CP39" s="1">
        <f>IF((CP17-CP34-CP37)&lt;0,0,('Running Costs'!$C$20*('Monthly P&amp;L'!CP17-'Monthly P&amp;L'!CP34-'Monthly P&amp;L'!CP37)))</f>
        <v>15911.424074999992</v>
      </c>
      <c r="CQ39" s="1">
        <f>IF((CQ17-CQ34-CQ37)&lt;0,0,('Running Costs'!$C$20*('Monthly P&amp;L'!CQ17-'Monthly P&amp;L'!CQ34-'Monthly P&amp;L'!CQ37)))</f>
        <v>16290.474074999993</v>
      </c>
      <c r="CR39" s="1">
        <f>IF((CR17-CR34-CR37)&lt;0,0,('Running Costs'!$C$20*('Monthly P&amp;L'!CR17-'Monthly P&amp;L'!CR34-'Monthly P&amp;L'!CR37)))</f>
        <v>16642.449074999993</v>
      </c>
      <c r="CS39" s="1">
        <f>IF((CS17-CS34-CS37)&lt;0,0,('Running Costs'!$C$20*('Monthly P&amp;L'!CS17-'Monthly P&amp;L'!CS34-'Monthly P&amp;L'!CS37)))</f>
        <v>16967.349074999991</v>
      </c>
      <c r="CT39" s="1">
        <f>IF((CT17-CT34-CT37)&lt;0,0,('Running Costs'!$C$20*('Monthly P&amp;L'!CT17-'Monthly P&amp;L'!CT34-'Monthly P&amp;L'!CT37)))</f>
        <v>17292.249074999992</v>
      </c>
      <c r="CU39" s="1">
        <f>IF((CU17-CU34-CU37)&lt;0,0,('Running Costs'!$C$20*('Monthly P&amp;L'!CU17-'Monthly P&amp;L'!CU34-'Monthly P&amp;L'!CU37)))</f>
        <v>19874.581482499987</v>
      </c>
      <c r="CV39" s="1">
        <f>IF((CV17-CV34-CV37)&lt;0,0,('Running Costs'!$C$20*('Monthly P&amp;L'!CV17-'Monthly P&amp;L'!CV34-'Monthly P&amp;L'!CV37)))</f>
        <v>20443.156482499984</v>
      </c>
      <c r="CW39" s="1">
        <f>IF((CW17-CW34-CW37)&lt;0,0,('Running Costs'!$C$20*('Monthly P&amp;L'!CW17-'Monthly P&amp;L'!CW34-'Monthly P&amp;L'!CW37)))</f>
        <v>21011.731482499985</v>
      </c>
      <c r="CX39" s="1">
        <f>IF((CX17-CX34-CX37)&lt;0,0,('Running Costs'!$C$20*('Monthly P&amp;L'!CX17-'Monthly P&amp;L'!CX34-'Monthly P&amp;L'!CX37)))</f>
        <v>21550.381482499986</v>
      </c>
      <c r="CY39" s="1">
        <f>IF((CY17-CY34-CY37)&lt;0,0,('Running Costs'!$C$20*('Monthly P&amp;L'!CY17-'Monthly P&amp;L'!CY34-'Monthly P&amp;L'!CY37)))</f>
        <v>22059.106482499985</v>
      </c>
      <c r="CZ39" s="1">
        <f>IF((CZ17-CZ34-CZ37)&lt;0,0,('Running Costs'!$C$20*('Monthly P&amp;L'!CZ17-'Monthly P&amp;L'!CZ34-'Monthly P&amp;L'!CZ37)))</f>
        <v>22537.906482499984</v>
      </c>
      <c r="DA39" s="1">
        <f>IF((DA17-DA34-DA37)&lt;0,0,('Running Costs'!$C$20*('Monthly P&amp;L'!DA17-'Monthly P&amp;L'!DA34-'Monthly P&amp;L'!DA37)))</f>
        <v>22986.781482499984</v>
      </c>
      <c r="DB39" s="1">
        <f>IF((DB17-DB34-DB37)&lt;0,0,('Running Costs'!$C$20*('Monthly P&amp;L'!DB17-'Monthly P&amp;L'!DB34-'Monthly P&amp;L'!DB37)))</f>
        <v>23405.731482499985</v>
      </c>
      <c r="DC39" s="1">
        <f>IF((DC17-DC34-DC37)&lt;0,0,('Running Costs'!$C$20*('Monthly P&amp;L'!DC17-'Monthly P&amp;L'!DC34-'Monthly P&amp;L'!DC37)))</f>
        <v>23824.681482499986</v>
      </c>
      <c r="DD39" s="1">
        <f>IF((DD17-DD34-DD37)&lt;0,0,('Running Costs'!$C$20*('Monthly P&amp;L'!DD17-'Monthly P&amp;L'!DD34-'Monthly P&amp;L'!DD37)))</f>
        <v>24213.706482499987</v>
      </c>
      <c r="DE39" s="1">
        <f>IF((DE17-DE34-DE37)&lt;0,0,('Running Costs'!$C$20*('Monthly P&amp;L'!DE17-'Monthly P&amp;L'!DE34-'Monthly P&amp;L'!DE37)))</f>
        <v>24572.806482499986</v>
      </c>
      <c r="DF39" s="1">
        <f>IF((DF17-DF34-DF37)&lt;0,0,('Running Costs'!$C$20*('Monthly P&amp;L'!DF17-'Monthly P&amp;L'!DF34-'Monthly P&amp;L'!DF37)))</f>
        <v>24931.906482499984</v>
      </c>
      <c r="DG39" s="1">
        <f>IF((DG17-DG34-DG37)&lt;0,0,('Running Costs'!$C$20*('Monthly P&amp;L'!DG17-'Monthly P&amp;L'!DG34-'Monthly P&amp;L'!DG37)))</f>
        <v>27886.614630749977</v>
      </c>
      <c r="DH39" s="1">
        <f>IF((DH17-DH34-DH37)&lt;0,0,('Running Costs'!$C$20*('Monthly P&amp;L'!DH17-'Monthly P&amp;L'!DH34-'Monthly P&amp;L'!DH37)))</f>
        <v>28509.339630749975</v>
      </c>
      <c r="DI39" s="1">
        <f>IF((DI17-DI34-DI37)&lt;0,0,('Running Costs'!$C$20*('Monthly P&amp;L'!DI17-'Monthly P&amp;L'!DI34-'Monthly P&amp;L'!DI37)))</f>
        <v>29132.064630749974</v>
      </c>
      <c r="DJ39" s="1">
        <f>IF((DJ17-DJ34-DJ37)&lt;0,0,('Running Costs'!$C$20*('Monthly P&amp;L'!DJ17-'Monthly P&amp;L'!DJ34-'Monthly P&amp;L'!DJ37)))</f>
        <v>29722.014630749974</v>
      </c>
      <c r="DK39" s="1">
        <f>IF((DK17-DK34-DK37)&lt;0,0,('Running Costs'!$C$20*('Monthly P&amp;L'!DK17-'Monthly P&amp;L'!DK34-'Monthly P&amp;L'!DK37)))</f>
        <v>30279.189630749974</v>
      </c>
      <c r="DL39" s="1">
        <f>IF((DL17-DL34-DL37)&lt;0,0,('Running Costs'!$C$20*('Monthly P&amp;L'!DL17-'Monthly P&amp;L'!DL34-'Monthly P&amp;L'!DL37)))</f>
        <v>30803.589630749975</v>
      </c>
      <c r="DM39" s="1">
        <f>IF((DM17-DM34-DM37)&lt;0,0,('Running Costs'!$C$20*('Monthly P&amp;L'!DM17-'Monthly P&amp;L'!DM34-'Monthly P&amp;L'!DM37)))</f>
        <v>31295.214630749975</v>
      </c>
      <c r="DN39" s="1">
        <f>IF((DN17-DN34-DN37)&lt;0,0,('Running Costs'!$C$20*('Monthly P&amp;L'!DN17-'Monthly P&amp;L'!DN34-'Monthly P&amp;L'!DN37)))</f>
        <v>31754.064630749974</v>
      </c>
      <c r="DO39" s="1">
        <f>IF((DO17-DO34-DO37)&lt;0,0,('Running Costs'!$C$20*('Monthly P&amp;L'!DO17-'Monthly P&amp;L'!DO34-'Monthly P&amp;L'!DO37)))</f>
        <v>32212.914630749976</v>
      </c>
      <c r="DP39" s="1">
        <f>IF((DP17-DP34-DP37)&lt;0,0,('Running Costs'!$C$20*('Monthly P&amp;L'!DP17-'Monthly P&amp;L'!DP34-'Monthly P&amp;L'!DP37)))</f>
        <v>32638.989630749973</v>
      </c>
      <c r="DQ39" s="1">
        <f>IF((DQ17-DQ34-DQ37)&lt;0,0,('Running Costs'!$C$20*('Monthly P&amp;L'!DQ17-'Monthly P&amp;L'!DQ34-'Monthly P&amp;L'!DQ37)))</f>
        <v>33032.289630749976</v>
      </c>
      <c r="DR39" s="1">
        <f>IF((DR17-DR34-DR37)&lt;0,0,('Running Costs'!$C$20*('Monthly P&amp;L'!DR17-'Monthly P&amp;L'!DR34-'Monthly P&amp;L'!DR37)))</f>
        <v>33425.589630749972</v>
      </c>
    </row>
    <row r="41" spans="2:122">
      <c r="B41" t="s">
        <v>78</v>
      </c>
      <c r="C41" s="1">
        <v>100</v>
      </c>
      <c r="D41" s="1">
        <f>C41</f>
        <v>100</v>
      </c>
      <c r="E41" s="1">
        <f t="shared" ref="E41:BP41" si="172">D41</f>
        <v>100</v>
      </c>
      <c r="F41" s="1">
        <f t="shared" si="172"/>
        <v>100</v>
      </c>
      <c r="G41" s="1">
        <f t="shared" si="172"/>
        <v>100</v>
      </c>
      <c r="H41" s="1">
        <f t="shared" si="172"/>
        <v>100</v>
      </c>
      <c r="I41" s="1">
        <f t="shared" si="172"/>
        <v>100</v>
      </c>
      <c r="J41" s="1">
        <f t="shared" si="172"/>
        <v>100</v>
      </c>
      <c r="K41" s="1">
        <f t="shared" si="172"/>
        <v>100</v>
      </c>
      <c r="L41" s="1">
        <f t="shared" si="172"/>
        <v>100</v>
      </c>
      <c r="M41" s="1">
        <f t="shared" si="172"/>
        <v>100</v>
      </c>
      <c r="N41" s="1">
        <f t="shared" si="172"/>
        <v>100</v>
      </c>
      <c r="O41" s="1">
        <f t="shared" si="172"/>
        <v>100</v>
      </c>
      <c r="P41" s="1">
        <f t="shared" si="172"/>
        <v>100</v>
      </c>
      <c r="Q41" s="1">
        <f t="shared" si="172"/>
        <v>100</v>
      </c>
      <c r="R41" s="1">
        <f t="shared" si="172"/>
        <v>100</v>
      </c>
      <c r="S41" s="1">
        <f t="shared" si="172"/>
        <v>100</v>
      </c>
      <c r="T41" s="1">
        <f t="shared" si="172"/>
        <v>100</v>
      </c>
      <c r="U41" s="1">
        <f t="shared" si="172"/>
        <v>100</v>
      </c>
      <c r="V41" s="1">
        <f t="shared" si="172"/>
        <v>100</v>
      </c>
      <c r="W41" s="1">
        <f t="shared" si="172"/>
        <v>100</v>
      </c>
      <c r="X41" s="1">
        <f t="shared" si="172"/>
        <v>100</v>
      </c>
      <c r="Y41" s="1">
        <f t="shared" si="172"/>
        <v>100</v>
      </c>
      <c r="Z41" s="1">
        <f t="shared" si="172"/>
        <v>100</v>
      </c>
      <c r="AA41" s="1">
        <f t="shared" si="172"/>
        <v>100</v>
      </c>
      <c r="AB41" s="1">
        <f t="shared" si="172"/>
        <v>100</v>
      </c>
      <c r="AC41" s="1">
        <f t="shared" si="172"/>
        <v>100</v>
      </c>
      <c r="AD41" s="1">
        <f t="shared" si="172"/>
        <v>100</v>
      </c>
      <c r="AE41" s="1">
        <f t="shared" si="172"/>
        <v>100</v>
      </c>
      <c r="AF41" s="1">
        <f t="shared" si="172"/>
        <v>100</v>
      </c>
      <c r="AG41" s="1">
        <f t="shared" si="172"/>
        <v>100</v>
      </c>
      <c r="AH41" s="1">
        <f t="shared" si="172"/>
        <v>100</v>
      </c>
      <c r="AI41" s="1">
        <f t="shared" si="172"/>
        <v>100</v>
      </c>
      <c r="AJ41" s="1">
        <f t="shared" si="172"/>
        <v>100</v>
      </c>
      <c r="AK41" s="1">
        <f t="shared" si="172"/>
        <v>100</v>
      </c>
      <c r="AL41" s="1">
        <f t="shared" si="172"/>
        <v>100</v>
      </c>
      <c r="AM41" s="1">
        <f t="shared" si="172"/>
        <v>100</v>
      </c>
      <c r="AN41" s="1">
        <f t="shared" si="172"/>
        <v>100</v>
      </c>
      <c r="AO41" s="1">
        <f t="shared" si="172"/>
        <v>100</v>
      </c>
      <c r="AP41" s="1">
        <f t="shared" si="172"/>
        <v>100</v>
      </c>
      <c r="AQ41" s="1">
        <f t="shared" si="172"/>
        <v>100</v>
      </c>
      <c r="AR41" s="1">
        <f t="shared" si="172"/>
        <v>100</v>
      </c>
      <c r="AS41" s="1">
        <f t="shared" si="172"/>
        <v>100</v>
      </c>
      <c r="AT41" s="1">
        <f t="shared" si="172"/>
        <v>100</v>
      </c>
      <c r="AU41" s="1">
        <f t="shared" si="172"/>
        <v>100</v>
      </c>
      <c r="AV41" s="1">
        <f t="shared" si="172"/>
        <v>100</v>
      </c>
      <c r="AW41" s="1">
        <f t="shared" si="172"/>
        <v>100</v>
      </c>
      <c r="AX41" s="1">
        <f t="shared" si="172"/>
        <v>100</v>
      </c>
      <c r="AY41" s="1">
        <f t="shared" si="172"/>
        <v>100</v>
      </c>
      <c r="AZ41" s="1">
        <f t="shared" si="172"/>
        <v>100</v>
      </c>
      <c r="BA41" s="1">
        <f t="shared" si="172"/>
        <v>100</v>
      </c>
      <c r="BB41" s="1">
        <f t="shared" si="172"/>
        <v>100</v>
      </c>
      <c r="BC41" s="1">
        <f t="shared" si="172"/>
        <v>100</v>
      </c>
      <c r="BD41" s="1">
        <f t="shared" si="172"/>
        <v>100</v>
      </c>
      <c r="BE41" s="1">
        <f t="shared" si="172"/>
        <v>100</v>
      </c>
      <c r="BF41" s="1">
        <f t="shared" si="172"/>
        <v>100</v>
      </c>
      <c r="BG41" s="1">
        <f t="shared" si="172"/>
        <v>100</v>
      </c>
      <c r="BH41" s="1">
        <f t="shared" si="172"/>
        <v>100</v>
      </c>
      <c r="BI41" s="1">
        <f t="shared" si="172"/>
        <v>100</v>
      </c>
      <c r="BJ41" s="1">
        <f t="shared" si="172"/>
        <v>100</v>
      </c>
      <c r="BK41" s="1">
        <f t="shared" si="172"/>
        <v>100</v>
      </c>
      <c r="BL41" s="1">
        <f t="shared" si="172"/>
        <v>100</v>
      </c>
      <c r="BM41" s="1">
        <f t="shared" si="172"/>
        <v>100</v>
      </c>
      <c r="BN41" s="1">
        <f t="shared" si="172"/>
        <v>100</v>
      </c>
      <c r="BO41" s="1">
        <f t="shared" si="172"/>
        <v>100</v>
      </c>
      <c r="BP41" s="1">
        <f t="shared" si="172"/>
        <v>100</v>
      </c>
      <c r="BQ41" s="1">
        <f t="shared" ref="BQ41:DR41" si="173">BP41</f>
        <v>100</v>
      </c>
      <c r="BR41" s="1">
        <f t="shared" si="173"/>
        <v>100</v>
      </c>
      <c r="BS41" s="1">
        <f t="shared" si="173"/>
        <v>100</v>
      </c>
      <c r="BT41" s="1">
        <f t="shared" si="173"/>
        <v>100</v>
      </c>
      <c r="BU41" s="1">
        <f t="shared" si="173"/>
        <v>100</v>
      </c>
      <c r="BV41" s="1">
        <f t="shared" si="173"/>
        <v>100</v>
      </c>
      <c r="BW41" s="1">
        <f t="shared" si="173"/>
        <v>100</v>
      </c>
      <c r="BX41" s="1">
        <f t="shared" si="173"/>
        <v>100</v>
      </c>
      <c r="BY41" s="1">
        <f t="shared" si="173"/>
        <v>100</v>
      </c>
      <c r="BZ41" s="1">
        <f t="shared" si="173"/>
        <v>100</v>
      </c>
      <c r="CA41" s="1">
        <f t="shared" si="173"/>
        <v>100</v>
      </c>
      <c r="CB41" s="1">
        <f t="shared" si="173"/>
        <v>100</v>
      </c>
      <c r="CC41" s="1">
        <f t="shared" si="173"/>
        <v>100</v>
      </c>
      <c r="CD41" s="1">
        <f t="shared" si="173"/>
        <v>100</v>
      </c>
      <c r="CE41" s="1">
        <f t="shared" si="173"/>
        <v>100</v>
      </c>
      <c r="CF41" s="1">
        <f t="shared" si="173"/>
        <v>100</v>
      </c>
      <c r="CG41" s="1">
        <f t="shared" si="173"/>
        <v>100</v>
      </c>
      <c r="CH41" s="1">
        <f t="shared" si="173"/>
        <v>100</v>
      </c>
      <c r="CI41" s="1">
        <f t="shared" si="173"/>
        <v>100</v>
      </c>
      <c r="CJ41" s="1">
        <f t="shared" si="173"/>
        <v>100</v>
      </c>
      <c r="CK41" s="1">
        <f t="shared" si="173"/>
        <v>100</v>
      </c>
      <c r="CL41" s="1">
        <f t="shared" si="173"/>
        <v>100</v>
      </c>
      <c r="CM41" s="1">
        <f t="shared" si="173"/>
        <v>100</v>
      </c>
      <c r="CN41" s="1">
        <f t="shared" si="173"/>
        <v>100</v>
      </c>
      <c r="CO41" s="1">
        <f t="shared" si="173"/>
        <v>100</v>
      </c>
      <c r="CP41" s="1">
        <f t="shared" si="173"/>
        <v>100</v>
      </c>
      <c r="CQ41" s="1">
        <f t="shared" si="173"/>
        <v>100</v>
      </c>
      <c r="CR41" s="1">
        <f t="shared" si="173"/>
        <v>100</v>
      </c>
      <c r="CS41" s="1">
        <f t="shared" si="173"/>
        <v>100</v>
      </c>
      <c r="CT41" s="1">
        <f t="shared" si="173"/>
        <v>100</v>
      </c>
      <c r="CU41" s="1">
        <f t="shared" si="173"/>
        <v>100</v>
      </c>
      <c r="CV41" s="1">
        <f t="shared" si="173"/>
        <v>100</v>
      </c>
      <c r="CW41" s="1">
        <f t="shared" si="173"/>
        <v>100</v>
      </c>
      <c r="CX41" s="1">
        <f t="shared" si="173"/>
        <v>100</v>
      </c>
      <c r="CY41" s="1">
        <f t="shared" si="173"/>
        <v>100</v>
      </c>
      <c r="CZ41" s="1">
        <f t="shared" si="173"/>
        <v>100</v>
      </c>
      <c r="DA41" s="1">
        <f t="shared" si="173"/>
        <v>100</v>
      </c>
      <c r="DB41" s="1">
        <f t="shared" si="173"/>
        <v>100</v>
      </c>
      <c r="DC41" s="1">
        <f t="shared" si="173"/>
        <v>100</v>
      </c>
      <c r="DD41" s="1">
        <f t="shared" si="173"/>
        <v>100</v>
      </c>
      <c r="DE41" s="1">
        <f t="shared" si="173"/>
        <v>100</v>
      </c>
      <c r="DF41" s="1">
        <f t="shared" si="173"/>
        <v>100</v>
      </c>
      <c r="DG41" s="1">
        <f t="shared" si="173"/>
        <v>100</v>
      </c>
      <c r="DH41" s="1">
        <f t="shared" si="173"/>
        <v>100</v>
      </c>
      <c r="DI41" s="1">
        <f t="shared" si="173"/>
        <v>100</v>
      </c>
      <c r="DJ41" s="1">
        <f t="shared" si="173"/>
        <v>100</v>
      </c>
      <c r="DK41" s="1">
        <f t="shared" si="173"/>
        <v>100</v>
      </c>
      <c r="DL41" s="1">
        <f t="shared" si="173"/>
        <v>100</v>
      </c>
      <c r="DM41" s="1">
        <f t="shared" si="173"/>
        <v>100</v>
      </c>
      <c r="DN41" s="1">
        <f t="shared" si="173"/>
        <v>100</v>
      </c>
      <c r="DO41" s="1">
        <f t="shared" si="173"/>
        <v>100</v>
      </c>
      <c r="DP41" s="1">
        <f t="shared" si="173"/>
        <v>100</v>
      </c>
      <c r="DQ41" s="1">
        <f t="shared" si="173"/>
        <v>100</v>
      </c>
      <c r="DR41" s="1">
        <f t="shared" si="173"/>
        <v>100</v>
      </c>
    </row>
    <row r="43" spans="2:122">
      <c r="B43" t="s">
        <v>84</v>
      </c>
      <c r="C43" s="1">
        <f>SUM(C17-C34-C39-C41)</f>
        <v>-21950.000000000004</v>
      </c>
      <c r="D43" s="1">
        <f t="shared" ref="D43:BO43" si="174">SUM(D17-D34-D39-D41)</f>
        <v>-21100.000000000004</v>
      </c>
      <c r="E43" s="1">
        <f t="shared" si="174"/>
        <v>-20300.000000000004</v>
      </c>
      <c r="F43" s="1">
        <f t="shared" si="174"/>
        <v>-19500.000000000004</v>
      </c>
      <c r="G43" s="1">
        <f t="shared" si="174"/>
        <v>-18750.000000000004</v>
      </c>
      <c r="H43" s="1">
        <f t="shared" si="174"/>
        <v>-18050.000000000004</v>
      </c>
      <c r="I43" s="1">
        <f t="shared" si="174"/>
        <v>-17400.000000000004</v>
      </c>
      <c r="J43" s="1">
        <f t="shared" si="174"/>
        <v>-16750.000000000004</v>
      </c>
      <c r="K43" s="1">
        <f t="shared" si="174"/>
        <v>-16150.000000000004</v>
      </c>
      <c r="L43" s="1">
        <f t="shared" si="174"/>
        <v>-15550.000000000004</v>
      </c>
      <c r="M43" s="1">
        <f t="shared" si="174"/>
        <v>-15000.000000000004</v>
      </c>
      <c r="N43" s="1">
        <f t="shared" si="174"/>
        <v>-14500.000000000004</v>
      </c>
      <c r="O43" s="1">
        <f t="shared" si="174"/>
        <v>-14895</v>
      </c>
      <c r="P43" s="1">
        <f t="shared" si="174"/>
        <v>-13905</v>
      </c>
      <c r="Q43" s="1">
        <f t="shared" si="174"/>
        <v>-12915</v>
      </c>
      <c r="R43" s="1">
        <f t="shared" si="174"/>
        <v>-11980</v>
      </c>
      <c r="S43" s="1">
        <f t="shared" si="174"/>
        <v>-11100</v>
      </c>
      <c r="T43" s="1">
        <f t="shared" si="174"/>
        <v>-10275</v>
      </c>
      <c r="U43" s="1">
        <f t="shared" si="174"/>
        <v>-9505</v>
      </c>
      <c r="V43" s="1">
        <f t="shared" si="174"/>
        <v>-8735</v>
      </c>
      <c r="W43" s="1">
        <f t="shared" si="174"/>
        <v>-8020</v>
      </c>
      <c r="X43" s="1">
        <f t="shared" si="174"/>
        <v>-7360</v>
      </c>
      <c r="Y43" s="1">
        <f t="shared" si="174"/>
        <v>-6700</v>
      </c>
      <c r="Z43" s="1">
        <f t="shared" si="174"/>
        <v>-6095</v>
      </c>
      <c r="AA43" s="1">
        <f t="shared" si="174"/>
        <v>-5675.0000000000036</v>
      </c>
      <c r="AB43" s="1">
        <f t="shared" si="174"/>
        <v>-4535.0000000000036</v>
      </c>
      <c r="AC43" s="1">
        <f t="shared" si="174"/>
        <v>-8540.6666666666715</v>
      </c>
      <c r="AD43" s="1">
        <f t="shared" si="174"/>
        <v>-7571.6666666666715</v>
      </c>
      <c r="AE43" s="1">
        <f t="shared" si="174"/>
        <v>-6659.6666666666715</v>
      </c>
      <c r="AF43" s="1">
        <f t="shared" si="174"/>
        <v>-5804.6666666666715</v>
      </c>
      <c r="AG43" s="1">
        <f t="shared" si="174"/>
        <v>-4949.6666666666715</v>
      </c>
      <c r="AH43" s="1">
        <f t="shared" si="174"/>
        <v>-4151.6666666666715</v>
      </c>
      <c r="AI43" s="1">
        <f t="shared" si="174"/>
        <v>-3410.6666666666715</v>
      </c>
      <c r="AJ43" s="1">
        <f t="shared" si="174"/>
        <v>-2669.6666666666715</v>
      </c>
      <c r="AK43" s="1">
        <f t="shared" si="174"/>
        <v>-1985.6666666666715</v>
      </c>
      <c r="AL43" s="1">
        <f t="shared" si="174"/>
        <v>-1358.6666666666715</v>
      </c>
      <c r="AM43" s="1">
        <f t="shared" si="174"/>
        <v>-766.33333333334303</v>
      </c>
      <c r="AN43" s="1">
        <f t="shared" si="174"/>
        <v>379.84166666665988</v>
      </c>
      <c r="AO43" s="1">
        <f t="shared" si="174"/>
        <v>-4027.4166666666788</v>
      </c>
      <c r="AP43" s="1">
        <f t="shared" si="174"/>
        <v>-2977.6666666666788</v>
      </c>
      <c r="AQ43" s="1">
        <f t="shared" si="174"/>
        <v>-1927.9166666666788</v>
      </c>
      <c r="AR43" s="1">
        <f t="shared" si="174"/>
        <v>-939.91666666667879</v>
      </c>
      <c r="AS43" s="1">
        <f t="shared" si="174"/>
        <v>-13.666666666678793</v>
      </c>
      <c r="AT43" s="1">
        <f t="shared" si="174"/>
        <v>690.58333333332484</v>
      </c>
      <c r="AU43" s="1">
        <f t="shared" si="174"/>
        <v>1252.5083333333248</v>
      </c>
      <c r="AV43" s="1">
        <f t="shared" si="174"/>
        <v>1814.4333333333248</v>
      </c>
      <c r="AW43" s="1">
        <f t="shared" si="174"/>
        <v>2333.133333333325</v>
      </c>
      <c r="AX43" s="1">
        <f t="shared" si="174"/>
        <v>2851.8333333333248</v>
      </c>
      <c r="AY43" s="1">
        <f t="shared" si="174"/>
        <v>3337.3416666666599</v>
      </c>
      <c r="AZ43" s="1">
        <f t="shared" si="174"/>
        <v>4221.7916666666597</v>
      </c>
      <c r="BA43" s="1">
        <f t="shared" si="174"/>
        <v>5106.2416666666595</v>
      </c>
      <c r="BB43" s="1">
        <f t="shared" si="174"/>
        <v>1673.8499999999899</v>
      </c>
      <c r="BC43" s="1">
        <f t="shared" si="174"/>
        <v>2465.1999999999898</v>
      </c>
      <c r="BD43" s="1">
        <f t="shared" si="174"/>
        <v>3209.99999999999</v>
      </c>
      <c r="BE43" s="1">
        <f t="shared" si="174"/>
        <v>3908.24999999999</v>
      </c>
      <c r="BF43" s="1">
        <f t="shared" si="174"/>
        <v>4559.9499999999898</v>
      </c>
      <c r="BG43" s="1">
        <f t="shared" si="174"/>
        <v>5211.6499999999905</v>
      </c>
      <c r="BH43" s="1">
        <f t="shared" si="174"/>
        <v>5816.7999999999902</v>
      </c>
      <c r="BI43" s="1">
        <f t="shared" si="174"/>
        <v>6375.3999999999896</v>
      </c>
      <c r="BJ43" s="1">
        <f t="shared" si="174"/>
        <v>6933.9999999999891</v>
      </c>
      <c r="BK43" s="1">
        <f t="shared" si="174"/>
        <v>7450.0049999999856</v>
      </c>
      <c r="BL43" s="1">
        <f t="shared" si="174"/>
        <v>8397.6299999999865</v>
      </c>
      <c r="BM43" s="1">
        <f t="shared" si="174"/>
        <v>9345.2549999999865</v>
      </c>
      <c r="BN43" s="1">
        <f t="shared" si="174"/>
        <v>10243.004999999986</v>
      </c>
      <c r="BO43" s="1">
        <f t="shared" si="174"/>
        <v>6393.559166666646</v>
      </c>
      <c r="BP43" s="1">
        <f t="shared" ref="BP43:DR43" si="175">SUM(BP17-BP34-BP39-BP41)</f>
        <v>7191.559166666646</v>
      </c>
      <c r="BQ43" s="1">
        <f t="shared" si="175"/>
        <v>7939.684166666646</v>
      </c>
      <c r="BR43" s="1">
        <f t="shared" si="175"/>
        <v>8637.934166666646</v>
      </c>
      <c r="BS43" s="1">
        <f t="shared" si="175"/>
        <v>9336.184166666646</v>
      </c>
      <c r="BT43" s="1">
        <f t="shared" si="175"/>
        <v>9984.5591666666551</v>
      </c>
      <c r="BU43" s="1">
        <f t="shared" si="175"/>
        <v>10583.059166666655</v>
      </c>
      <c r="BV43" s="1">
        <f t="shared" si="175"/>
        <v>11181.559166666655</v>
      </c>
      <c r="BW43" s="1">
        <f t="shared" si="175"/>
        <v>15327.952583333306</v>
      </c>
      <c r="BX43" s="1">
        <f t="shared" si="175"/>
        <v>16401.927583333309</v>
      </c>
      <c r="BY43" s="1">
        <f t="shared" si="175"/>
        <v>17475.902583333307</v>
      </c>
      <c r="BZ43" s="1">
        <f t="shared" si="175"/>
        <v>18493.352583333308</v>
      </c>
      <c r="CA43" s="1">
        <f t="shared" si="175"/>
        <v>19454.277583333307</v>
      </c>
      <c r="CB43" s="1">
        <f t="shared" si="175"/>
        <v>20358.677583333309</v>
      </c>
      <c r="CC43" s="1">
        <f t="shared" si="175"/>
        <v>21206.552583333309</v>
      </c>
      <c r="CD43" s="1">
        <f t="shared" si="175"/>
        <v>21997.902583333307</v>
      </c>
      <c r="CE43" s="1">
        <f t="shared" si="175"/>
        <v>22789.252583333306</v>
      </c>
      <c r="CF43" s="1">
        <f t="shared" si="175"/>
        <v>23524.077583333306</v>
      </c>
      <c r="CG43" s="1">
        <f t="shared" si="175"/>
        <v>24202.377583333306</v>
      </c>
      <c r="CH43" s="1">
        <f t="shared" si="175"/>
        <v>24880.677583333309</v>
      </c>
      <c r="CI43" s="1">
        <f t="shared" si="175"/>
        <v>29988.672841666648</v>
      </c>
      <c r="CJ43" s="1">
        <f t="shared" si="175"/>
        <v>31188.997841666649</v>
      </c>
      <c r="CK43" s="1">
        <f t="shared" si="175"/>
        <v>32389.322841666646</v>
      </c>
      <c r="CL43" s="1">
        <f t="shared" si="175"/>
        <v>33526.472841666648</v>
      </c>
      <c r="CM43" s="1">
        <f t="shared" si="175"/>
        <v>34600.447841666646</v>
      </c>
      <c r="CN43" s="1">
        <f t="shared" si="175"/>
        <v>35611.247841666649</v>
      </c>
      <c r="CO43" s="1">
        <f t="shared" si="175"/>
        <v>36558.872841666649</v>
      </c>
      <c r="CP43" s="1">
        <f t="shared" si="175"/>
        <v>37443.322841666653</v>
      </c>
      <c r="CQ43" s="1">
        <f t="shared" si="175"/>
        <v>38327.77284166665</v>
      </c>
      <c r="CR43" s="1">
        <f t="shared" si="175"/>
        <v>39149.047841666645</v>
      </c>
      <c r="CS43" s="1">
        <f t="shared" si="175"/>
        <v>39907.14784166665</v>
      </c>
      <c r="CT43" s="1">
        <f t="shared" si="175"/>
        <v>40665.247841666649</v>
      </c>
      <c r="CU43" s="1">
        <f t="shared" si="175"/>
        <v>46690.690125833309</v>
      </c>
      <c r="CV43" s="1">
        <f t="shared" si="175"/>
        <v>48017.365125833312</v>
      </c>
      <c r="CW43" s="1">
        <f t="shared" si="175"/>
        <v>49344.040125833308</v>
      </c>
      <c r="CX43" s="1">
        <f t="shared" si="175"/>
        <v>50600.890125833306</v>
      </c>
      <c r="CY43" s="1">
        <f t="shared" si="175"/>
        <v>51787.915125833308</v>
      </c>
      <c r="CZ43" s="1">
        <f t="shared" si="175"/>
        <v>52905.115125833312</v>
      </c>
      <c r="DA43" s="1">
        <f t="shared" si="175"/>
        <v>53952.490125833312</v>
      </c>
      <c r="DB43" s="1">
        <f t="shared" si="175"/>
        <v>54930.040125833308</v>
      </c>
      <c r="DC43" s="1">
        <f t="shared" si="175"/>
        <v>55907.590125833303</v>
      </c>
      <c r="DD43" s="1">
        <f t="shared" si="175"/>
        <v>56815.315125833309</v>
      </c>
      <c r="DE43" s="1">
        <f t="shared" si="175"/>
        <v>57653.215125833303</v>
      </c>
      <c r="DF43" s="1">
        <f t="shared" si="175"/>
        <v>58491.115125833312</v>
      </c>
      <c r="DG43" s="1">
        <f t="shared" si="175"/>
        <v>65385.434138416618</v>
      </c>
      <c r="DH43" s="1">
        <f t="shared" si="175"/>
        <v>66838.459138416612</v>
      </c>
      <c r="DI43" s="1">
        <f t="shared" si="175"/>
        <v>68291.484138416621</v>
      </c>
      <c r="DJ43" s="1">
        <f t="shared" si="175"/>
        <v>69668.034138416609</v>
      </c>
      <c r="DK43" s="1">
        <f t="shared" si="175"/>
        <v>70968.109138416621</v>
      </c>
      <c r="DL43" s="1">
        <f t="shared" si="175"/>
        <v>72191.709138416612</v>
      </c>
      <c r="DM43" s="1">
        <f t="shared" si="175"/>
        <v>73338.834138416612</v>
      </c>
      <c r="DN43" s="1">
        <f t="shared" si="175"/>
        <v>74409.484138416621</v>
      </c>
      <c r="DO43" s="1">
        <f t="shared" si="175"/>
        <v>75480.134138416615</v>
      </c>
      <c r="DP43" s="1">
        <f t="shared" si="175"/>
        <v>76474.309138416618</v>
      </c>
      <c r="DQ43" s="1">
        <f t="shared" si="175"/>
        <v>77392.009138416615</v>
      </c>
      <c r="DR43" s="1">
        <f t="shared" si="175"/>
        <v>78309.709138416627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showGridLines="0" tabSelected="1" workbookViewId="0">
      <selection activeCell="O14" sqref="O14"/>
    </sheetView>
  </sheetViews>
  <sheetFormatPr baseColWidth="10" defaultRowHeight="15" outlineLevelRow="1" x14ac:dyDescent="0"/>
  <cols>
    <col min="2" max="2" width="31.5" bestFit="1" customWidth="1"/>
    <col min="4" max="10" width="10.5" bestFit="1" customWidth="1"/>
  </cols>
  <sheetData>
    <row r="2" spans="2:13">
      <c r="B2" s="2" t="s">
        <v>92</v>
      </c>
    </row>
    <row r="3" spans="2:13" ht="16" thickBot="1">
      <c r="B3" s="2" t="s">
        <v>93</v>
      </c>
      <c r="C3" s="9">
        <v>0.05</v>
      </c>
    </row>
    <row r="4" spans="2:13" ht="16" thickBot="1">
      <c r="B4" s="2" t="s">
        <v>1</v>
      </c>
      <c r="C4" s="31"/>
    </row>
    <row r="5" spans="2:13">
      <c r="B5" s="18"/>
      <c r="C5" s="14"/>
      <c r="D5" s="44">
        <v>1</v>
      </c>
      <c r="E5" s="44">
        <f t="shared" ref="E5:M5" si="0">D5+1</f>
        <v>2</v>
      </c>
      <c r="F5" s="44">
        <f t="shared" si="0"/>
        <v>3</v>
      </c>
      <c r="G5" s="44">
        <f t="shared" si="0"/>
        <v>4</v>
      </c>
      <c r="H5" s="44">
        <f t="shared" si="0"/>
        <v>5</v>
      </c>
      <c r="I5" s="44">
        <f t="shared" si="0"/>
        <v>6</v>
      </c>
      <c r="J5" s="44">
        <f t="shared" si="0"/>
        <v>7</v>
      </c>
      <c r="K5" s="44">
        <f t="shared" si="0"/>
        <v>8</v>
      </c>
      <c r="L5" s="44">
        <f t="shared" si="0"/>
        <v>9</v>
      </c>
      <c r="M5" s="45">
        <f t="shared" si="0"/>
        <v>10</v>
      </c>
    </row>
    <row r="6" spans="2:13">
      <c r="B6" s="21" t="s">
        <v>94</v>
      </c>
      <c r="C6" s="42">
        <v>43465</v>
      </c>
      <c r="D6" s="42">
        <v>43830</v>
      </c>
      <c r="E6" s="42">
        <f>EDATE(D6,12)</f>
        <v>44196</v>
      </c>
      <c r="F6" s="42">
        <f t="shared" ref="F6:M6" si="1">EDATE(E6,12)</f>
        <v>44561</v>
      </c>
      <c r="G6" s="42">
        <f t="shared" si="1"/>
        <v>44926</v>
      </c>
      <c r="H6" s="42">
        <f t="shared" si="1"/>
        <v>45291</v>
      </c>
      <c r="I6" s="42">
        <f t="shared" si="1"/>
        <v>45657</v>
      </c>
      <c r="J6" s="42">
        <f t="shared" si="1"/>
        <v>46022</v>
      </c>
      <c r="K6" s="42">
        <f t="shared" si="1"/>
        <v>46387</v>
      </c>
      <c r="L6" s="42">
        <f t="shared" si="1"/>
        <v>46752</v>
      </c>
      <c r="M6" s="43">
        <f t="shared" si="1"/>
        <v>47118</v>
      </c>
    </row>
    <row r="7" spans="2:13" hidden="1" outlineLevel="1"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20"/>
    </row>
    <row r="8" spans="2:13" hidden="1" outlineLevel="1">
      <c r="B8" s="21" t="s">
        <v>86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20"/>
    </row>
    <row r="9" spans="2:13" hidden="1" outlineLevel="1">
      <c r="B9" s="19" t="str">
        <f>'Startup Costs'!B3</f>
        <v>Building &amp; Construction</v>
      </c>
      <c r="C9" s="10">
        <f>'Startup Costs'!E3</f>
        <v>20000</v>
      </c>
      <c r="D9" s="12"/>
      <c r="E9" s="12"/>
      <c r="F9" s="12"/>
      <c r="G9" s="12"/>
      <c r="H9" s="12"/>
      <c r="I9" s="12"/>
      <c r="J9" s="12"/>
      <c r="K9" s="12"/>
      <c r="L9" s="12"/>
      <c r="M9" s="20"/>
    </row>
    <row r="10" spans="2:13" hidden="1" outlineLevel="1">
      <c r="B10" s="19" t="str">
        <f>'Startup Costs'!B4</f>
        <v>Permits / Licenses</v>
      </c>
      <c r="C10" s="10">
        <f>'Startup Costs'!E4</f>
        <v>5000</v>
      </c>
      <c r="D10" s="12"/>
      <c r="E10" s="12"/>
      <c r="F10" s="12"/>
      <c r="G10" s="12"/>
      <c r="H10" s="12"/>
      <c r="I10" s="12"/>
      <c r="J10" s="12"/>
      <c r="K10" s="12"/>
      <c r="L10" s="12"/>
      <c r="M10" s="20"/>
    </row>
    <row r="11" spans="2:13" hidden="1" outlineLevel="1">
      <c r="B11" s="19" t="str">
        <f>'Startup Costs'!B5</f>
        <v>Equipment (Dumbbells, mats, blocks)</v>
      </c>
      <c r="C11" s="10">
        <f>'Startup Costs'!E5</f>
        <v>50000</v>
      </c>
      <c r="D11" s="12"/>
      <c r="E11" s="12"/>
      <c r="F11" s="12"/>
      <c r="G11" s="12"/>
      <c r="H11" s="12"/>
      <c r="I11" s="12"/>
      <c r="J11" s="12"/>
      <c r="K11" s="12"/>
      <c r="L11" s="12"/>
      <c r="M11" s="20"/>
    </row>
    <row r="12" spans="2:13" hidden="1" outlineLevel="1">
      <c r="B12" s="19" t="str">
        <f>'Startup Costs'!B6</f>
        <v>Other materials (towels, etc)</v>
      </c>
      <c r="C12" s="10">
        <f>'Startup Costs'!E6</f>
        <v>10000</v>
      </c>
      <c r="D12" s="12"/>
      <c r="E12" s="12"/>
      <c r="F12" s="12"/>
      <c r="G12" s="12"/>
      <c r="H12" s="12"/>
      <c r="I12" s="12"/>
      <c r="J12" s="12"/>
      <c r="K12" s="12"/>
      <c r="L12" s="12"/>
      <c r="M12" s="20"/>
    </row>
    <row r="13" spans="2:13" collapsed="1">
      <c r="B13" s="21" t="s">
        <v>87</v>
      </c>
      <c r="C13" s="13">
        <f>SUM(C9:C12)</f>
        <v>85000</v>
      </c>
      <c r="D13" s="12"/>
      <c r="E13" s="12"/>
      <c r="F13" s="12"/>
      <c r="G13" s="12"/>
      <c r="H13" s="12"/>
      <c r="I13" s="12"/>
      <c r="J13" s="12"/>
      <c r="K13" s="12"/>
      <c r="L13" s="12"/>
      <c r="M13" s="20"/>
    </row>
    <row r="14" spans="2:13"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</row>
    <row r="15" spans="2:13" hidden="1" outlineLevel="1">
      <c r="B15" s="21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22"/>
    </row>
    <row r="16" spans="2:13" hidden="1" outlineLevel="1">
      <c r="B16" s="19" t="s">
        <v>57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22"/>
    </row>
    <row r="17" spans="2:13" hidden="1" outlineLevel="1">
      <c r="B17" s="23" t="s">
        <v>58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22"/>
    </row>
    <row r="18" spans="2:13" hidden="1" outlineLevel="1">
      <c r="B18" s="19" t="s">
        <v>59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22"/>
    </row>
    <row r="19" spans="2:13" collapsed="1">
      <c r="B19" s="21" t="s">
        <v>88</v>
      </c>
      <c r="C19" s="14"/>
      <c r="D19" s="13">
        <f>SUM('Monthly P&amp;L'!C17:N17)</f>
        <v>68200</v>
      </c>
      <c r="E19" s="13">
        <f>SUM('Monthly P&amp;L'!O17:Z17)</f>
        <v>189915</v>
      </c>
      <c r="F19" s="13">
        <f>SUM('Monthly P&amp;L'!AA17:AL17)</f>
        <v>337980</v>
      </c>
      <c r="G19" s="13">
        <f>SUM('Monthly P&amp;L'!AM17:AX17)</f>
        <v>509925</v>
      </c>
      <c r="H19" s="13">
        <f>SUM('Monthly P&amp;L'!AY17:BJ17)</f>
        <v>707000</v>
      </c>
      <c r="I19" s="13">
        <f>SUM('Monthly P&amp;L'!BK17:BV17)</f>
        <v>928500</v>
      </c>
      <c r="J19" s="13">
        <f>SUM('Monthly P&amp;L'!BW17:CH17)</f>
        <v>1246100</v>
      </c>
      <c r="K19" s="13">
        <f>SUM('Monthly P&amp;L'!CI17:CT17)</f>
        <v>1609300</v>
      </c>
      <c r="L19" s="13">
        <f>SUM('Monthly P&amp;L'!CU17:DF17)</f>
        <v>2018100</v>
      </c>
      <c r="M19" s="24">
        <f>SUM('Monthly P&amp;L'!DG17:DR17)</f>
        <v>2472500</v>
      </c>
    </row>
    <row r="20" spans="2:13">
      <c r="B20" s="1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2"/>
    </row>
    <row r="21" spans="2:13">
      <c r="B21" s="21" t="s">
        <v>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2"/>
    </row>
    <row r="22" spans="2:13">
      <c r="B22" s="19" t="s">
        <v>28</v>
      </c>
      <c r="C22" s="14"/>
      <c r="D22" s="15">
        <f>SUM('Monthly P&amp;L'!C20:N20)</f>
        <v>60000</v>
      </c>
      <c r="E22" s="15">
        <f>SUM('Monthly P&amp;L'!O20:Z20)</f>
        <v>66000</v>
      </c>
      <c r="F22" s="15">
        <f>SUM('Monthly P&amp;L'!AA20:AL20)</f>
        <v>72600.000000000015</v>
      </c>
      <c r="G22" s="15">
        <f>SUM('Monthly P&amp;L'!AM20:AX20)</f>
        <v>79860.000000000015</v>
      </c>
      <c r="H22" s="15">
        <f>SUM('Monthly P&amp;L'!AY20:BJ20)</f>
        <v>87846.000000000015</v>
      </c>
      <c r="I22" s="15">
        <f>SUM('Monthly P&amp;L'!BK20:BV20)</f>
        <v>96630.600000000049</v>
      </c>
      <c r="J22" s="15">
        <f>SUM('Monthly P&amp;L'!BW20:CH20)</f>
        <v>106293.66000000008</v>
      </c>
      <c r="K22" s="15">
        <f>SUM('Monthly P&amp;L'!CI20:CT20)</f>
        <v>116923.02600000006</v>
      </c>
      <c r="L22" s="15">
        <f>SUM('Monthly P&amp;L'!CU20:DF20)</f>
        <v>128615.32860000008</v>
      </c>
      <c r="M22" s="25">
        <f>SUM('Monthly P&amp;L'!DG20:DR20)</f>
        <v>141476.86146000013</v>
      </c>
    </row>
    <row r="23" spans="2:13">
      <c r="B23" s="19" t="s">
        <v>29</v>
      </c>
      <c r="C23" s="14"/>
      <c r="D23" s="15">
        <f>SUM('Monthly P&amp;L'!C21:N21)</f>
        <v>49999.999999999993</v>
      </c>
      <c r="E23" s="15">
        <f>SUM('Monthly P&amp;L'!O21:Z21)</f>
        <v>55000.000000000022</v>
      </c>
      <c r="F23" s="15">
        <f>SUM('Monthly P&amp;L'!AA21:AL21)</f>
        <v>60500.000000000029</v>
      </c>
      <c r="G23" s="15">
        <f>SUM('Monthly P&amp;L'!AM21:AX21)</f>
        <v>66550.000000000015</v>
      </c>
      <c r="H23" s="15">
        <f>SUM('Monthly P&amp;L'!AY21:BJ21)</f>
        <v>73205.000000000044</v>
      </c>
      <c r="I23" s="15">
        <f>SUM('Monthly P&amp;L'!BK21:BV21)</f>
        <v>80525.500000000029</v>
      </c>
      <c r="J23" s="15">
        <f>SUM('Monthly P&amp;L'!BW21:CH21)</f>
        <v>88578.050000000032</v>
      </c>
      <c r="K23" s="15">
        <f>SUM('Monthly P&amp;L'!CI21:CT21)</f>
        <v>97435.855000000054</v>
      </c>
      <c r="L23" s="15">
        <f>SUM('Monthly P&amp;L'!CU21:DF21)</f>
        <v>107179.44050000004</v>
      </c>
      <c r="M23" s="25">
        <f>SUM('Monthly P&amp;L'!DG21:DR21)</f>
        <v>117897.38455000012</v>
      </c>
    </row>
    <row r="24" spans="2:13">
      <c r="B24" s="19" t="s">
        <v>30</v>
      </c>
      <c r="C24" s="14"/>
      <c r="D24" s="15">
        <f>SUM('Monthly P&amp;L'!C22:N22)</f>
        <v>49999.999999999993</v>
      </c>
      <c r="E24" s="15">
        <f>SUM('Monthly P&amp;L'!O22:Z22)</f>
        <v>55000.000000000022</v>
      </c>
      <c r="F24" s="15">
        <f>SUM('Monthly P&amp;L'!AA22:AL22)</f>
        <v>60500.000000000029</v>
      </c>
      <c r="G24" s="15">
        <f>SUM('Monthly P&amp;L'!AM22:AX22)</f>
        <v>66550.000000000015</v>
      </c>
      <c r="H24" s="15">
        <f>SUM('Monthly P&amp;L'!AY22:BJ22)</f>
        <v>73205.000000000044</v>
      </c>
      <c r="I24" s="15">
        <f>SUM('Monthly P&amp;L'!BK22:BV22)</f>
        <v>80525.500000000029</v>
      </c>
      <c r="J24" s="15">
        <f>SUM('Monthly P&amp;L'!BW22:CH22)</f>
        <v>88578.050000000032</v>
      </c>
      <c r="K24" s="15">
        <f>SUM('Monthly P&amp;L'!CI22:CT22)</f>
        <v>97435.855000000054</v>
      </c>
      <c r="L24" s="15">
        <f>SUM('Monthly P&amp;L'!CU22:DF22)</f>
        <v>107179.44050000004</v>
      </c>
      <c r="M24" s="25">
        <f>SUM('Monthly P&amp;L'!DG22:DR22)</f>
        <v>117897.38455000012</v>
      </c>
    </row>
    <row r="25" spans="2:13">
      <c r="B25" s="19" t="s">
        <v>31</v>
      </c>
      <c r="C25" s="14"/>
      <c r="D25" s="15">
        <f>SUM('Monthly P&amp;L'!C23:N23)</f>
        <v>49999.999999999993</v>
      </c>
      <c r="E25" s="15">
        <f>SUM('Monthly P&amp;L'!O23:Z23)</f>
        <v>55000.000000000022</v>
      </c>
      <c r="F25" s="15">
        <f>SUM('Monthly P&amp;L'!AA23:AL23)</f>
        <v>60500.000000000029</v>
      </c>
      <c r="G25" s="15">
        <f>SUM('Monthly P&amp;L'!AM23:AX23)</f>
        <v>66550.000000000015</v>
      </c>
      <c r="H25" s="15">
        <f>SUM('Monthly P&amp;L'!AY23:BJ23)</f>
        <v>73205.000000000044</v>
      </c>
      <c r="I25" s="15">
        <f>SUM('Monthly P&amp;L'!BK23:BV23)</f>
        <v>80525.500000000029</v>
      </c>
      <c r="J25" s="15">
        <f>SUM('Monthly P&amp;L'!BW23:CH23)</f>
        <v>88578.050000000032</v>
      </c>
      <c r="K25" s="15">
        <f>SUM('Monthly P&amp;L'!CI23:CT23)</f>
        <v>97435.855000000054</v>
      </c>
      <c r="L25" s="15">
        <f>SUM('Monthly P&amp;L'!CU23:DF23)</f>
        <v>107179.44050000004</v>
      </c>
      <c r="M25" s="25">
        <f>SUM('Monthly P&amp;L'!DG23:DR23)</f>
        <v>117897.38455000012</v>
      </c>
    </row>
    <row r="26" spans="2:13">
      <c r="B26" s="19" t="s">
        <v>71</v>
      </c>
      <c r="C26" s="14"/>
      <c r="D26" s="15">
        <f>SUM('Monthly P&amp;L'!C24:N24)</f>
        <v>0</v>
      </c>
      <c r="E26" s="15">
        <f>SUM('Monthly P&amp;L'!O24:Z24)</f>
        <v>0</v>
      </c>
      <c r="F26" s="15">
        <f>SUM('Monthly P&amp;L'!AA24:AL24)</f>
        <v>50416.666666666686</v>
      </c>
      <c r="G26" s="15">
        <f>SUM('Monthly P&amp;L'!AM24:AX24)</f>
        <v>66550.000000000015</v>
      </c>
      <c r="H26" s="15">
        <f>SUM('Monthly P&amp;L'!AY24:BJ24)</f>
        <v>73205.000000000044</v>
      </c>
      <c r="I26" s="15">
        <f>SUM('Monthly P&amp;L'!BK24:BV24)</f>
        <v>80525.500000000029</v>
      </c>
      <c r="J26" s="15">
        <f>SUM('Monthly P&amp;L'!BW24:CH24)</f>
        <v>88578.050000000032</v>
      </c>
      <c r="K26" s="15">
        <f>SUM('Monthly P&amp;L'!CI24:CT24)</f>
        <v>97435.855000000054</v>
      </c>
      <c r="L26" s="15">
        <f>SUM('Monthly P&amp;L'!CU24:DF24)</f>
        <v>107179.44050000004</v>
      </c>
      <c r="M26" s="25">
        <f>SUM('Monthly P&amp;L'!DG24:DR24)</f>
        <v>117897.38455000012</v>
      </c>
    </row>
    <row r="27" spans="2:13">
      <c r="B27" s="19" t="s">
        <v>72</v>
      </c>
      <c r="C27" s="14"/>
      <c r="D27" s="15">
        <f>SUM('Monthly P&amp;L'!C25:N25)</f>
        <v>0</v>
      </c>
      <c r="E27" s="15">
        <f>SUM('Monthly P&amp;L'!O25:Z25)</f>
        <v>0</v>
      </c>
      <c r="F27" s="15">
        <f>SUM('Monthly P&amp;L'!AA25:AL25)</f>
        <v>0</v>
      </c>
      <c r="G27" s="15">
        <f>SUM('Monthly P&amp;L'!AM25:AX25)</f>
        <v>55458.33333333335</v>
      </c>
      <c r="H27" s="15">
        <f>SUM('Monthly P&amp;L'!AY25:BJ25)</f>
        <v>73205.000000000044</v>
      </c>
      <c r="I27" s="15">
        <f>SUM('Monthly P&amp;L'!BK25:BV25)</f>
        <v>80525.500000000029</v>
      </c>
      <c r="J27" s="15">
        <f>SUM('Monthly P&amp;L'!BW25:CH25)</f>
        <v>88578.050000000032</v>
      </c>
      <c r="K27" s="15">
        <f>SUM('Monthly P&amp;L'!CI25:CT25)</f>
        <v>97435.855000000054</v>
      </c>
      <c r="L27" s="15">
        <f>SUM('Monthly P&amp;L'!CU25:DF25)</f>
        <v>107179.44050000004</v>
      </c>
      <c r="M27" s="25">
        <f>SUM('Monthly P&amp;L'!DG25:DR25)</f>
        <v>117897.38455000012</v>
      </c>
    </row>
    <row r="28" spans="2:13">
      <c r="B28" s="19" t="s">
        <v>73</v>
      </c>
      <c r="C28" s="14"/>
      <c r="D28" s="15">
        <f>SUM('Monthly P&amp;L'!C26:N26)</f>
        <v>0</v>
      </c>
      <c r="E28" s="15">
        <f>SUM('Monthly P&amp;L'!O26:Z26)</f>
        <v>0</v>
      </c>
      <c r="F28" s="15">
        <f>SUM('Monthly P&amp;L'!AA26:AL26)</f>
        <v>0</v>
      </c>
      <c r="G28" s="15">
        <f>SUM('Monthly P&amp;L'!AM26:AX26)</f>
        <v>0</v>
      </c>
      <c r="H28" s="15">
        <f>SUM('Monthly P&amp;L'!AY26:BJ26)</f>
        <v>54903.750000000029</v>
      </c>
      <c r="I28" s="15">
        <f>SUM('Monthly P&amp;L'!BK26:BV26)</f>
        <v>80525.500000000029</v>
      </c>
      <c r="J28" s="15">
        <f>SUM('Monthly P&amp;L'!BW26:CH26)</f>
        <v>88578.050000000032</v>
      </c>
      <c r="K28" s="15">
        <f>SUM('Monthly P&amp;L'!CI26:CT26)</f>
        <v>97435.855000000054</v>
      </c>
      <c r="L28" s="15">
        <f>SUM('Monthly P&amp;L'!CU26:DF26)</f>
        <v>107179.44050000004</v>
      </c>
      <c r="M28" s="25">
        <f>SUM('Monthly P&amp;L'!DG26:DR26)</f>
        <v>117897.38455000012</v>
      </c>
    </row>
    <row r="29" spans="2:13">
      <c r="B29" s="19" t="s">
        <v>74</v>
      </c>
      <c r="C29" s="14"/>
      <c r="D29" s="15">
        <f>SUM('Monthly P&amp;L'!C27:N27)</f>
        <v>0</v>
      </c>
      <c r="E29" s="15">
        <f>SUM('Monthly P&amp;L'!O27:Z27)</f>
        <v>0</v>
      </c>
      <c r="F29" s="15">
        <f>SUM('Monthly P&amp;L'!AA27:AL27)</f>
        <v>0</v>
      </c>
      <c r="G29" s="15">
        <f>SUM('Monthly P&amp;L'!AM27:AX27)</f>
        <v>0</v>
      </c>
      <c r="H29" s="15">
        <f>SUM('Monthly P&amp;L'!AY27:BJ27)</f>
        <v>0</v>
      </c>
      <c r="I29" s="15">
        <f>SUM('Monthly P&amp;L'!BK27:BV27)</f>
        <v>53683.666666666686</v>
      </c>
      <c r="J29" s="15">
        <f>SUM('Monthly P&amp;L'!BW27:CH27)</f>
        <v>88578.050000000032</v>
      </c>
      <c r="K29" s="15">
        <f>SUM('Monthly P&amp;L'!CI27:CT27)</f>
        <v>97435.855000000054</v>
      </c>
      <c r="L29" s="15">
        <f>SUM('Monthly P&amp;L'!CU27:DF27)</f>
        <v>107179.44050000004</v>
      </c>
      <c r="M29" s="25">
        <f>SUM('Monthly P&amp;L'!DG27:DR27)</f>
        <v>117897.38455000012</v>
      </c>
    </row>
    <row r="30" spans="2:13">
      <c r="B30" s="19" t="s">
        <v>13</v>
      </c>
      <c r="C30" s="14"/>
      <c r="D30" s="15">
        <f>SUM('Monthly P&amp;L'!C28:N28)</f>
        <v>12000</v>
      </c>
      <c r="E30" s="15">
        <f>SUM('Monthly P&amp;L'!O28:Z28)</f>
        <v>13200</v>
      </c>
      <c r="F30" s="15">
        <f>SUM('Monthly P&amp;L'!AA28:AL28)</f>
        <v>16976</v>
      </c>
      <c r="G30" s="15">
        <f>SUM('Monthly P&amp;L'!AM28:AX28)</f>
        <v>25496.25</v>
      </c>
      <c r="H30" s="15">
        <f>SUM('Monthly P&amp;L'!AY28:BJ28)</f>
        <v>35350</v>
      </c>
      <c r="I30" s="15">
        <f>SUM('Monthly P&amp;L'!BK28:BV28)</f>
        <v>46425</v>
      </c>
      <c r="J30" s="15">
        <f>SUM('Monthly P&amp;L'!BW28:CH28)</f>
        <v>62305</v>
      </c>
      <c r="K30" s="15">
        <f>SUM('Monthly P&amp;L'!CI28:CT28)</f>
        <v>80465</v>
      </c>
      <c r="L30" s="15">
        <f>SUM('Monthly P&amp;L'!CU28:DF28)</f>
        <v>100905</v>
      </c>
      <c r="M30" s="25">
        <f>SUM('Monthly P&amp;L'!DG28:DR28)</f>
        <v>123625</v>
      </c>
    </row>
    <row r="31" spans="2:13">
      <c r="B31" s="19" t="s">
        <v>14</v>
      </c>
      <c r="C31" s="14"/>
      <c r="D31" s="15">
        <f>SUM('Monthly P&amp;L'!C29:N29)</f>
        <v>36000</v>
      </c>
      <c r="E31" s="15">
        <f>SUM('Monthly P&amp;L'!O29:Z29)</f>
        <v>39600.000000000007</v>
      </c>
      <c r="F31" s="15">
        <f>SUM('Monthly P&amp;L'!AA29:AL29)</f>
        <v>43560.000000000007</v>
      </c>
      <c r="G31" s="15">
        <f>SUM('Monthly P&amp;L'!AM29:AX29)</f>
        <v>47916.000000000007</v>
      </c>
      <c r="H31" s="15">
        <f>SUM('Monthly P&amp;L'!AY29:BJ29)</f>
        <v>52707.600000000028</v>
      </c>
      <c r="I31" s="15">
        <f>SUM('Monthly P&amp;L'!BK29:BV29)</f>
        <v>57978.360000000015</v>
      </c>
      <c r="J31" s="15">
        <f>SUM('Monthly P&amp;L'!BW29:CH29)</f>
        <v>63776.196000000047</v>
      </c>
      <c r="K31" s="15">
        <f>SUM('Monthly P&amp;L'!CI29:CT29)</f>
        <v>70153.815600000045</v>
      </c>
      <c r="L31" s="15">
        <f>SUM('Monthly P&amp;L'!CU29:DF29)</f>
        <v>77169.197160000054</v>
      </c>
      <c r="M31" s="25">
        <f>SUM('Monthly P&amp;L'!DG29:DR29)</f>
        <v>84886.116876000073</v>
      </c>
    </row>
    <row r="32" spans="2:13">
      <c r="B32" s="19" t="s">
        <v>32</v>
      </c>
      <c r="C32" s="14"/>
      <c r="D32" s="15">
        <f>SUM('Monthly P&amp;L'!C30:N30)</f>
        <v>12000</v>
      </c>
      <c r="E32" s="15">
        <f>SUM('Monthly P&amp;L'!O30:Z30)</f>
        <v>13200</v>
      </c>
      <c r="F32" s="15">
        <f>SUM('Monthly P&amp;L'!AA30:AL30)</f>
        <v>14520</v>
      </c>
      <c r="G32" s="15">
        <f>SUM('Monthly P&amp;L'!AM30:AX30)</f>
        <v>15972</v>
      </c>
      <c r="H32" s="15">
        <f>SUM('Monthly P&amp;L'!AY30:BJ30)</f>
        <v>17569.2</v>
      </c>
      <c r="I32" s="15">
        <f>SUM('Monthly P&amp;L'!BK30:BV30)</f>
        <v>19326.120000000003</v>
      </c>
      <c r="J32" s="15">
        <f>SUM('Monthly P&amp;L'!BW30:CH30)</f>
        <v>21258.732000000004</v>
      </c>
      <c r="K32" s="15">
        <f>SUM('Monthly P&amp;L'!CI30:CT30)</f>
        <v>23384.605200000009</v>
      </c>
      <c r="L32" s="15">
        <f>SUM('Monthly P&amp;L'!CU30:DF30)</f>
        <v>25723.06572000001</v>
      </c>
      <c r="M32" s="25">
        <f>SUM('Monthly P&amp;L'!DG30:DR30)</f>
        <v>28295.372292000011</v>
      </c>
    </row>
    <row r="33" spans="2:13">
      <c r="B33" s="19" t="s">
        <v>16</v>
      </c>
      <c r="C33" s="14"/>
      <c r="D33" s="15">
        <f>SUM('Monthly P&amp;L'!C31:N31)</f>
        <v>12000</v>
      </c>
      <c r="E33" s="15">
        <f>SUM('Monthly P&amp;L'!O31:Z31)</f>
        <v>13200</v>
      </c>
      <c r="F33" s="15">
        <f>SUM('Monthly P&amp;L'!AA31:AL31)</f>
        <v>14520</v>
      </c>
      <c r="G33" s="15">
        <f>SUM('Monthly P&amp;L'!AM31:AX31)</f>
        <v>15972</v>
      </c>
      <c r="H33" s="15">
        <f>SUM('Monthly P&amp;L'!AY31:BJ31)</f>
        <v>17569.2</v>
      </c>
      <c r="I33" s="15">
        <f>SUM('Monthly P&amp;L'!BK31:BV31)</f>
        <v>19326.120000000003</v>
      </c>
      <c r="J33" s="15">
        <f>SUM('Monthly P&amp;L'!BW31:CH31)</f>
        <v>21258.732000000004</v>
      </c>
      <c r="K33" s="15">
        <f>SUM('Monthly P&amp;L'!CI31:CT31)</f>
        <v>23384.605200000009</v>
      </c>
      <c r="L33" s="15">
        <f>SUM('Monthly P&amp;L'!CU31:DF31)</f>
        <v>25723.06572000001</v>
      </c>
      <c r="M33" s="25">
        <f>SUM('Monthly P&amp;L'!DG31:DR31)</f>
        <v>28295.372292000011</v>
      </c>
    </row>
    <row r="34" spans="2:13">
      <c r="B34" s="19" t="s">
        <v>79</v>
      </c>
      <c r="C34" s="14"/>
      <c r="D34" s="15">
        <f>SUM('Monthly P&amp;L'!C32:N32)</f>
        <v>1200</v>
      </c>
      <c r="E34" s="15">
        <f>SUM('Monthly P&amp;L'!O32:Z32)</f>
        <v>1320.0000000000002</v>
      </c>
      <c r="F34" s="15">
        <f>SUM('Monthly P&amp;L'!AA32:AL32)</f>
        <v>1452.0000000000002</v>
      </c>
      <c r="G34" s="15">
        <f>SUM('Monthly P&amp;L'!AM32:AX32)</f>
        <v>1597.200000000001</v>
      </c>
      <c r="H34" s="15">
        <f>SUM('Monthly P&amp;L'!AY32:BJ32)</f>
        <v>1756.920000000001</v>
      </c>
      <c r="I34" s="15">
        <f>SUM('Monthly P&amp;L'!BK32:BV32)</f>
        <v>1932.6120000000017</v>
      </c>
      <c r="J34" s="15">
        <f>SUM('Monthly P&amp;L'!BW32:CH32)</f>
        <v>2125.8732000000014</v>
      </c>
      <c r="K34" s="15">
        <f>SUM('Monthly P&amp;L'!CI32:CT32)</f>
        <v>2338.4605200000019</v>
      </c>
      <c r="L34" s="15">
        <f>SUM('Monthly P&amp;L'!CU32:DF32)</f>
        <v>2572.3065720000018</v>
      </c>
      <c r="M34" s="25">
        <f>SUM('Monthly P&amp;L'!DG32:DR32)</f>
        <v>2829.5372292000029</v>
      </c>
    </row>
    <row r="35" spans="2:13"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22"/>
    </row>
    <row r="36" spans="2:13">
      <c r="B36" s="19" t="s">
        <v>76</v>
      </c>
      <c r="C36" s="14"/>
      <c r="D36" s="10">
        <f>SUM(D22:D34)</f>
        <v>283200</v>
      </c>
      <c r="E36" s="10">
        <f t="shared" ref="E36:M36" si="2">SUM(E22:E34)</f>
        <v>311520.00000000012</v>
      </c>
      <c r="F36" s="10">
        <f t="shared" si="2"/>
        <v>395544.6666666668</v>
      </c>
      <c r="G36" s="10">
        <f t="shared" si="2"/>
        <v>508471.78333333344</v>
      </c>
      <c r="H36" s="10">
        <f t="shared" si="2"/>
        <v>633727.67000000027</v>
      </c>
      <c r="I36" s="10">
        <f t="shared" si="2"/>
        <v>778455.47866666678</v>
      </c>
      <c r="J36" s="10">
        <f t="shared" si="2"/>
        <v>897064.54320000031</v>
      </c>
      <c r="K36" s="10">
        <f t="shared" si="2"/>
        <v>998700.49752000056</v>
      </c>
      <c r="L36" s="10">
        <f t="shared" si="2"/>
        <v>1110964.0472720005</v>
      </c>
      <c r="M36" s="26">
        <f t="shared" si="2"/>
        <v>1234689.951999201</v>
      </c>
    </row>
    <row r="37" spans="2:13">
      <c r="B37" s="19" t="s">
        <v>77</v>
      </c>
      <c r="C37" s="14"/>
      <c r="D37" s="10">
        <f>D19-D36</f>
        <v>-215000</v>
      </c>
      <c r="E37" s="10">
        <f t="shared" ref="E37:M37" si="3">E19-E36</f>
        <v>-121605.00000000012</v>
      </c>
      <c r="F37" s="10">
        <f t="shared" si="3"/>
        <v>-57564.666666666802</v>
      </c>
      <c r="G37" s="10">
        <f t="shared" si="3"/>
        <v>1453.216666666558</v>
      </c>
      <c r="H37" s="10">
        <f t="shared" si="3"/>
        <v>73272.329999999725</v>
      </c>
      <c r="I37" s="10">
        <f t="shared" si="3"/>
        <v>150044.52133333322</v>
      </c>
      <c r="J37" s="10">
        <f t="shared" si="3"/>
        <v>349035.45679999969</v>
      </c>
      <c r="K37" s="10">
        <f t="shared" si="3"/>
        <v>610599.50247999944</v>
      </c>
      <c r="L37" s="10">
        <f t="shared" si="3"/>
        <v>907135.95272799954</v>
      </c>
      <c r="M37" s="26">
        <f t="shared" si="3"/>
        <v>1237810.048000799</v>
      </c>
    </row>
    <row r="38" spans="2:13">
      <c r="B38" s="19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22"/>
    </row>
    <row r="39" spans="2:13">
      <c r="B39" s="19" t="s">
        <v>81</v>
      </c>
      <c r="C39" s="14"/>
      <c r="D39" s="15">
        <f>SUM('Monthly P&amp;L'!C37:N37)</f>
        <v>5000</v>
      </c>
      <c r="E39" s="15">
        <f>SUM('Monthly P&amp;L'!O37:Z37)</f>
        <v>5000</v>
      </c>
      <c r="F39" s="15">
        <f>SUM('Monthly P&amp;L'!AA37:AL37)</f>
        <v>5000</v>
      </c>
      <c r="G39" s="15">
        <f>SUM('Monthly P&amp;L'!AM37:AX37)</f>
        <v>5000</v>
      </c>
      <c r="H39" s="15">
        <f>SUM('Monthly P&amp;L'!AY37:BJ37)</f>
        <v>5000</v>
      </c>
      <c r="I39" s="15">
        <f>SUM('Monthly P&amp;L'!BK37:BV37)</f>
        <v>5000</v>
      </c>
      <c r="J39" s="15">
        <f>SUM('Monthly P&amp;L'!BW37:CH37)</f>
        <v>5000</v>
      </c>
      <c r="K39" s="15">
        <f>SUM('Monthly P&amp;L'!CI37:CT37)</f>
        <v>5000</v>
      </c>
      <c r="L39" s="15">
        <f>SUM('Monthly P&amp;L'!CU37:DF37)</f>
        <v>5000</v>
      </c>
      <c r="M39" s="27">
        <f>SUM('Monthly P&amp;L'!DG37:DR37)</f>
        <v>5000</v>
      </c>
    </row>
    <row r="40" spans="2:13">
      <c r="B40" s="19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22"/>
    </row>
    <row r="41" spans="2:13">
      <c r="B41" s="19" t="s">
        <v>83</v>
      </c>
      <c r="C41" s="14"/>
      <c r="D41" s="10">
        <f>IF((D19-D36-D39)&lt;0,0,('Running Costs'!$C$20*(D19-D36-D39)))</f>
        <v>0</v>
      </c>
      <c r="E41" s="10">
        <f>IF((E19-E36-E39)&lt;0,0,('Running Costs'!$C$20*(E19-E36-E39)))</f>
        <v>0</v>
      </c>
      <c r="F41" s="10">
        <f>IF((F19-F36-F39)&lt;0,0,('Running Costs'!$C$20*(F19-F36-F39)))</f>
        <v>0</v>
      </c>
      <c r="G41" s="10">
        <f>IF((G19-G36-G39)&lt;0,0,('Running Costs'!$C$20*(G19-G36-G39)))</f>
        <v>0</v>
      </c>
      <c r="H41" s="10">
        <f>IF((H19-H36-H39)&lt;0,0,('Running Costs'!$C$20*(H19-H36-H39)))</f>
        <v>20481.698999999917</v>
      </c>
      <c r="I41" s="10">
        <f>IF((I19-I36-I39)&lt;0,0,('Running Costs'!$C$20*(I19-I36-I39)))</f>
        <v>43513.356399999968</v>
      </c>
      <c r="J41" s="10">
        <f>IF((J19-J36-J39)&lt;0,0,('Running Costs'!$C$20*(J19-J36-J39)))</f>
        <v>103210.6370399999</v>
      </c>
      <c r="K41" s="10">
        <f>IF((K19-K36-K39)&lt;0,0,('Running Costs'!$C$20*(K19-K36-K39)))</f>
        <v>181679.85074399982</v>
      </c>
      <c r="L41" s="10">
        <f>IF((L19-L36-L39)&lt;0,0,('Running Costs'!$C$20*(L19-L36-L39)))</f>
        <v>270640.78581839986</v>
      </c>
      <c r="M41" s="26">
        <f>IF((M19-M36-M39)&lt;0,0,('Running Costs'!$C$20*(M19-M36-M39)))</f>
        <v>369843.01440023968</v>
      </c>
    </row>
    <row r="42" spans="2:13">
      <c r="B42" s="19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22"/>
    </row>
    <row r="43" spans="2:13">
      <c r="B43" s="19" t="s">
        <v>78</v>
      </c>
      <c r="C43" s="14"/>
      <c r="D43" s="15">
        <f>SUM('Monthly P&amp;L'!C41:N41)</f>
        <v>1200</v>
      </c>
      <c r="E43" s="15">
        <f>SUM('Monthly P&amp;L'!O41:Z41)</f>
        <v>1200</v>
      </c>
      <c r="F43" s="15">
        <f>SUM('Monthly P&amp;L'!AA41:AL41)</f>
        <v>1200</v>
      </c>
      <c r="G43" s="15">
        <f>SUM('Monthly P&amp;L'!AM41:AX41)</f>
        <v>1200</v>
      </c>
      <c r="H43" s="15">
        <f>SUM('Monthly P&amp;L'!AY41:BJ41)</f>
        <v>1200</v>
      </c>
      <c r="I43" s="15">
        <f>SUM('Monthly P&amp;L'!BK41:BV41)</f>
        <v>1200</v>
      </c>
      <c r="J43" s="15">
        <f>SUM('Monthly P&amp;L'!BW41:CH41)</f>
        <v>1200</v>
      </c>
      <c r="K43" s="15">
        <f>SUM('Monthly P&amp;L'!CI41:CT41)</f>
        <v>1200</v>
      </c>
      <c r="L43" s="15">
        <f>SUM('Monthly P&amp;L'!CU41:DF41)</f>
        <v>1200</v>
      </c>
      <c r="M43" s="27">
        <f>SUM('Monthly P&amp;L'!DG41:DR41)</f>
        <v>1200</v>
      </c>
    </row>
    <row r="44" spans="2:13"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22"/>
    </row>
    <row r="45" spans="2:13" ht="16" thickBot="1">
      <c r="B45" s="28" t="s">
        <v>84</v>
      </c>
      <c r="C45" s="29">
        <f>-C13</f>
        <v>-85000</v>
      </c>
      <c r="D45" s="29">
        <f>SUM(D19-D36-D41-D43)</f>
        <v>-216200</v>
      </c>
      <c r="E45" s="29">
        <f t="shared" ref="E45:M45" si="4">SUM(E19-E36-E41-E43)</f>
        <v>-122805.00000000012</v>
      </c>
      <c r="F45" s="29">
        <f t="shared" si="4"/>
        <v>-58764.666666666802</v>
      </c>
      <c r="G45" s="29">
        <f t="shared" si="4"/>
        <v>253.21666666655801</v>
      </c>
      <c r="H45" s="29">
        <f t="shared" si="4"/>
        <v>51590.630999999805</v>
      </c>
      <c r="I45" s="29">
        <f t="shared" si="4"/>
        <v>105331.16493333326</v>
      </c>
      <c r="J45" s="29">
        <f t="shared" si="4"/>
        <v>244624.81975999981</v>
      </c>
      <c r="K45" s="29">
        <f t="shared" si="4"/>
        <v>427719.65173599962</v>
      </c>
      <c r="L45" s="29">
        <f t="shared" si="4"/>
        <v>635295.16690959968</v>
      </c>
      <c r="M45" s="30">
        <f t="shared" si="4"/>
        <v>866767.03360055934</v>
      </c>
    </row>
    <row r="46" spans="2:13" ht="16" thickBot="1"/>
    <row r="47" spans="2:13" ht="16" thickBot="1">
      <c r="B47" s="2" t="s">
        <v>89</v>
      </c>
      <c r="C47" s="32"/>
    </row>
    <row r="48" spans="2:13">
      <c r="B48" s="2"/>
      <c r="C48" s="3"/>
    </row>
    <row r="49" spans="2:10">
      <c r="B49" s="16" t="s">
        <v>90</v>
      </c>
    </row>
    <row r="50" spans="2:10" ht="16" thickBot="1">
      <c r="D50" s="41" t="s">
        <v>1</v>
      </c>
      <c r="E50" s="41"/>
      <c r="F50" s="41"/>
      <c r="G50" s="41"/>
      <c r="H50" s="41"/>
      <c r="I50" s="41"/>
      <c r="J50" s="41"/>
    </row>
    <row r="51" spans="2:10">
      <c r="C51" s="3">
        <f>C47</f>
        <v>0</v>
      </c>
      <c r="D51" s="33">
        <v>0.12</v>
      </c>
      <c r="E51" s="34">
        <f>D51+0.01</f>
        <v>0.13</v>
      </c>
      <c r="F51" s="34">
        <f t="shared" ref="F51:J51" si="5">E51+0.01</f>
        <v>0.14000000000000001</v>
      </c>
      <c r="G51" s="34">
        <f t="shared" si="5"/>
        <v>0.15000000000000002</v>
      </c>
      <c r="H51" s="34">
        <f t="shared" si="5"/>
        <v>0.16000000000000003</v>
      </c>
      <c r="I51" s="34">
        <f t="shared" si="5"/>
        <v>0.17000000000000004</v>
      </c>
      <c r="J51" s="35">
        <f t="shared" si="5"/>
        <v>0.18000000000000005</v>
      </c>
    </row>
    <row r="52" spans="2:10">
      <c r="C52" s="4">
        <v>0.03</v>
      </c>
      <c r="D52" s="36"/>
      <c r="E52" s="17"/>
      <c r="F52" s="17"/>
      <c r="G52" s="17"/>
      <c r="H52" s="17"/>
      <c r="I52" s="17"/>
      <c r="J52" s="37"/>
    </row>
    <row r="53" spans="2:10">
      <c r="C53" s="4">
        <f>C52+0.01</f>
        <v>0.04</v>
      </c>
      <c r="D53" s="36"/>
      <c r="E53" s="17"/>
      <c r="F53" s="17"/>
      <c r="G53" s="17"/>
      <c r="H53" s="17"/>
      <c r="I53" s="17"/>
      <c r="J53" s="37"/>
    </row>
    <row r="54" spans="2:10">
      <c r="B54" s="11" t="s">
        <v>91</v>
      </c>
      <c r="C54" s="4">
        <f t="shared" ref="C54:C56" si="6">C53+0.01</f>
        <v>0.05</v>
      </c>
      <c r="D54" s="36"/>
      <c r="E54" s="17"/>
      <c r="F54" s="17"/>
      <c r="G54" s="17"/>
      <c r="H54" s="17"/>
      <c r="I54" s="17"/>
      <c r="J54" s="37"/>
    </row>
    <row r="55" spans="2:10">
      <c r="C55" s="4">
        <f t="shared" si="6"/>
        <v>6.0000000000000005E-2</v>
      </c>
      <c r="D55" s="36"/>
      <c r="E55" s="17"/>
      <c r="F55" s="17"/>
      <c r="G55" s="17"/>
      <c r="H55" s="17"/>
      <c r="I55" s="17"/>
      <c r="J55" s="37"/>
    </row>
    <row r="56" spans="2:10" ht="16" thickBot="1">
      <c r="C56" s="4">
        <f t="shared" si="6"/>
        <v>7.0000000000000007E-2</v>
      </c>
      <c r="D56" s="38"/>
      <c r="E56" s="39"/>
      <c r="F56" s="39"/>
      <c r="G56" s="39"/>
      <c r="H56" s="39"/>
      <c r="I56" s="39"/>
      <c r="J56" s="40"/>
    </row>
  </sheetData>
  <mergeCells count="1">
    <mergeCell ref="D50:J5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Startup Costs</vt:lpstr>
      <vt:lpstr>Running Costs</vt:lpstr>
      <vt:lpstr>Revenue</vt:lpstr>
      <vt:lpstr>Monthly P&amp;L</vt:lpstr>
      <vt:lpstr>Annual P&amp;L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2019-06-14T04:22:36Z</dcterms:created>
  <dcterms:modified xsi:type="dcterms:W3CDTF">2019-07-18T13:32:29Z</dcterms:modified>
</cp:coreProperties>
</file>