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5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20" yWindow="-120" windowWidth="24240" windowHeight="13140" firstSheet="18" activeTab="23"/>
  </bookViews>
  <sheets>
    <sheet name="Função SE" sheetId="19" r:id="rId1"/>
    <sheet name="Função E" sheetId="20" r:id="rId2"/>
    <sheet name="Função OU" sheetId="21" r:id="rId3"/>
    <sheet name="Função SE com 3 argumentos" sheetId="22" r:id="rId4"/>
    <sheet name="Função de Contagem" sheetId="23" r:id="rId5"/>
    <sheet name="Função SE Comissão Vendedores" sheetId="2" r:id="rId6"/>
    <sheet name="Função SEERRO" sheetId="3" r:id="rId7"/>
    <sheet name="Função ORDEM" sheetId="4" r:id="rId8"/>
    <sheet name="Função SOMASE" sheetId="5" r:id="rId9"/>
    <sheet name="Função MÉDIASE" sheetId="6" r:id="rId10"/>
    <sheet name="Função CONT.SE" sheetId="7" r:id="rId11"/>
    <sheet name="Função SOMASES" sheetId="8" r:id="rId12"/>
    <sheet name="Função MÉDIASES" sheetId="9" r:id="rId13"/>
    <sheet name="Função CONT.SES" sheetId="10" r:id="rId14"/>
    <sheet name="Função SOMASES Teste Lógico" sheetId="17" r:id="rId15"/>
    <sheet name="Função PROCV Exata" sheetId="11" r:id="rId16"/>
    <sheet name="Função PROCV Aproximada" sheetId="12" r:id="rId17"/>
    <sheet name="Função PROCV Reajuste de Preços" sheetId="13" r:id="rId18"/>
    <sheet name="Função PROCV Nomes Intervalos" sheetId="14" r:id="rId19"/>
    <sheet name="Função PROCH" sheetId="15" r:id="rId20"/>
    <sheet name="Função SOMARPRODUTO" sheetId="16" r:id="rId21"/>
    <sheet name="Lista de dados" sheetId="24" r:id="rId22"/>
    <sheet name="Dados" sheetId="25" r:id="rId23"/>
    <sheet name="Função CORRESP" sheetId="26" r:id="rId24"/>
  </sheets>
  <externalReferences>
    <externalReference r:id="rId25"/>
    <externalReference r:id="rId26"/>
    <externalReference r:id="rId27"/>
  </externalReferences>
  <definedNames>
    <definedName name="classificacao">Dados!$A$2:$A$7</definedName>
    <definedName name="hoteis_smart_lucro_liquido">'[1]Hotéis Smart'!$C$3:$C$9</definedName>
    <definedName name="regarsProcv">'Função PROCV Reajuste de Preços'!$H$2:$I$5</definedName>
    <definedName name="regrasProch" localSheetId="23">'[2]PROCV e PROCH'!$I$12:$L$13</definedName>
    <definedName name="regrasProch">'Função PROCH'!$I$7:$L$8</definedName>
    <definedName name="regrasProcv">'Função PROCV Nomes Intervalos'!$H$2:$I$5</definedName>
    <definedName name="taxaComissao2">'[3]Nomes de Intervalos'!$G$4</definedName>
    <definedName name="totalHospedagem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6" l="1"/>
  <c r="H2" i="16"/>
  <c r="D3" i="15"/>
  <c r="D4" i="15"/>
  <c r="D5" i="15"/>
  <c r="D6" i="15"/>
  <c r="D7" i="15"/>
  <c r="D8" i="15"/>
  <c r="D9" i="15"/>
  <c r="D10" i="15"/>
  <c r="D11" i="15"/>
  <c r="D2" i="15"/>
  <c r="D11" i="13"/>
  <c r="D10" i="13"/>
  <c r="D9" i="13"/>
  <c r="D8" i="13"/>
  <c r="D7" i="13"/>
  <c r="D6" i="13"/>
  <c r="D5" i="13"/>
  <c r="D4" i="13"/>
  <c r="D3" i="13"/>
  <c r="D2" i="13"/>
  <c r="D3" i="12"/>
  <c r="D4" i="12"/>
  <c r="D5" i="12"/>
  <c r="D6" i="12"/>
  <c r="D7" i="12"/>
  <c r="D8" i="12"/>
  <c r="D9" i="12"/>
  <c r="D10" i="12"/>
  <c r="D11" i="12"/>
  <c r="D2" i="12"/>
  <c r="H4" i="11"/>
  <c r="H3" i="11"/>
  <c r="H2" i="11"/>
  <c r="J2" i="17"/>
  <c r="J3" i="17"/>
  <c r="J4" i="17"/>
  <c r="J5" i="17"/>
  <c r="J6" i="17"/>
  <c r="J7" i="17"/>
  <c r="J8" i="17"/>
  <c r="J9" i="17"/>
  <c r="J10" i="17"/>
  <c r="J11" i="17"/>
  <c r="I17" i="10"/>
  <c r="I18" i="10"/>
  <c r="I19" i="10"/>
  <c r="I16" i="10"/>
  <c r="I3" i="10"/>
  <c r="I4" i="10"/>
  <c r="I5" i="10"/>
  <c r="I6" i="10"/>
  <c r="I7" i="10"/>
  <c r="I8" i="10"/>
  <c r="I9" i="10"/>
  <c r="I10" i="10"/>
  <c r="I11" i="10"/>
  <c r="I2" i="10"/>
  <c r="I2" i="9"/>
  <c r="I3" i="9"/>
  <c r="I4" i="9"/>
  <c r="I5" i="9"/>
  <c r="I6" i="9"/>
  <c r="I7" i="9"/>
  <c r="I8" i="9"/>
  <c r="I9" i="9"/>
  <c r="I10" i="9"/>
  <c r="I11" i="9"/>
  <c r="I3" i="8"/>
  <c r="I4" i="8"/>
  <c r="I5" i="8"/>
  <c r="I6" i="8"/>
  <c r="I7" i="8"/>
  <c r="I8" i="8"/>
  <c r="I9" i="8"/>
  <c r="I10" i="8"/>
  <c r="I11" i="8"/>
  <c r="I2" i="8"/>
  <c r="I5" i="6"/>
  <c r="I4" i="6"/>
  <c r="I3" i="6"/>
  <c r="I2" i="6"/>
  <c r="I3" i="5"/>
  <c r="I4" i="5"/>
  <c r="I5" i="5"/>
  <c r="I2" i="5"/>
  <c r="H19" i="4"/>
  <c r="H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G2" i="3"/>
  <c r="D7" i="2"/>
  <c r="E7" i="2"/>
  <c r="F7" i="2"/>
  <c r="D8" i="2"/>
  <c r="E8" i="2"/>
  <c r="F8" i="2"/>
  <c r="D9" i="2"/>
  <c r="E9" i="2"/>
  <c r="F9" i="2"/>
  <c r="D10" i="2"/>
  <c r="E10" i="2"/>
  <c r="F10" i="2"/>
  <c r="C8" i="2"/>
  <c r="C9" i="2"/>
  <c r="C10" i="2"/>
  <c r="C7" i="2"/>
  <c r="L5" i="23"/>
  <c r="L4" i="23"/>
  <c r="L3" i="23"/>
  <c r="I3" i="22"/>
  <c r="I4" i="22"/>
  <c r="I5" i="22"/>
  <c r="I6" i="22"/>
  <c r="I7" i="22"/>
  <c r="I8" i="22"/>
  <c r="I9" i="22"/>
  <c r="I2" i="22"/>
  <c r="I3" i="21"/>
  <c r="I4" i="21"/>
  <c r="I5" i="21"/>
  <c r="I6" i="21"/>
  <c r="I7" i="21"/>
  <c r="I8" i="21"/>
  <c r="I9" i="21"/>
  <c r="I2" i="21"/>
  <c r="I3" i="20"/>
  <c r="I4" i="20"/>
  <c r="I5" i="20"/>
  <c r="I6" i="20"/>
  <c r="I7" i="20"/>
  <c r="I8" i="20"/>
  <c r="I9" i="20"/>
  <c r="I2" i="20"/>
  <c r="I2" i="19"/>
  <c r="I3" i="19"/>
  <c r="I4" i="19"/>
  <c r="I5" i="19"/>
  <c r="I6" i="19"/>
  <c r="I7" i="19"/>
  <c r="I9" i="19"/>
  <c r="I8" i="19"/>
  <c r="E4" i="11" l="1"/>
  <c r="E5" i="11"/>
  <c r="E6" i="11"/>
  <c r="E7" i="11"/>
  <c r="E8" i="11"/>
  <c r="E9" i="11"/>
  <c r="E10" i="11"/>
  <c r="E11" i="11"/>
  <c r="F2" i="16" l="1"/>
  <c r="E12" i="16" l="1"/>
  <c r="F11" i="16"/>
  <c r="F10" i="16"/>
  <c r="F9" i="16"/>
  <c r="F8" i="16"/>
  <c r="F7" i="16"/>
  <c r="F6" i="16"/>
  <c r="F5" i="16"/>
  <c r="F4" i="16"/>
  <c r="F3" i="16"/>
  <c r="F12" i="16" l="1"/>
  <c r="E12" i="15"/>
  <c r="F11" i="15"/>
  <c r="F10" i="15"/>
  <c r="F9" i="15"/>
  <c r="F8" i="15"/>
  <c r="F7" i="15"/>
  <c r="F6" i="15"/>
  <c r="F5" i="15"/>
  <c r="F4" i="15"/>
  <c r="F3" i="15"/>
  <c r="F2" i="15"/>
  <c r="E12" i="14"/>
  <c r="F11" i="14"/>
  <c r="F10" i="14"/>
  <c r="F9" i="14"/>
  <c r="F8" i="14"/>
  <c r="F7" i="14"/>
  <c r="F6" i="14"/>
  <c r="F5" i="14"/>
  <c r="F4" i="14"/>
  <c r="F3" i="14"/>
  <c r="F2" i="14"/>
  <c r="E12" i="13"/>
  <c r="F11" i="13"/>
  <c r="F10" i="13"/>
  <c r="F9" i="13"/>
  <c r="F8" i="13"/>
  <c r="F7" i="13"/>
  <c r="F6" i="13"/>
  <c r="F5" i="13"/>
  <c r="F4" i="13"/>
  <c r="F3" i="13"/>
  <c r="F2" i="13"/>
  <c r="E12" i="12"/>
  <c r="F11" i="12"/>
  <c r="F10" i="12"/>
  <c r="F9" i="12"/>
  <c r="F8" i="12"/>
  <c r="F7" i="12"/>
  <c r="F6" i="12"/>
  <c r="F5" i="12"/>
  <c r="F4" i="12"/>
  <c r="F3" i="12"/>
  <c r="F2" i="12"/>
  <c r="D12" i="11"/>
  <c r="E3" i="11"/>
  <c r="E2" i="11"/>
  <c r="F12" i="15" l="1"/>
  <c r="F12" i="12"/>
  <c r="F12" i="14"/>
  <c r="F12" i="13"/>
  <c r="E12" i="11"/>
  <c r="G4" i="3" l="1"/>
  <c r="G6" i="3"/>
  <c r="G10" i="3"/>
  <c r="G14" i="3"/>
  <c r="G18" i="3"/>
  <c r="G22" i="3"/>
  <c r="G26" i="3"/>
  <c r="G30" i="3"/>
  <c r="G3" i="3"/>
  <c r="G5" i="3"/>
  <c r="G7" i="3"/>
  <c r="G8" i="3"/>
  <c r="G9" i="3"/>
  <c r="G11" i="3"/>
  <c r="G12" i="3"/>
  <c r="G13" i="3"/>
  <c r="G15" i="3"/>
  <c r="G16" i="3"/>
  <c r="G17" i="3"/>
  <c r="G19" i="3"/>
  <c r="G20" i="3"/>
  <c r="G21" i="3"/>
  <c r="G23" i="3"/>
  <c r="G24" i="3"/>
  <c r="G25" i="3"/>
  <c r="G27" i="3"/>
  <c r="G28" i="3"/>
  <c r="G29" i="3"/>
  <c r="G31" i="3"/>
  <c r="G3" i="4" l="1"/>
  <c r="G6" i="4"/>
  <c r="G7" i="4"/>
  <c r="G10" i="4"/>
  <c r="G11" i="4"/>
  <c r="G13" i="4"/>
  <c r="G15" i="4"/>
  <c r="G19" i="4"/>
  <c r="G23" i="4"/>
  <c r="G25" i="4"/>
  <c r="G4" i="4"/>
  <c r="G5" i="4"/>
  <c r="G8" i="4"/>
  <c r="G9" i="4"/>
  <c r="G12" i="4"/>
  <c r="G14" i="4"/>
  <c r="G16" i="4"/>
  <c r="G17" i="4"/>
  <c r="G18" i="4"/>
  <c r="G20" i="4"/>
  <c r="G21" i="4"/>
  <c r="G22" i="4"/>
  <c r="G24" i="4"/>
  <c r="G26" i="4"/>
  <c r="G27" i="4"/>
  <c r="G28" i="4"/>
  <c r="G29" i="4"/>
  <c r="G30" i="4"/>
  <c r="G31" i="4"/>
  <c r="G2" i="4"/>
  <c r="H31" i="4" l="1"/>
  <c r="H29" i="4"/>
  <c r="H27" i="4"/>
  <c r="H22" i="4"/>
  <c r="H30" i="4"/>
  <c r="H28" i="4"/>
  <c r="H26" i="4"/>
  <c r="H23" i="4"/>
  <c r="H21" i="4"/>
  <c r="H17" i="4"/>
  <c r="H15" i="4"/>
  <c r="H12" i="4"/>
  <c r="H10" i="4"/>
  <c r="H8" i="4"/>
  <c r="H6" i="4"/>
  <c r="H4" i="4"/>
  <c r="H24" i="4"/>
  <c r="H20" i="4"/>
  <c r="H18" i="4"/>
  <c r="H16" i="4"/>
  <c r="H14" i="4"/>
  <c r="H11" i="4"/>
  <c r="H9" i="4"/>
  <c r="H7" i="4"/>
  <c r="H5" i="4"/>
  <c r="H3" i="4"/>
  <c r="H25" i="4"/>
  <c r="H13" i="4"/>
</calcChain>
</file>

<file path=xl/sharedStrings.xml><?xml version="1.0" encoding="utf-8"?>
<sst xmlns="http://schemas.openxmlformats.org/spreadsheetml/2006/main" count="1464" uniqueCount="119">
  <si>
    <t>Janeiro</t>
  </si>
  <si>
    <t>Fevereiro</t>
  </si>
  <si>
    <t>Março</t>
  </si>
  <si>
    <t>Abril</t>
  </si>
  <si>
    <t>Taxa Comissão</t>
  </si>
  <si>
    <t>Vendedores</t>
  </si>
  <si>
    <t>Priscila</t>
  </si>
  <si>
    <t>Carlos</t>
  </si>
  <si>
    <t>Letícia</t>
  </si>
  <si>
    <t>Patrícia</t>
  </si>
  <si>
    <t>Comissão</t>
  </si>
  <si>
    <t>Metas</t>
  </si>
  <si>
    <t>Reserva</t>
  </si>
  <si>
    <t>Nome do Pax</t>
  </si>
  <si>
    <t>N. Noites</t>
  </si>
  <si>
    <t>Valor Diária</t>
  </si>
  <si>
    <t>Valor Total</t>
  </si>
  <si>
    <t>Vendedor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</si>
  <si>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</si>
  <si>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</si>
  <si>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</si>
  <si>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</si>
  <si>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</si>
  <si>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</si>
  <si>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</si>
  <si>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</si>
  <si>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</si>
  <si>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</si>
  <si>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</si>
  <si>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</si>
  <si>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</si>
  <si>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</si>
  <si>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</si>
  <si>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</si>
  <si>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</si>
  <si>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</si>
  <si>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</si>
  <si>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</si>
  <si>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</si>
  <si>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</si>
  <si>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</si>
  <si>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</si>
  <si>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</si>
  <si>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</si>
  <si>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</si>
  <si>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</si>
  <si>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</si>
  <si>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</si>
  <si>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Cal. CHD</t>
  </si>
  <si>
    <t>Valor CHD</t>
  </si>
  <si>
    <t>Classificação</t>
  </si>
  <si>
    <t>Estado</t>
  </si>
  <si>
    <t>Cidade</t>
  </si>
  <si>
    <t>SP</t>
  </si>
  <si>
    <t>São Paulo</t>
  </si>
  <si>
    <t>RJ</t>
  </si>
  <si>
    <t>Rio de Janeiro</t>
  </si>
  <si>
    <t>MG</t>
  </si>
  <si>
    <t>Belo Horizonte</t>
  </si>
  <si>
    <t>GO</t>
  </si>
  <si>
    <t>Goiânia</t>
  </si>
  <si>
    <t>Guarulhos</t>
  </si>
  <si>
    <t>Campinas</t>
  </si>
  <si>
    <t>Aparecida de Goiânia</t>
  </si>
  <si>
    <t>Uberlândia</t>
  </si>
  <si>
    <t>São Gonçalo</t>
  </si>
  <si>
    <t>José dos Campos</t>
  </si>
  <si>
    <t>Total de Vendas</t>
  </si>
  <si>
    <t>Média de Vendas</t>
  </si>
  <si>
    <t>Número de Vendas</t>
  </si>
  <si>
    <t>ID</t>
  </si>
  <si>
    <t>Produto</t>
  </si>
  <si>
    <t>Valor Unitário</t>
  </si>
  <si>
    <t>Valor Reajustado</t>
  </si>
  <si>
    <t>Quantidade</t>
  </si>
  <si>
    <t>iMac</t>
  </si>
  <si>
    <t>Teclado</t>
  </si>
  <si>
    <t>Mouse</t>
  </si>
  <si>
    <t>Regras de Reajuste de Preço</t>
  </si>
  <si>
    <t>Impressora</t>
  </si>
  <si>
    <t>HD Externo 3TB</t>
  </si>
  <si>
    <t>GEFORCE GTX</t>
  </si>
  <si>
    <t>Placa-Mãe ASUS</t>
  </si>
  <si>
    <t>E-Reader Kindle</t>
  </si>
  <si>
    <t>Total</t>
  </si>
  <si>
    <t>ID do Produto</t>
  </si>
  <si>
    <t>iPhone X</t>
  </si>
  <si>
    <t>Galaxy S9</t>
  </si>
  <si>
    <t>Percentual do Reajuste</t>
  </si>
  <si>
    <t>Alunos</t>
  </si>
  <si>
    <r>
      <t>1</t>
    </r>
    <r>
      <rPr>
        <sz val="11"/>
        <color theme="9" tint="0.79998168889431442"/>
        <rFont val="Calibri"/>
        <family val="2"/>
      </rPr>
      <t>ª Avaliação</t>
    </r>
  </si>
  <si>
    <t>2ª Avaliação</t>
  </si>
  <si>
    <t>3ª Avaliação</t>
  </si>
  <si>
    <t>Média Final</t>
  </si>
  <si>
    <t>Maior Nota</t>
  </si>
  <si>
    <t>Menor Nota</t>
  </si>
  <si>
    <t>Total de Pontos</t>
  </si>
  <si>
    <t>Resultado</t>
  </si>
  <si>
    <t>Ana</t>
  </si>
  <si>
    <t>Pedro</t>
  </si>
  <si>
    <t>Júlia</t>
  </si>
  <si>
    <t>Renata</t>
  </si>
  <si>
    <t>João</t>
  </si>
  <si>
    <t>Alex</t>
  </si>
  <si>
    <t>Função</t>
  </si>
  <si>
    <t>Cont.Números</t>
  </si>
  <si>
    <t>Cont.Valores</t>
  </si>
  <si>
    <t>Contar.Vazio</t>
  </si>
  <si>
    <t>ReservaID</t>
  </si>
  <si>
    <t>Classificações</t>
  </si>
  <si>
    <t>Excelente</t>
  </si>
  <si>
    <t>Muito bom</t>
  </si>
  <si>
    <t>Bom</t>
  </si>
  <si>
    <t>Satisfatório</t>
  </si>
  <si>
    <t>Razoável</t>
  </si>
  <si>
    <t>Ruim</t>
  </si>
  <si>
    <t>Marmelo</t>
  </si>
  <si>
    <t>Vendas em SP</t>
  </si>
  <si>
    <t>MAIOR 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</si>
</sst>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  <numFmt numFmtId="166" formatCode="00"/>
    <numFmt numFmtId="167" formatCode="000"/>
    <numFmt numFmtId="168" formatCode="_-[$R$-416]\ * #,##0.00_-;\-[$R$-416]\ * #,##0.00_-;_-[$R$-416]\ * &quot;-&quot;??_-;_-@_-"/>
    <numFmt numFmtId="169" formatCode="_-[$R$-416]* #,##0.00_-;\-[$R$-416]* #,##0.00_-;_-[$R$-416]* &quot;-&quot;??_-;_-@_-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7999816888943144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6FAF4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11977"/>
        <bgColor indexed="64"/>
      </patternFill>
    </fill>
    <fill>
      <patternFill patternType="solid">
        <fgColor rgb="FFDCA0DD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4">
    <xf numFmtId="0" fontId="0" fillId="0" borderId="0" xfId="0"/>
    <xf numFmtId="164" fontId="2" fillId="0" borderId="1" xfId="0" applyNumberFormat="1" applyFont="1" applyFill="1" applyBorder="1"/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2" xfId="0" applyBorder="1" applyAlignment="1">
      <alignment horizontal="center"/>
    </xf>
    <xf numFmtId="164" fontId="2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4" fillId="3" borderId="1" xfId="0" applyNumberFormat="1" applyFont="1" applyFill="1" applyBorder="1"/>
    <xf numFmtId="1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7" fillId="0" borderId="0" xfId="0" applyFont="1" applyFill="1"/>
    <xf numFmtId="167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168" fontId="4" fillId="2" borderId="3" xfId="0" applyNumberFormat="1" applyFont="1" applyFill="1" applyBorder="1"/>
    <xf numFmtId="44" fontId="4" fillId="2" borderId="3" xfId="1" applyFont="1" applyFill="1" applyBorder="1"/>
    <xf numFmtId="1" fontId="4" fillId="2" borderId="3" xfId="0" applyNumberFormat="1" applyFont="1" applyFill="1" applyBorder="1" applyAlignment="1">
      <alignment horizontal="center"/>
    </xf>
    <xf numFmtId="9" fontId="4" fillId="2" borderId="3" xfId="2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left"/>
    </xf>
    <xf numFmtId="0" fontId="0" fillId="0" borderId="0" xfId="1" applyNumberFormat="1" applyFont="1"/>
    <xf numFmtId="0" fontId="1" fillId="4" borderId="0" xfId="0" applyFont="1" applyFill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vertical="top"/>
    </xf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0" fontId="9" fillId="5" borderId="1" xfId="0" applyFont="1" applyFill="1" applyBorder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6" borderId="1" xfId="0" applyFill="1" applyBorder="1" applyAlignment="1">
      <alignment horizontal="left" indent="1"/>
    </xf>
    <xf numFmtId="0" fontId="0" fillId="6" borderId="1" xfId="0" applyFont="1" applyFill="1" applyBorder="1" applyAlignment="1">
      <alignment horizontal="left" indent="1"/>
    </xf>
    <xf numFmtId="0" fontId="9" fillId="5" borderId="3" xfId="0" applyFont="1" applyFill="1" applyBorder="1" applyAlignment="1">
      <alignment vertical="center"/>
    </xf>
    <xf numFmtId="0" fontId="1" fillId="4" borderId="3" xfId="0" applyFont="1" applyFill="1" applyBorder="1"/>
    <xf numFmtId="167" fontId="4" fillId="6" borderId="3" xfId="0" applyNumberFormat="1" applyFont="1" applyFill="1" applyBorder="1" applyAlignment="1">
      <alignment horizontal="left"/>
    </xf>
    <xf numFmtId="0" fontId="4" fillId="6" borderId="3" xfId="0" applyFont="1" applyFill="1" applyBorder="1"/>
    <xf numFmtId="168" fontId="4" fillId="6" borderId="3" xfId="0" applyNumberFormat="1" applyFont="1" applyFill="1" applyBorder="1"/>
    <xf numFmtId="1" fontId="4" fillId="6" borderId="3" xfId="0" applyNumberFormat="1" applyFont="1" applyFill="1" applyBorder="1" applyAlignment="1">
      <alignment horizontal="center"/>
    </xf>
    <xf numFmtId="44" fontId="4" fillId="6" borderId="3" xfId="1" applyFont="1" applyFill="1" applyBorder="1"/>
    <xf numFmtId="168" fontId="9" fillId="5" borderId="3" xfId="0" applyNumberFormat="1" applyFont="1" applyFill="1" applyBorder="1"/>
    <xf numFmtId="44" fontId="9" fillId="5" borderId="3" xfId="1" applyFont="1" applyFill="1" applyBorder="1"/>
    <xf numFmtId="1" fontId="9" fillId="5" borderId="3" xfId="0" applyNumberFormat="1" applyFont="1" applyFill="1" applyBorder="1" applyAlignment="1">
      <alignment horizontal="center"/>
    </xf>
    <xf numFmtId="169" fontId="9" fillId="5" borderId="3" xfId="0" applyNumberFormat="1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right"/>
    </xf>
    <xf numFmtId="2" fontId="4" fillId="6" borderId="3" xfId="0" applyNumberFormat="1" applyFont="1" applyFill="1" applyBorder="1"/>
    <xf numFmtId="2" fontId="4" fillId="6" borderId="3" xfId="0" applyNumberFormat="1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5" borderId="8" xfId="0" applyFont="1" applyFill="1" applyBorder="1"/>
    <xf numFmtId="0" fontId="1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0" fontId="4" fillId="7" borderId="8" xfId="0" applyFont="1" applyFill="1" applyBorder="1"/>
    <xf numFmtId="170" fontId="4" fillId="7" borderId="8" xfId="0" applyNumberFormat="1" applyFont="1" applyFill="1" applyBorder="1" applyAlignment="1">
      <alignment horizontal="center" vertical="center"/>
    </xf>
    <xf numFmtId="170" fontId="4" fillId="7" borderId="8" xfId="0" applyNumberFormat="1" applyFont="1" applyFill="1" applyBorder="1" applyAlignment="1">
      <alignment horizontal="left" vertical="center"/>
    </xf>
    <xf numFmtId="0" fontId="4" fillId="6" borderId="8" xfId="0" applyFont="1" applyFill="1" applyBorder="1"/>
    <xf numFmtId="170" fontId="4" fillId="6" borderId="8" xfId="0" applyNumberFormat="1" applyFont="1" applyFill="1" applyBorder="1" applyAlignment="1">
      <alignment horizontal="center" vertical="center"/>
    </xf>
    <xf numFmtId="170" fontId="4" fillId="6" borderId="8" xfId="0" applyNumberFormat="1" applyFont="1" applyFill="1" applyBorder="1" applyAlignment="1">
      <alignment horizontal="left" vertical="center"/>
    </xf>
    <xf numFmtId="0" fontId="9" fillId="4" borderId="0" xfId="0" applyFont="1" applyFill="1"/>
    <xf numFmtId="169" fontId="4" fillId="6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166" fontId="6" fillId="6" borderId="4" xfId="0" applyNumberFormat="1" applyFont="1" applyFill="1" applyBorder="1" applyAlignment="1">
      <alignment horizontal="center"/>
    </xf>
    <xf numFmtId="166" fontId="6" fillId="6" borderId="5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166" fontId="8" fillId="5" borderId="4" xfId="0" applyNumberFormat="1" applyFont="1" applyFill="1" applyBorder="1" applyAlignment="1">
      <alignment horizontal="center"/>
    </xf>
    <xf numFmtId="166" fontId="8" fillId="5" borderId="5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44" fontId="2" fillId="0" borderId="1" xfId="1" applyFont="1" applyFill="1" applyBorder="1"/>
    <xf numFmtId="44" fontId="4" fillId="2" borderId="3" xfId="1" applyFont="1" applyFill="1" applyBorder="1" applyAlignment="1">
      <alignment horizontal="left"/>
    </xf>
    <xf numFmtId="9" fontId="4" fillId="6" borderId="3" xfId="2" applyFont="1" applyFill="1" applyBorder="1"/>
    <xf numFmtId="9" fontId="4" fillId="2" borderId="3" xfId="2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CA0DD"/>
      <color rgb="FF811977"/>
      <color rgb="FFD93FCA"/>
      <color rgb="FFF6FAF4"/>
      <color rgb="FFD9EACE"/>
      <color rgb="FFF1F7ED"/>
      <color rgb="FFEAF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19050</xdr:rowOff>
    </xdr:from>
    <xdr:to>
      <xdr:col>13</xdr:col>
      <xdr:colOff>292051</xdr:colOff>
      <xdr:row>4</xdr:row>
      <xdr:rowOff>586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F22A42-67D8-4C38-99B2-EECF28641081}"/>
            </a:ext>
          </a:extLst>
        </xdr:cNvPr>
        <xdr:cNvSpPr txBox="1"/>
      </xdr:nvSpPr>
      <xdr:spPr>
        <a:xfrm>
          <a:off x="6410325" y="19050"/>
          <a:ext cx="2378026" cy="11245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12</xdr:col>
      <xdr:colOff>591136</xdr:colOff>
      <xdr:row>4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F8080BB-1393-47D5-AE01-CEDFE130DF58}"/>
            </a:ext>
          </a:extLst>
        </xdr:cNvPr>
        <xdr:cNvSpPr txBox="1"/>
      </xdr:nvSpPr>
      <xdr:spPr>
        <a:xfrm>
          <a:off x="6134100" y="0"/>
          <a:ext cx="2381836" cy="1076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&gt;=4 e &lt;7 Recuperação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0</xdr:row>
      <xdr:rowOff>58615</xdr:rowOff>
    </xdr:from>
    <xdr:to>
      <xdr:col>14</xdr:col>
      <xdr:colOff>95251</xdr:colOff>
      <xdr:row>5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96ACC5F-AD5A-4F21-949C-263908777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1</xdr:row>
      <xdr:rowOff>58615</xdr:rowOff>
    </xdr:from>
    <xdr:to>
      <xdr:col>14</xdr:col>
      <xdr:colOff>95251</xdr:colOff>
      <xdr:row>2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4DA0B4E-0D03-4FA1-B431-23170C5D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388328</xdr:colOff>
      <xdr:row>1</xdr:row>
      <xdr:rowOff>58615</xdr:rowOff>
    </xdr:from>
    <xdr:to>
      <xdr:col>15</xdr:col>
      <xdr:colOff>95251</xdr:colOff>
      <xdr:row>2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B804657-B69D-41C3-903E-431882E9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0ffbe95d17e653c/&#193;rea%20de%20Trabalho/Bosch/Aulas%20Excel/Exerc&#237;cios/Aula%202/Aula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I9"/>
  <sheetViews>
    <sheetView workbookViewId="0">
      <selection activeCell="I2" sqref="I2"/>
    </sheetView>
  </sheetViews>
  <sheetFormatPr defaultRowHeight="15" x14ac:dyDescent="0.25"/>
  <cols>
    <col min="9" max="9" width="17.7109375" customWidth="1"/>
  </cols>
  <sheetData>
    <row r="1" spans="1:9" ht="45" x14ac:dyDescent="0.25">
      <c r="A1" s="63" t="s">
        <v>89</v>
      </c>
      <c r="B1" s="64" t="s">
        <v>90</v>
      </c>
      <c r="C1" s="65" t="s">
        <v>91</v>
      </c>
      <c r="D1" s="65" t="s">
        <v>92</v>
      </c>
      <c r="E1" s="65" t="s">
        <v>93</v>
      </c>
      <c r="F1" s="65" t="s">
        <v>94</v>
      </c>
      <c r="G1" s="65" t="s">
        <v>95</v>
      </c>
      <c r="H1" s="65" t="s">
        <v>96</v>
      </c>
      <c r="I1" s="66" t="s">
        <v>97</v>
      </c>
    </row>
    <row r="2" spans="1:9" x14ac:dyDescent="0.25">
      <c r="A2" s="67" t="s">
        <v>98</v>
      </c>
      <c r="B2" s="68">
        <v>4.2</v>
      </c>
      <c r="C2" s="68">
        <v>1</v>
      </c>
      <c r="D2" s="68">
        <v>6</v>
      </c>
      <c r="E2" s="68">
        <v>3.7333333333333329</v>
      </c>
      <c r="F2" s="68">
        <v>1</v>
      </c>
      <c r="G2" s="68">
        <v>4.2</v>
      </c>
      <c r="H2" s="68">
        <v>11.2</v>
      </c>
      <c r="I2" s="67" t="str">
        <f t="shared" ref="I2:I7" si="0">IF(E2&gt;=7,"Aprovado",IF(E2&lt;4,"Reprovado","Rec"))</f>
        <v>Reprovado</v>
      </c>
    </row>
    <row r="3" spans="1:9" x14ac:dyDescent="0.25">
      <c r="A3" s="70" t="s">
        <v>7</v>
      </c>
      <c r="B3" s="71">
        <v>2</v>
      </c>
      <c r="C3" s="71">
        <v>9</v>
      </c>
      <c r="D3" s="71">
        <v>5</v>
      </c>
      <c r="E3" s="71">
        <v>5.333333333333333</v>
      </c>
      <c r="F3" s="71">
        <v>2</v>
      </c>
      <c r="G3" s="71">
        <v>5</v>
      </c>
      <c r="H3" s="71">
        <v>16</v>
      </c>
      <c r="I3" s="70" t="str">
        <f t="shared" si="0"/>
        <v>Rec</v>
      </c>
    </row>
    <row r="4" spans="1:9" x14ac:dyDescent="0.25">
      <c r="A4" s="67" t="s">
        <v>6</v>
      </c>
      <c r="B4" s="68">
        <v>8.6999999999999993</v>
      </c>
      <c r="C4" s="68">
        <v>8</v>
      </c>
      <c r="D4" s="68">
        <v>8.3000000000000007</v>
      </c>
      <c r="E4" s="68">
        <v>8.3333333333333339</v>
      </c>
      <c r="F4" s="68">
        <v>8</v>
      </c>
      <c r="G4" s="68">
        <v>8.3000000000000007</v>
      </c>
      <c r="H4" s="68">
        <v>25</v>
      </c>
      <c r="I4" s="67" t="str">
        <f t="shared" si="0"/>
        <v>Aprovado</v>
      </c>
    </row>
    <row r="5" spans="1:9" x14ac:dyDescent="0.25">
      <c r="A5" s="70" t="s">
        <v>99</v>
      </c>
      <c r="B5" s="71">
        <v>9.3000000000000007</v>
      </c>
      <c r="C5" s="71">
        <v>8.3000000000000007</v>
      </c>
      <c r="D5" s="71">
        <v>7</v>
      </c>
      <c r="E5" s="71">
        <v>8.2000000000000011</v>
      </c>
      <c r="F5" s="71">
        <v>8.3000000000000007</v>
      </c>
      <c r="G5" s="71">
        <v>8.3000000000000007</v>
      </c>
      <c r="H5" s="71">
        <v>24.6</v>
      </c>
      <c r="I5" s="70" t="str">
        <f t="shared" si="0"/>
        <v>Aprovado</v>
      </c>
    </row>
    <row r="6" spans="1:9" x14ac:dyDescent="0.25">
      <c r="A6" s="67" t="s">
        <v>100</v>
      </c>
      <c r="B6" s="68">
        <v>5.6</v>
      </c>
      <c r="C6" s="68">
        <v>3</v>
      </c>
      <c r="D6" s="68">
        <v>6</v>
      </c>
      <c r="E6" s="68">
        <v>4.8666666666666663</v>
      </c>
      <c r="F6" s="68">
        <v>3</v>
      </c>
      <c r="G6" s="68">
        <v>5.6</v>
      </c>
      <c r="H6" s="68">
        <v>14.6</v>
      </c>
      <c r="I6" s="67" t="str">
        <f t="shared" si="0"/>
        <v>Rec</v>
      </c>
    </row>
    <row r="7" spans="1:9" x14ac:dyDescent="0.25">
      <c r="A7" s="70" t="s">
        <v>101</v>
      </c>
      <c r="B7" s="71">
        <v>3</v>
      </c>
      <c r="C7" s="71">
        <v>8.4</v>
      </c>
      <c r="D7" s="71">
        <v>4.3</v>
      </c>
      <c r="E7" s="71">
        <v>5.2333333333333334</v>
      </c>
      <c r="F7" s="71">
        <v>3</v>
      </c>
      <c r="G7" s="71">
        <v>4.3</v>
      </c>
      <c r="H7" s="71">
        <v>15.7</v>
      </c>
      <c r="I7" s="70" t="str">
        <f t="shared" si="0"/>
        <v>Rec</v>
      </c>
    </row>
    <row r="8" spans="1:9" x14ac:dyDescent="0.25">
      <c r="A8" s="67" t="s">
        <v>102</v>
      </c>
      <c r="B8" s="68">
        <v>9.3000000000000007</v>
      </c>
      <c r="C8" s="68">
        <v>8.6</v>
      </c>
      <c r="D8" s="68">
        <v>8.5</v>
      </c>
      <c r="E8" s="68">
        <v>8.7999999999999989</v>
      </c>
      <c r="F8" s="68">
        <v>8.6</v>
      </c>
      <c r="G8" s="68">
        <v>8.6</v>
      </c>
      <c r="H8" s="68">
        <v>26.4</v>
      </c>
      <c r="I8" s="67" t="str">
        <f>IF(E8&gt;=7,"Aprovado",IF(E8&lt;4,"Reprovado","Rec"))</f>
        <v>Aprovado</v>
      </c>
    </row>
    <row r="9" spans="1:9" x14ac:dyDescent="0.25">
      <c r="A9" s="70" t="s">
        <v>103</v>
      </c>
      <c r="B9" s="71">
        <v>9.6999999999999993</v>
      </c>
      <c r="C9" s="71">
        <v>8.6</v>
      </c>
      <c r="D9" s="71">
        <v>7.3</v>
      </c>
      <c r="E9" s="71">
        <v>8.5333333333333332</v>
      </c>
      <c r="F9" s="71">
        <v>8.6</v>
      </c>
      <c r="G9" s="71">
        <v>8.6</v>
      </c>
      <c r="H9" s="71">
        <v>25.599999999999998</v>
      </c>
      <c r="I9" s="70" t="str">
        <f>IF(E9&gt;=7,"Aprovado",IF(E9&lt;4,"Reprovado","Rec"))</f>
        <v>Aprovado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>
    <tabColor theme="9" tint="-0.499984740745262"/>
  </sheetPr>
  <dimension ref="A1:I37"/>
  <sheetViews>
    <sheetView zoomScale="130" zoomScaleNormal="130" workbookViewId="0">
      <selection activeCell="I4" sqref="I4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16" bestFit="1" customWidth="1"/>
    <col min="4" max="4" width="19.5703125" style="19" customWidth="1"/>
    <col min="5" max="5" width="16.7109375" style="16" customWidth="1"/>
    <col min="6" max="6" width="13.140625" style="14" customWidth="1"/>
    <col min="7" max="7" width="3.7109375" customWidth="1"/>
    <col min="8" max="8" width="12.28515625" customWidth="1"/>
    <col min="9" max="9" width="16.85546875" customWidth="1"/>
  </cols>
  <sheetData>
    <row r="1" spans="1:9" ht="15" customHeight="1" x14ac:dyDescent="0.25">
      <c r="A1" s="34" t="s">
        <v>12</v>
      </c>
      <c r="B1" s="34" t="s">
        <v>13</v>
      </c>
      <c r="C1" s="44" t="s">
        <v>51</v>
      </c>
      <c r="D1" s="45" t="s">
        <v>52</v>
      </c>
      <c r="E1" s="44" t="s">
        <v>16</v>
      </c>
      <c r="F1" s="43" t="s">
        <v>17</v>
      </c>
      <c r="H1" s="43" t="s">
        <v>5</v>
      </c>
      <c r="I1" s="43" t="s">
        <v>68</v>
      </c>
    </row>
    <row r="2" spans="1:9" x14ac:dyDescent="0.25">
      <c r="A2" s="10">
        <v>43252</v>
      </c>
      <c r="B2" t="s">
        <v>18</v>
      </c>
      <c r="C2" s="17" t="s">
        <v>53</v>
      </c>
      <c r="D2" s="18" t="s">
        <v>54</v>
      </c>
      <c r="E2" s="9">
        <v>1499.96</v>
      </c>
      <c r="F2" s="14" t="s">
        <v>6</v>
      </c>
      <c r="H2" s="42" t="s">
        <v>6</v>
      </c>
      <c r="I2" s="21">
        <f>AVERAGEIF(F:F,H2,E:E)</f>
        <v>1974.9775</v>
      </c>
    </row>
    <row r="3" spans="1:9" x14ac:dyDescent="0.25">
      <c r="A3" s="10">
        <v>43253</v>
      </c>
      <c r="B3" t="s">
        <v>19</v>
      </c>
      <c r="C3" s="17" t="s">
        <v>53</v>
      </c>
      <c r="D3" s="19" t="s">
        <v>61</v>
      </c>
      <c r="E3" s="9">
        <v>1750</v>
      </c>
      <c r="F3" s="14" t="s">
        <v>7</v>
      </c>
      <c r="H3" s="42" t="s">
        <v>7</v>
      </c>
      <c r="I3" s="21">
        <f t="shared" ref="I3:I5" si="0">AVERAGEIF(F:F,H3,E:E)</f>
        <v>2037.4875000000002</v>
      </c>
    </row>
    <row r="4" spans="1:9" x14ac:dyDescent="0.25">
      <c r="A4" s="10">
        <v>43254</v>
      </c>
      <c r="B4" t="s">
        <v>20</v>
      </c>
      <c r="C4" s="17" t="s">
        <v>53</v>
      </c>
      <c r="D4" s="19" t="s">
        <v>62</v>
      </c>
      <c r="E4" s="9">
        <v>2499.98</v>
      </c>
      <c r="F4" s="14" t="s">
        <v>8</v>
      </c>
      <c r="H4" s="42" t="s">
        <v>8</v>
      </c>
      <c r="I4" s="21">
        <f t="shared" si="0"/>
        <v>2142.8385714285714</v>
      </c>
    </row>
    <row r="5" spans="1:9" x14ac:dyDescent="0.25">
      <c r="A5" s="10">
        <v>43255</v>
      </c>
      <c r="B5" t="s">
        <v>21</v>
      </c>
      <c r="C5" s="17" t="s">
        <v>55</v>
      </c>
      <c r="D5" s="18" t="s">
        <v>56</v>
      </c>
      <c r="E5" s="9">
        <v>2200</v>
      </c>
      <c r="F5" s="14" t="s">
        <v>9</v>
      </c>
      <c r="H5" s="42" t="s">
        <v>9</v>
      </c>
      <c r="I5" s="21">
        <f t="shared" si="0"/>
        <v>1828.5714285714287</v>
      </c>
    </row>
    <row r="6" spans="1:9" x14ac:dyDescent="0.25">
      <c r="A6" s="10">
        <v>43256</v>
      </c>
      <c r="B6" t="s">
        <v>22</v>
      </c>
      <c r="C6" s="17" t="s">
        <v>57</v>
      </c>
      <c r="D6" s="18" t="s">
        <v>58</v>
      </c>
      <c r="E6" s="9">
        <v>2350</v>
      </c>
      <c r="F6" s="14" t="s">
        <v>6</v>
      </c>
      <c r="H6" s="9"/>
    </row>
    <row r="7" spans="1:9" x14ac:dyDescent="0.25">
      <c r="A7" s="10">
        <v>43257</v>
      </c>
      <c r="B7" t="s">
        <v>23</v>
      </c>
      <c r="C7" s="17" t="s">
        <v>59</v>
      </c>
      <c r="D7" s="18" t="s">
        <v>60</v>
      </c>
      <c r="E7" s="9">
        <v>2300</v>
      </c>
      <c r="F7" s="14" t="s">
        <v>7</v>
      </c>
    </row>
    <row r="8" spans="1:9" x14ac:dyDescent="0.25">
      <c r="A8" s="10">
        <v>43258</v>
      </c>
      <c r="B8" t="s">
        <v>24</v>
      </c>
      <c r="C8" s="17" t="s">
        <v>59</v>
      </c>
      <c r="D8" s="18" t="s">
        <v>63</v>
      </c>
      <c r="E8" s="9">
        <v>1800</v>
      </c>
      <c r="F8" s="14" t="s">
        <v>8</v>
      </c>
    </row>
    <row r="9" spans="1:9" x14ac:dyDescent="0.25">
      <c r="A9" s="10">
        <v>43259</v>
      </c>
      <c r="B9" t="s">
        <v>25</v>
      </c>
      <c r="C9" s="17" t="s">
        <v>57</v>
      </c>
      <c r="D9" s="18" t="s">
        <v>64</v>
      </c>
      <c r="E9" s="9">
        <v>900</v>
      </c>
      <c r="F9" s="14" t="s">
        <v>9</v>
      </c>
    </row>
    <row r="10" spans="1:9" x14ac:dyDescent="0.25">
      <c r="A10" s="10">
        <v>43260</v>
      </c>
      <c r="B10" t="s">
        <v>26</v>
      </c>
      <c r="C10" s="17" t="s">
        <v>55</v>
      </c>
      <c r="D10" s="18" t="s">
        <v>65</v>
      </c>
      <c r="E10" s="9">
        <v>2799.96</v>
      </c>
      <c r="F10" s="14" t="s">
        <v>6</v>
      </c>
    </row>
    <row r="11" spans="1:9" x14ac:dyDescent="0.25">
      <c r="A11" s="10">
        <v>43261</v>
      </c>
      <c r="B11" t="s">
        <v>27</v>
      </c>
      <c r="C11" s="17" t="s">
        <v>53</v>
      </c>
      <c r="D11" s="18" t="s">
        <v>66</v>
      </c>
      <c r="E11" s="9">
        <v>1499.94</v>
      </c>
      <c r="F11" s="14" t="s">
        <v>7</v>
      </c>
    </row>
    <row r="12" spans="1:9" x14ac:dyDescent="0.25">
      <c r="A12" s="10">
        <v>43262</v>
      </c>
      <c r="B12" t="s">
        <v>28</v>
      </c>
      <c r="C12" s="17" t="s">
        <v>53</v>
      </c>
      <c r="D12" s="18" t="s">
        <v>66</v>
      </c>
      <c r="E12" s="9">
        <v>1750</v>
      </c>
      <c r="F12" s="14" t="s">
        <v>8</v>
      </c>
    </row>
    <row r="13" spans="1:9" x14ac:dyDescent="0.25">
      <c r="A13" s="10">
        <v>43263</v>
      </c>
      <c r="B13" t="s">
        <v>29</v>
      </c>
      <c r="C13" s="17" t="s">
        <v>55</v>
      </c>
      <c r="D13" s="18" t="s">
        <v>65</v>
      </c>
      <c r="E13" s="9">
        <v>2350</v>
      </c>
      <c r="F13" s="14" t="s">
        <v>9</v>
      </c>
    </row>
    <row r="14" spans="1:9" x14ac:dyDescent="0.25">
      <c r="A14" s="10">
        <v>43264</v>
      </c>
      <c r="B14" t="s">
        <v>30</v>
      </c>
      <c r="C14" s="17" t="s">
        <v>57</v>
      </c>
      <c r="D14" s="18" t="s">
        <v>64</v>
      </c>
      <c r="E14" s="9">
        <v>2199.96</v>
      </c>
      <c r="F14" s="14" t="s">
        <v>6</v>
      </c>
    </row>
    <row r="15" spans="1:9" x14ac:dyDescent="0.25">
      <c r="A15" s="10">
        <v>43265</v>
      </c>
      <c r="B15" t="s">
        <v>31</v>
      </c>
      <c r="C15" s="17" t="s">
        <v>59</v>
      </c>
      <c r="D15" s="18" t="s">
        <v>63</v>
      </c>
      <c r="E15" s="9">
        <v>2350</v>
      </c>
      <c r="F15" s="14" t="s">
        <v>7</v>
      </c>
    </row>
    <row r="16" spans="1:9" x14ac:dyDescent="0.25">
      <c r="A16" s="10">
        <v>43266</v>
      </c>
      <c r="B16" t="s">
        <v>32</v>
      </c>
      <c r="C16" s="17" t="s">
        <v>59</v>
      </c>
      <c r="D16" s="18" t="s">
        <v>60</v>
      </c>
      <c r="E16" s="9">
        <v>2299.92</v>
      </c>
      <c r="F16" s="14" t="s">
        <v>8</v>
      </c>
    </row>
    <row r="17" spans="1:6" x14ac:dyDescent="0.25">
      <c r="A17" s="10">
        <v>43267</v>
      </c>
      <c r="B17" t="s">
        <v>33</v>
      </c>
      <c r="C17" s="17" t="s">
        <v>57</v>
      </c>
      <c r="D17" s="18" t="s">
        <v>58</v>
      </c>
      <c r="E17" s="9">
        <v>1800</v>
      </c>
      <c r="F17" s="14" t="s">
        <v>9</v>
      </c>
    </row>
    <row r="18" spans="1:6" x14ac:dyDescent="0.25">
      <c r="A18" s="10">
        <v>43268</v>
      </c>
      <c r="B18" t="s">
        <v>34</v>
      </c>
      <c r="C18" s="17" t="s">
        <v>55</v>
      </c>
      <c r="D18" s="18" t="s">
        <v>56</v>
      </c>
      <c r="E18" s="9">
        <v>900</v>
      </c>
      <c r="F18" s="14" t="s">
        <v>6</v>
      </c>
    </row>
    <row r="19" spans="1:6" x14ac:dyDescent="0.25">
      <c r="A19" s="10">
        <v>43269</v>
      </c>
      <c r="B19" t="s">
        <v>35</v>
      </c>
      <c r="C19" s="17" t="s">
        <v>53</v>
      </c>
      <c r="D19" s="18" t="s">
        <v>62</v>
      </c>
      <c r="E19" s="9">
        <v>2800</v>
      </c>
      <c r="F19" s="14" t="s">
        <v>7</v>
      </c>
    </row>
    <row r="20" spans="1:6" x14ac:dyDescent="0.25">
      <c r="A20" s="10">
        <v>43270</v>
      </c>
      <c r="B20" t="s">
        <v>36</v>
      </c>
      <c r="C20" s="17" t="s">
        <v>53</v>
      </c>
      <c r="D20" s="18" t="s">
        <v>61</v>
      </c>
      <c r="E20" s="9">
        <v>1500</v>
      </c>
      <c r="F20" s="14" t="s">
        <v>8</v>
      </c>
    </row>
    <row r="21" spans="1:6" x14ac:dyDescent="0.25">
      <c r="A21" s="10">
        <v>43271</v>
      </c>
      <c r="B21" t="s">
        <v>37</v>
      </c>
      <c r="C21" s="17" t="s">
        <v>53</v>
      </c>
      <c r="D21" s="18" t="s">
        <v>54</v>
      </c>
      <c r="E21" s="9">
        <v>1749.9999999999991</v>
      </c>
      <c r="F21" s="14" t="s">
        <v>9</v>
      </c>
    </row>
    <row r="22" spans="1:6" x14ac:dyDescent="0.25">
      <c r="A22" s="10">
        <v>43272</v>
      </c>
      <c r="B22" t="s">
        <v>38</v>
      </c>
      <c r="C22" s="17" t="s">
        <v>55</v>
      </c>
      <c r="D22" s="18" t="s">
        <v>65</v>
      </c>
      <c r="E22" s="9">
        <v>2499.96</v>
      </c>
      <c r="F22" s="14" t="s">
        <v>6</v>
      </c>
    </row>
    <row r="23" spans="1:6" x14ac:dyDescent="0.25">
      <c r="A23" s="10">
        <v>43273</v>
      </c>
      <c r="B23" t="s">
        <v>39</v>
      </c>
      <c r="C23" s="17" t="s">
        <v>57</v>
      </c>
      <c r="D23" s="18" t="s">
        <v>64</v>
      </c>
      <c r="E23" s="9">
        <v>2199.96</v>
      </c>
      <c r="F23" s="14" t="s">
        <v>7</v>
      </c>
    </row>
    <row r="24" spans="1:6" x14ac:dyDescent="0.25">
      <c r="A24" s="10">
        <v>43274</v>
      </c>
      <c r="B24" t="s">
        <v>40</v>
      </c>
      <c r="C24" s="17" t="s">
        <v>59</v>
      </c>
      <c r="D24" s="18" t="s">
        <v>63</v>
      </c>
      <c r="E24" s="9">
        <v>2349.9699999999998</v>
      </c>
      <c r="F24" s="14" t="s">
        <v>8</v>
      </c>
    </row>
    <row r="25" spans="1:6" x14ac:dyDescent="0.25">
      <c r="A25" s="10">
        <v>43275</v>
      </c>
      <c r="B25" t="s">
        <v>41</v>
      </c>
      <c r="C25" s="17" t="s">
        <v>59</v>
      </c>
      <c r="D25" s="18" t="s">
        <v>60</v>
      </c>
      <c r="E25" s="9">
        <v>2300</v>
      </c>
      <c r="F25" s="14" t="s">
        <v>9</v>
      </c>
    </row>
    <row r="26" spans="1:6" x14ac:dyDescent="0.25">
      <c r="A26" s="10">
        <v>43276</v>
      </c>
      <c r="B26" t="s">
        <v>42</v>
      </c>
      <c r="C26" s="17" t="s">
        <v>57</v>
      </c>
      <c r="D26" s="18" t="s">
        <v>58</v>
      </c>
      <c r="E26" s="9">
        <v>1799.98</v>
      </c>
      <c r="F26" s="14" t="s">
        <v>6</v>
      </c>
    </row>
    <row r="27" spans="1:6" x14ac:dyDescent="0.25">
      <c r="A27" s="10">
        <v>43277</v>
      </c>
      <c r="B27" t="s">
        <v>43</v>
      </c>
      <c r="C27" s="17" t="s">
        <v>59</v>
      </c>
      <c r="D27" s="18" t="s">
        <v>63</v>
      </c>
      <c r="E27" s="9">
        <v>900</v>
      </c>
      <c r="F27" s="14" t="s">
        <v>7</v>
      </c>
    </row>
    <row r="28" spans="1:6" x14ac:dyDescent="0.25">
      <c r="A28" s="10">
        <v>43278</v>
      </c>
      <c r="B28" t="s">
        <v>44</v>
      </c>
      <c r="C28" s="17" t="s">
        <v>57</v>
      </c>
      <c r="D28" s="18" t="s">
        <v>64</v>
      </c>
      <c r="E28" s="9">
        <v>2800</v>
      </c>
      <c r="F28" s="14" t="s">
        <v>8</v>
      </c>
    </row>
    <row r="29" spans="1:6" x14ac:dyDescent="0.25">
      <c r="A29" s="10">
        <v>43279</v>
      </c>
      <c r="B29" t="s">
        <v>45</v>
      </c>
      <c r="C29" s="17" t="s">
        <v>55</v>
      </c>
      <c r="D29" s="18" t="s">
        <v>65</v>
      </c>
      <c r="E29" s="9">
        <v>1500</v>
      </c>
      <c r="F29" s="14" t="s">
        <v>9</v>
      </c>
    </row>
    <row r="30" spans="1:6" x14ac:dyDescent="0.25">
      <c r="A30" s="10">
        <v>43280</v>
      </c>
      <c r="B30" t="s">
        <v>46</v>
      </c>
      <c r="C30" s="17" t="s">
        <v>53</v>
      </c>
      <c r="D30" s="18" t="s">
        <v>66</v>
      </c>
      <c r="E30" s="9">
        <v>1750</v>
      </c>
      <c r="F30" s="14" t="s">
        <v>6</v>
      </c>
    </row>
    <row r="31" spans="1:6" x14ac:dyDescent="0.25">
      <c r="A31" s="10">
        <v>43281</v>
      </c>
      <c r="B31" t="s">
        <v>47</v>
      </c>
      <c r="C31" s="17" t="s">
        <v>59</v>
      </c>
      <c r="D31" s="18" t="s">
        <v>60</v>
      </c>
      <c r="E31" s="9">
        <v>2500</v>
      </c>
      <c r="F31" s="14" t="s">
        <v>7</v>
      </c>
    </row>
    <row r="32" spans="1:6" x14ac:dyDescent="0.25">
      <c r="C32" s="12"/>
      <c r="E32" s="13"/>
    </row>
    <row r="33" spans="3:5" x14ac:dyDescent="0.25">
      <c r="C33" s="12"/>
      <c r="E33" s="13"/>
    </row>
    <row r="34" spans="3:5" x14ac:dyDescent="0.25">
      <c r="C34" s="12"/>
      <c r="E34" s="13"/>
    </row>
    <row r="35" spans="3:5" x14ac:dyDescent="0.25">
      <c r="C35" s="12"/>
      <c r="E35" s="13"/>
    </row>
    <row r="36" spans="3:5" x14ac:dyDescent="0.25">
      <c r="C36" s="12"/>
      <c r="E36" s="13"/>
    </row>
    <row r="37" spans="3:5" x14ac:dyDescent="0.25">
      <c r="C37" s="12"/>
      <c r="E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>
    <tabColor theme="9" tint="-0.249977111117893"/>
  </sheetPr>
  <dimension ref="A1:I37"/>
  <sheetViews>
    <sheetView zoomScale="130" zoomScaleNormal="130" workbookViewId="0">
      <selection activeCell="I2" sqref="I2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16" bestFit="1" customWidth="1"/>
    <col min="4" max="4" width="19.5703125" style="19" customWidth="1"/>
    <col min="5" max="5" width="16.7109375" style="16" customWidth="1"/>
    <col min="6" max="6" width="13.140625" style="14" customWidth="1"/>
    <col min="7" max="7" width="3.7109375" customWidth="1"/>
    <col min="8" max="8" width="12.28515625" customWidth="1"/>
    <col min="9" max="9" width="19.28515625" customWidth="1"/>
  </cols>
  <sheetData>
    <row r="1" spans="1:9" ht="15" customHeight="1" x14ac:dyDescent="0.25">
      <c r="A1" s="34" t="s">
        <v>12</v>
      </c>
      <c r="B1" s="34" t="s">
        <v>13</v>
      </c>
      <c r="C1" s="44" t="s">
        <v>51</v>
      </c>
      <c r="D1" s="45" t="s">
        <v>52</v>
      </c>
      <c r="E1" s="44" t="s">
        <v>16</v>
      </c>
      <c r="F1" s="43" t="s">
        <v>17</v>
      </c>
      <c r="H1" s="43" t="s">
        <v>5</v>
      </c>
      <c r="I1" s="43" t="s">
        <v>69</v>
      </c>
    </row>
    <row r="2" spans="1:9" x14ac:dyDescent="0.25">
      <c r="A2" s="10">
        <v>43252</v>
      </c>
      <c r="B2" t="s">
        <v>18</v>
      </c>
      <c r="C2" s="17" t="s">
        <v>53</v>
      </c>
      <c r="D2" s="18" t="s">
        <v>54</v>
      </c>
      <c r="E2" s="9">
        <v>1499.96</v>
      </c>
      <c r="F2" s="14" t="s">
        <v>6</v>
      </c>
      <c r="H2" s="42" t="s">
        <v>6</v>
      </c>
      <c r="I2" s="22"/>
    </row>
    <row r="3" spans="1:9" x14ac:dyDescent="0.25">
      <c r="A3" s="10">
        <v>43253</v>
      </c>
      <c r="B3" t="s">
        <v>19</v>
      </c>
      <c r="C3" s="17" t="s">
        <v>53</v>
      </c>
      <c r="D3" s="19" t="s">
        <v>61</v>
      </c>
      <c r="E3" s="9">
        <v>1750</v>
      </c>
      <c r="F3" s="14" t="s">
        <v>7</v>
      </c>
      <c r="H3" s="42" t="s">
        <v>7</v>
      </c>
      <c r="I3" s="22"/>
    </row>
    <row r="4" spans="1:9" x14ac:dyDescent="0.25">
      <c r="A4" s="10">
        <v>43254</v>
      </c>
      <c r="B4" t="s">
        <v>20</v>
      </c>
      <c r="C4" s="17" t="s">
        <v>53</v>
      </c>
      <c r="D4" s="19" t="s">
        <v>62</v>
      </c>
      <c r="E4" s="9">
        <v>2499.98</v>
      </c>
      <c r="F4" s="14" t="s">
        <v>8</v>
      </c>
      <c r="H4" s="42" t="s">
        <v>8</v>
      </c>
      <c r="I4" s="22"/>
    </row>
    <row r="5" spans="1:9" x14ac:dyDescent="0.25">
      <c r="A5" s="10">
        <v>43255</v>
      </c>
      <c r="B5" t="s">
        <v>21</v>
      </c>
      <c r="C5" s="17" t="s">
        <v>55</v>
      </c>
      <c r="D5" s="18" t="s">
        <v>56</v>
      </c>
      <c r="E5" s="9">
        <v>2200</v>
      </c>
      <c r="F5" s="14" t="s">
        <v>9</v>
      </c>
      <c r="H5" s="42" t="s">
        <v>9</v>
      </c>
      <c r="I5" s="22"/>
    </row>
    <row r="6" spans="1:9" x14ac:dyDescent="0.25">
      <c r="A6" s="10">
        <v>43256</v>
      </c>
      <c r="B6" t="s">
        <v>22</v>
      </c>
      <c r="C6" s="17" t="s">
        <v>57</v>
      </c>
      <c r="D6" s="18" t="s">
        <v>58</v>
      </c>
      <c r="E6" s="9">
        <v>2350</v>
      </c>
      <c r="F6" s="14" t="s">
        <v>6</v>
      </c>
      <c r="H6" s="9"/>
    </row>
    <row r="7" spans="1:9" x14ac:dyDescent="0.25">
      <c r="A7" s="10">
        <v>43257</v>
      </c>
      <c r="B7" t="s">
        <v>23</v>
      </c>
      <c r="C7" s="17" t="s">
        <v>59</v>
      </c>
      <c r="D7" s="18" t="s">
        <v>60</v>
      </c>
      <c r="E7" s="9">
        <v>2300</v>
      </c>
      <c r="F7" s="14" t="s">
        <v>7</v>
      </c>
    </row>
    <row r="8" spans="1:9" x14ac:dyDescent="0.25">
      <c r="A8" s="10">
        <v>43258</v>
      </c>
      <c r="B8" t="s">
        <v>24</v>
      </c>
      <c r="C8" s="17" t="s">
        <v>59</v>
      </c>
      <c r="D8" s="18" t="s">
        <v>63</v>
      </c>
      <c r="E8" s="9">
        <v>1800</v>
      </c>
      <c r="F8" s="14" t="s">
        <v>8</v>
      </c>
    </row>
    <row r="9" spans="1:9" x14ac:dyDescent="0.25">
      <c r="A9" s="10">
        <v>43259</v>
      </c>
      <c r="B9" t="s">
        <v>25</v>
      </c>
      <c r="C9" s="17" t="s">
        <v>57</v>
      </c>
      <c r="D9" s="18" t="s">
        <v>64</v>
      </c>
      <c r="E9" s="9">
        <v>900</v>
      </c>
      <c r="F9" s="14" t="s">
        <v>9</v>
      </c>
    </row>
    <row r="10" spans="1:9" x14ac:dyDescent="0.25">
      <c r="A10" s="10">
        <v>43260</v>
      </c>
      <c r="B10" t="s">
        <v>26</v>
      </c>
      <c r="C10" s="17" t="s">
        <v>55</v>
      </c>
      <c r="D10" s="18" t="s">
        <v>65</v>
      </c>
      <c r="E10" s="9">
        <v>2799.96</v>
      </c>
      <c r="F10" s="14" t="s">
        <v>6</v>
      </c>
    </row>
    <row r="11" spans="1:9" x14ac:dyDescent="0.25">
      <c r="A11" s="10">
        <v>43261</v>
      </c>
      <c r="B11" t="s">
        <v>27</v>
      </c>
      <c r="C11" s="17" t="s">
        <v>53</v>
      </c>
      <c r="D11" s="18" t="s">
        <v>66</v>
      </c>
      <c r="E11" s="9">
        <v>1499.94</v>
      </c>
      <c r="F11" s="14" t="s">
        <v>7</v>
      </c>
    </row>
    <row r="12" spans="1:9" x14ac:dyDescent="0.25">
      <c r="A12" s="10">
        <v>43262</v>
      </c>
      <c r="B12" t="s">
        <v>28</v>
      </c>
      <c r="C12" s="17" t="s">
        <v>53</v>
      </c>
      <c r="D12" s="18" t="s">
        <v>66</v>
      </c>
      <c r="E12" s="9">
        <v>1750</v>
      </c>
      <c r="F12" s="14" t="s">
        <v>8</v>
      </c>
    </row>
    <row r="13" spans="1:9" x14ac:dyDescent="0.25">
      <c r="A13" s="10">
        <v>43263</v>
      </c>
      <c r="B13" t="s">
        <v>29</v>
      </c>
      <c r="C13" s="17" t="s">
        <v>55</v>
      </c>
      <c r="D13" s="18" t="s">
        <v>65</v>
      </c>
      <c r="E13" s="9">
        <v>2350</v>
      </c>
      <c r="F13" s="14" t="s">
        <v>9</v>
      </c>
    </row>
    <row r="14" spans="1:9" x14ac:dyDescent="0.25">
      <c r="A14" s="10">
        <v>43264</v>
      </c>
      <c r="B14" t="s">
        <v>30</v>
      </c>
      <c r="C14" s="17" t="s">
        <v>57</v>
      </c>
      <c r="D14" s="18" t="s">
        <v>64</v>
      </c>
      <c r="E14" s="9">
        <v>2199.96</v>
      </c>
      <c r="F14" s="14" t="s">
        <v>6</v>
      </c>
    </row>
    <row r="15" spans="1:9" x14ac:dyDescent="0.25">
      <c r="A15" s="10">
        <v>43265</v>
      </c>
      <c r="B15" t="s">
        <v>31</v>
      </c>
      <c r="C15" s="17" t="s">
        <v>59</v>
      </c>
      <c r="D15" s="18" t="s">
        <v>63</v>
      </c>
      <c r="E15" s="9">
        <v>2350</v>
      </c>
      <c r="F15" s="14" t="s">
        <v>7</v>
      </c>
    </row>
    <row r="16" spans="1:9" x14ac:dyDescent="0.25">
      <c r="A16" s="10">
        <v>43266</v>
      </c>
      <c r="B16" t="s">
        <v>32</v>
      </c>
      <c r="C16" s="17" t="s">
        <v>59</v>
      </c>
      <c r="D16" s="18" t="s">
        <v>60</v>
      </c>
      <c r="E16" s="9">
        <v>2299.92</v>
      </c>
      <c r="F16" s="14" t="s">
        <v>8</v>
      </c>
    </row>
    <row r="17" spans="1:6" x14ac:dyDescent="0.25">
      <c r="A17" s="10">
        <v>43267</v>
      </c>
      <c r="B17" t="s">
        <v>33</v>
      </c>
      <c r="C17" s="17" t="s">
        <v>57</v>
      </c>
      <c r="D17" s="18" t="s">
        <v>58</v>
      </c>
      <c r="E17" s="9">
        <v>1800</v>
      </c>
      <c r="F17" s="14" t="s">
        <v>9</v>
      </c>
    </row>
    <row r="18" spans="1:6" x14ac:dyDescent="0.25">
      <c r="A18" s="10">
        <v>43268</v>
      </c>
      <c r="B18" t="s">
        <v>34</v>
      </c>
      <c r="C18" s="17" t="s">
        <v>55</v>
      </c>
      <c r="D18" s="18" t="s">
        <v>56</v>
      </c>
      <c r="E18" s="9">
        <v>900</v>
      </c>
      <c r="F18" s="14" t="s">
        <v>6</v>
      </c>
    </row>
    <row r="19" spans="1:6" x14ac:dyDescent="0.25">
      <c r="A19" s="10">
        <v>43269</v>
      </c>
      <c r="B19" t="s">
        <v>35</v>
      </c>
      <c r="C19" s="17" t="s">
        <v>53</v>
      </c>
      <c r="D19" s="18" t="s">
        <v>62</v>
      </c>
      <c r="E19" s="9">
        <v>2800</v>
      </c>
      <c r="F19" s="14" t="s">
        <v>7</v>
      </c>
    </row>
    <row r="20" spans="1:6" x14ac:dyDescent="0.25">
      <c r="A20" s="10">
        <v>43270</v>
      </c>
      <c r="B20" t="s">
        <v>36</v>
      </c>
      <c r="C20" s="17" t="s">
        <v>53</v>
      </c>
      <c r="D20" s="18" t="s">
        <v>61</v>
      </c>
      <c r="E20" s="9">
        <v>1500</v>
      </c>
      <c r="F20" s="14" t="s">
        <v>8</v>
      </c>
    </row>
    <row r="21" spans="1:6" x14ac:dyDescent="0.25">
      <c r="A21" s="10">
        <v>43271</v>
      </c>
      <c r="B21" t="s">
        <v>37</v>
      </c>
      <c r="C21" s="17" t="s">
        <v>53</v>
      </c>
      <c r="D21" s="18" t="s">
        <v>54</v>
      </c>
      <c r="E21" s="9">
        <v>1749.9999999999991</v>
      </c>
      <c r="F21" s="14" t="s">
        <v>9</v>
      </c>
    </row>
    <row r="22" spans="1:6" x14ac:dyDescent="0.25">
      <c r="A22" s="10">
        <v>43272</v>
      </c>
      <c r="B22" t="s">
        <v>38</v>
      </c>
      <c r="C22" s="17" t="s">
        <v>55</v>
      </c>
      <c r="D22" s="18" t="s">
        <v>65</v>
      </c>
      <c r="E22" s="9">
        <v>2499.96</v>
      </c>
      <c r="F22" s="14" t="s">
        <v>6</v>
      </c>
    </row>
    <row r="23" spans="1:6" x14ac:dyDescent="0.25">
      <c r="A23" s="10">
        <v>43273</v>
      </c>
      <c r="B23" t="s">
        <v>39</v>
      </c>
      <c r="C23" s="17" t="s">
        <v>57</v>
      </c>
      <c r="D23" s="18" t="s">
        <v>64</v>
      </c>
      <c r="E23" s="9">
        <v>2199.96</v>
      </c>
      <c r="F23" s="14" t="s">
        <v>7</v>
      </c>
    </row>
    <row r="24" spans="1:6" x14ac:dyDescent="0.25">
      <c r="A24" s="10">
        <v>43274</v>
      </c>
      <c r="B24" t="s">
        <v>40</v>
      </c>
      <c r="C24" s="17" t="s">
        <v>59</v>
      </c>
      <c r="D24" s="18" t="s">
        <v>63</v>
      </c>
      <c r="E24" s="9">
        <v>2349.9699999999998</v>
      </c>
      <c r="F24" s="14" t="s">
        <v>8</v>
      </c>
    </row>
    <row r="25" spans="1:6" x14ac:dyDescent="0.25">
      <c r="A25" s="10">
        <v>43275</v>
      </c>
      <c r="B25" t="s">
        <v>41</v>
      </c>
      <c r="C25" s="17" t="s">
        <v>59</v>
      </c>
      <c r="D25" s="18" t="s">
        <v>60</v>
      </c>
      <c r="E25" s="9">
        <v>2300</v>
      </c>
      <c r="F25" s="14" t="s">
        <v>9</v>
      </c>
    </row>
    <row r="26" spans="1:6" x14ac:dyDescent="0.25">
      <c r="A26" s="10">
        <v>43276</v>
      </c>
      <c r="B26" t="s">
        <v>42</v>
      </c>
      <c r="C26" s="17" t="s">
        <v>57</v>
      </c>
      <c r="D26" s="18" t="s">
        <v>58</v>
      </c>
      <c r="E26" s="9">
        <v>1799.98</v>
      </c>
      <c r="F26" s="14" t="s">
        <v>6</v>
      </c>
    </row>
    <row r="27" spans="1:6" x14ac:dyDescent="0.25">
      <c r="A27" s="10">
        <v>43277</v>
      </c>
      <c r="B27" t="s">
        <v>43</v>
      </c>
      <c r="C27" s="17" t="s">
        <v>59</v>
      </c>
      <c r="D27" s="18" t="s">
        <v>63</v>
      </c>
      <c r="E27" s="9">
        <v>900</v>
      </c>
      <c r="F27" s="14" t="s">
        <v>7</v>
      </c>
    </row>
    <row r="28" spans="1:6" x14ac:dyDescent="0.25">
      <c r="A28" s="10">
        <v>43278</v>
      </c>
      <c r="B28" t="s">
        <v>44</v>
      </c>
      <c r="C28" s="17" t="s">
        <v>57</v>
      </c>
      <c r="D28" s="18" t="s">
        <v>64</v>
      </c>
      <c r="E28" s="9">
        <v>2800</v>
      </c>
      <c r="F28" s="14" t="s">
        <v>8</v>
      </c>
    </row>
    <row r="29" spans="1:6" x14ac:dyDescent="0.25">
      <c r="A29" s="10">
        <v>43279</v>
      </c>
      <c r="B29" t="s">
        <v>45</v>
      </c>
      <c r="C29" s="17" t="s">
        <v>55</v>
      </c>
      <c r="D29" s="18" t="s">
        <v>65</v>
      </c>
      <c r="E29" s="9">
        <v>1500</v>
      </c>
      <c r="F29" s="14" t="s">
        <v>9</v>
      </c>
    </row>
    <row r="30" spans="1:6" x14ac:dyDescent="0.25">
      <c r="A30" s="10">
        <v>43280</v>
      </c>
      <c r="B30" t="s">
        <v>46</v>
      </c>
      <c r="C30" s="17" t="s">
        <v>53</v>
      </c>
      <c r="D30" s="18" t="s">
        <v>66</v>
      </c>
      <c r="E30" s="9">
        <v>1750</v>
      </c>
      <c r="F30" s="14" t="s">
        <v>6</v>
      </c>
    </row>
    <row r="31" spans="1:6" x14ac:dyDescent="0.25">
      <c r="A31" s="10">
        <v>43281</v>
      </c>
      <c r="B31" t="s">
        <v>47</v>
      </c>
      <c r="C31" s="17" t="s">
        <v>59</v>
      </c>
      <c r="D31" s="18" t="s">
        <v>60</v>
      </c>
      <c r="E31" s="9">
        <v>2500</v>
      </c>
      <c r="F31" s="14" t="s">
        <v>7</v>
      </c>
    </row>
    <row r="32" spans="1:6" x14ac:dyDescent="0.25">
      <c r="C32" s="12"/>
      <c r="E32" s="13"/>
    </row>
    <row r="33" spans="3:5" x14ac:dyDescent="0.25">
      <c r="C33" s="12"/>
      <c r="E33" s="13"/>
    </row>
    <row r="34" spans="3:5" x14ac:dyDescent="0.25">
      <c r="C34" s="12"/>
      <c r="E34" s="13"/>
    </row>
    <row r="35" spans="3:5" x14ac:dyDescent="0.25">
      <c r="C35" s="12"/>
      <c r="E35" s="13"/>
    </row>
    <row r="36" spans="3:5" x14ac:dyDescent="0.25">
      <c r="C36" s="12"/>
      <c r="E36" s="13"/>
    </row>
    <row r="37" spans="3:5" x14ac:dyDescent="0.25">
      <c r="C37" s="12"/>
      <c r="E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>
    <tabColor theme="9" tint="0.39997558519241921"/>
  </sheetPr>
  <dimension ref="A1:I37"/>
  <sheetViews>
    <sheetView zoomScale="130" zoomScaleNormal="130" workbookViewId="0">
      <selection activeCell="K3" sqref="K3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16" bestFit="1" customWidth="1"/>
    <col min="4" max="4" width="19.5703125" style="19" customWidth="1"/>
    <col min="5" max="5" width="16.7109375" style="16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15" customHeight="1" x14ac:dyDescent="0.25">
      <c r="A1" s="34" t="s">
        <v>12</v>
      </c>
      <c r="B1" s="34" t="s">
        <v>13</v>
      </c>
      <c r="C1" s="44" t="s">
        <v>51</v>
      </c>
      <c r="D1" s="45" t="s">
        <v>52</v>
      </c>
      <c r="E1" s="44" t="s">
        <v>16</v>
      </c>
      <c r="G1" s="44" t="s">
        <v>51</v>
      </c>
      <c r="H1" s="45" t="s">
        <v>52</v>
      </c>
      <c r="I1" s="43" t="s">
        <v>67</v>
      </c>
    </row>
    <row r="2" spans="1:9" x14ac:dyDescent="0.25">
      <c r="A2" s="10">
        <v>43252</v>
      </c>
      <c r="B2" t="s">
        <v>18</v>
      </c>
      <c r="C2" s="17" t="s">
        <v>53</v>
      </c>
      <c r="D2" s="18" t="s">
        <v>54</v>
      </c>
      <c r="E2" s="9">
        <v>1499.96</v>
      </c>
      <c r="G2" s="42" t="s">
        <v>53</v>
      </c>
      <c r="H2" s="47" t="s">
        <v>54</v>
      </c>
      <c r="I2" s="21">
        <f>SUMIFS(E:E,C:C,G2,D:D,H2)</f>
        <v>3249.9599999999991</v>
      </c>
    </row>
    <row r="3" spans="1:9" x14ac:dyDescent="0.25">
      <c r="A3" s="10">
        <v>43253</v>
      </c>
      <c r="B3" t="s">
        <v>19</v>
      </c>
      <c r="C3" s="17" t="s">
        <v>53</v>
      </c>
      <c r="D3" s="19" t="s">
        <v>61</v>
      </c>
      <c r="E3" s="9">
        <v>1750</v>
      </c>
      <c r="G3" s="42" t="s">
        <v>53</v>
      </c>
      <c r="H3" s="47" t="s">
        <v>61</v>
      </c>
      <c r="I3" s="21">
        <f t="shared" ref="I3:I11" si="0">SUMIFS(E:E,C:C,G3,D:D,H3)</f>
        <v>3250</v>
      </c>
    </row>
    <row r="4" spans="1:9" x14ac:dyDescent="0.25">
      <c r="A4" s="10">
        <v>43254</v>
      </c>
      <c r="B4" t="s">
        <v>20</v>
      </c>
      <c r="C4" s="17" t="s">
        <v>53</v>
      </c>
      <c r="D4" s="19" t="s">
        <v>62</v>
      </c>
      <c r="E4" s="9">
        <v>2499.98</v>
      </c>
      <c r="G4" s="42" t="s">
        <v>53</v>
      </c>
      <c r="H4" s="47" t="s">
        <v>62</v>
      </c>
      <c r="I4" s="21">
        <f t="shared" si="0"/>
        <v>5299.98</v>
      </c>
    </row>
    <row r="5" spans="1:9" x14ac:dyDescent="0.25">
      <c r="A5" s="10">
        <v>43255</v>
      </c>
      <c r="B5" t="s">
        <v>21</v>
      </c>
      <c r="C5" s="17" t="s">
        <v>55</v>
      </c>
      <c r="D5" s="18" t="s">
        <v>56</v>
      </c>
      <c r="E5" s="9">
        <v>2200</v>
      </c>
      <c r="G5" s="42" t="s">
        <v>53</v>
      </c>
      <c r="H5" s="47" t="s">
        <v>66</v>
      </c>
      <c r="I5" s="21">
        <f t="shared" si="0"/>
        <v>4999.9400000000005</v>
      </c>
    </row>
    <row r="6" spans="1:9" x14ac:dyDescent="0.25">
      <c r="A6" s="10">
        <v>43256</v>
      </c>
      <c r="B6" t="s">
        <v>22</v>
      </c>
      <c r="C6" s="17" t="s">
        <v>57</v>
      </c>
      <c r="D6" s="18" t="s">
        <v>58</v>
      </c>
      <c r="E6" s="9">
        <v>2350</v>
      </c>
      <c r="G6" s="42" t="s">
        <v>55</v>
      </c>
      <c r="H6" s="47" t="s">
        <v>56</v>
      </c>
      <c r="I6" s="21">
        <f t="shared" si="0"/>
        <v>3100</v>
      </c>
    </row>
    <row r="7" spans="1:9" x14ac:dyDescent="0.25">
      <c r="A7" s="10">
        <v>43257</v>
      </c>
      <c r="B7" t="s">
        <v>23</v>
      </c>
      <c r="C7" s="17" t="s">
        <v>59</v>
      </c>
      <c r="D7" s="18" t="s">
        <v>60</v>
      </c>
      <c r="E7" s="9">
        <v>2300</v>
      </c>
      <c r="G7" s="42" t="s">
        <v>55</v>
      </c>
      <c r="H7" s="47" t="s">
        <v>65</v>
      </c>
      <c r="I7" s="21">
        <f t="shared" si="0"/>
        <v>9149.92</v>
      </c>
    </row>
    <row r="8" spans="1:9" x14ac:dyDescent="0.25">
      <c r="A8" s="10">
        <v>43258</v>
      </c>
      <c r="B8" t="s">
        <v>24</v>
      </c>
      <c r="C8" s="17" t="s">
        <v>59</v>
      </c>
      <c r="D8" s="18" t="s">
        <v>63</v>
      </c>
      <c r="E8" s="9">
        <v>1800</v>
      </c>
      <c r="G8" s="42" t="s">
        <v>57</v>
      </c>
      <c r="H8" s="47" t="s">
        <v>58</v>
      </c>
      <c r="I8" s="21">
        <f t="shared" si="0"/>
        <v>5949.98</v>
      </c>
    </row>
    <row r="9" spans="1:9" x14ac:dyDescent="0.25">
      <c r="A9" s="10">
        <v>43259</v>
      </c>
      <c r="B9" t="s">
        <v>25</v>
      </c>
      <c r="C9" s="17" t="s">
        <v>57</v>
      </c>
      <c r="D9" s="18" t="s">
        <v>64</v>
      </c>
      <c r="E9" s="9">
        <v>900</v>
      </c>
      <c r="G9" s="42" t="s">
        <v>57</v>
      </c>
      <c r="H9" s="47" t="s">
        <v>64</v>
      </c>
      <c r="I9" s="21">
        <f t="shared" si="0"/>
        <v>8099.92</v>
      </c>
    </row>
    <row r="10" spans="1:9" x14ac:dyDescent="0.25">
      <c r="A10" s="10">
        <v>43260</v>
      </c>
      <c r="B10" t="s">
        <v>26</v>
      </c>
      <c r="C10" s="17" t="s">
        <v>55</v>
      </c>
      <c r="D10" s="18" t="s">
        <v>65</v>
      </c>
      <c r="E10" s="9">
        <v>2799.96</v>
      </c>
      <c r="G10" s="42" t="s">
        <v>59</v>
      </c>
      <c r="H10" s="47" t="s">
        <v>60</v>
      </c>
      <c r="I10" s="21">
        <f t="shared" si="0"/>
        <v>9399.92</v>
      </c>
    </row>
    <row r="11" spans="1:9" x14ac:dyDescent="0.25">
      <c r="A11" s="10">
        <v>43261</v>
      </c>
      <c r="B11" t="s">
        <v>27</v>
      </c>
      <c r="C11" s="17" t="s">
        <v>53</v>
      </c>
      <c r="D11" s="18" t="s">
        <v>66</v>
      </c>
      <c r="E11" s="9">
        <v>1499.94</v>
      </c>
      <c r="G11" s="42" t="s">
        <v>59</v>
      </c>
      <c r="H11" s="47" t="s">
        <v>63</v>
      </c>
      <c r="I11" s="21">
        <f t="shared" si="0"/>
        <v>7399.9699999999993</v>
      </c>
    </row>
    <row r="12" spans="1:9" x14ac:dyDescent="0.25">
      <c r="A12" s="10">
        <v>43262</v>
      </c>
      <c r="B12" t="s">
        <v>28</v>
      </c>
      <c r="C12" s="17" t="s">
        <v>53</v>
      </c>
      <c r="D12" s="18" t="s">
        <v>66</v>
      </c>
      <c r="E12" s="9">
        <v>1750</v>
      </c>
      <c r="I12" s="9"/>
    </row>
    <row r="13" spans="1:9" x14ac:dyDescent="0.25">
      <c r="A13" s="10">
        <v>43263</v>
      </c>
      <c r="B13" t="s">
        <v>29</v>
      </c>
      <c r="C13" s="17" t="s">
        <v>55</v>
      </c>
      <c r="D13" s="18" t="s">
        <v>65</v>
      </c>
      <c r="E13" s="9">
        <v>2350</v>
      </c>
    </row>
    <row r="14" spans="1:9" x14ac:dyDescent="0.25">
      <c r="A14" s="10">
        <v>43264</v>
      </c>
      <c r="B14" t="s">
        <v>30</v>
      </c>
      <c r="C14" s="17" t="s">
        <v>57</v>
      </c>
      <c r="D14" s="18" t="s">
        <v>64</v>
      </c>
      <c r="E14" s="9">
        <v>2199.96</v>
      </c>
    </row>
    <row r="15" spans="1:9" x14ac:dyDescent="0.25">
      <c r="A15" s="10">
        <v>43265</v>
      </c>
      <c r="B15" t="s">
        <v>31</v>
      </c>
      <c r="C15" s="17" t="s">
        <v>59</v>
      </c>
      <c r="D15" s="18" t="s">
        <v>63</v>
      </c>
      <c r="E15" s="9">
        <v>2350</v>
      </c>
    </row>
    <row r="16" spans="1:9" x14ac:dyDescent="0.25">
      <c r="A16" s="10">
        <v>43266</v>
      </c>
      <c r="B16" t="s">
        <v>32</v>
      </c>
      <c r="C16" s="17" t="s">
        <v>59</v>
      </c>
      <c r="D16" s="18" t="s">
        <v>60</v>
      </c>
      <c r="E16" s="9">
        <v>2299.92</v>
      </c>
    </row>
    <row r="17" spans="1:5" x14ac:dyDescent="0.25">
      <c r="A17" s="10">
        <v>43267</v>
      </c>
      <c r="B17" t="s">
        <v>33</v>
      </c>
      <c r="C17" s="17" t="s">
        <v>57</v>
      </c>
      <c r="D17" s="18" t="s">
        <v>58</v>
      </c>
      <c r="E17" s="9">
        <v>1800</v>
      </c>
    </row>
    <row r="18" spans="1:5" x14ac:dyDescent="0.25">
      <c r="A18" s="10">
        <v>43268</v>
      </c>
      <c r="B18" t="s">
        <v>34</v>
      </c>
      <c r="C18" s="17" t="s">
        <v>55</v>
      </c>
      <c r="D18" s="18" t="s">
        <v>56</v>
      </c>
      <c r="E18" s="9">
        <v>900</v>
      </c>
    </row>
    <row r="19" spans="1:5" x14ac:dyDescent="0.25">
      <c r="A19" s="10">
        <v>43269</v>
      </c>
      <c r="B19" t="s">
        <v>35</v>
      </c>
      <c r="C19" s="17" t="s">
        <v>53</v>
      </c>
      <c r="D19" s="18" t="s">
        <v>62</v>
      </c>
      <c r="E19" s="9">
        <v>2800</v>
      </c>
    </row>
    <row r="20" spans="1:5" x14ac:dyDescent="0.25">
      <c r="A20" s="10">
        <v>43270</v>
      </c>
      <c r="B20" t="s">
        <v>36</v>
      </c>
      <c r="C20" s="17" t="s">
        <v>53</v>
      </c>
      <c r="D20" s="18" t="s">
        <v>61</v>
      </c>
      <c r="E20" s="9">
        <v>1500</v>
      </c>
    </row>
    <row r="21" spans="1:5" x14ac:dyDescent="0.25">
      <c r="A21" s="10">
        <v>43271</v>
      </c>
      <c r="B21" t="s">
        <v>37</v>
      </c>
      <c r="C21" s="17" t="s">
        <v>53</v>
      </c>
      <c r="D21" s="18" t="s">
        <v>54</v>
      </c>
      <c r="E21" s="9">
        <v>1749.9999999999991</v>
      </c>
    </row>
    <row r="22" spans="1:5" x14ac:dyDescent="0.25">
      <c r="A22" s="10">
        <v>43272</v>
      </c>
      <c r="B22" t="s">
        <v>38</v>
      </c>
      <c r="C22" s="17" t="s">
        <v>55</v>
      </c>
      <c r="D22" s="18" t="s">
        <v>65</v>
      </c>
      <c r="E22" s="9">
        <v>2499.96</v>
      </c>
    </row>
    <row r="23" spans="1:5" x14ac:dyDescent="0.25">
      <c r="A23" s="10">
        <v>43273</v>
      </c>
      <c r="B23" t="s">
        <v>39</v>
      </c>
      <c r="C23" s="17" t="s">
        <v>57</v>
      </c>
      <c r="D23" s="18" t="s">
        <v>64</v>
      </c>
      <c r="E23" s="9">
        <v>2199.96</v>
      </c>
    </row>
    <row r="24" spans="1:5" x14ac:dyDescent="0.25">
      <c r="A24" s="10">
        <v>43274</v>
      </c>
      <c r="B24" t="s">
        <v>40</v>
      </c>
      <c r="C24" s="17" t="s">
        <v>59</v>
      </c>
      <c r="D24" s="18" t="s">
        <v>63</v>
      </c>
      <c r="E24" s="9">
        <v>2349.9699999999998</v>
      </c>
    </row>
    <row r="25" spans="1:5" x14ac:dyDescent="0.25">
      <c r="A25" s="10">
        <v>43275</v>
      </c>
      <c r="B25" t="s">
        <v>41</v>
      </c>
      <c r="C25" s="17" t="s">
        <v>59</v>
      </c>
      <c r="D25" s="18" t="s">
        <v>60</v>
      </c>
      <c r="E25" s="9">
        <v>2300</v>
      </c>
    </row>
    <row r="26" spans="1:5" x14ac:dyDescent="0.25">
      <c r="A26" s="10">
        <v>43276</v>
      </c>
      <c r="B26" t="s">
        <v>42</v>
      </c>
      <c r="C26" s="17" t="s">
        <v>57</v>
      </c>
      <c r="D26" s="18" t="s">
        <v>58</v>
      </c>
      <c r="E26" s="9">
        <v>1799.98</v>
      </c>
    </row>
    <row r="27" spans="1:5" x14ac:dyDescent="0.25">
      <c r="A27" s="10">
        <v>43277</v>
      </c>
      <c r="B27" t="s">
        <v>43</v>
      </c>
      <c r="C27" s="17" t="s">
        <v>59</v>
      </c>
      <c r="D27" s="18" t="s">
        <v>63</v>
      </c>
      <c r="E27" s="9">
        <v>900</v>
      </c>
    </row>
    <row r="28" spans="1:5" x14ac:dyDescent="0.25">
      <c r="A28" s="10">
        <v>43278</v>
      </c>
      <c r="B28" t="s">
        <v>44</v>
      </c>
      <c r="C28" s="17" t="s">
        <v>57</v>
      </c>
      <c r="D28" s="18" t="s">
        <v>64</v>
      </c>
      <c r="E28" s="9">
        <v>2800</v>
      </c>
    </row>
    <row r="29" spans="1:5" x14ac:dyDescent="0.25">
      <c r="A29" s="10">
        <v>43279</v>
      </c>
      <c r="B29" t="s">
        <v>45</v>
      </c>
      <c r="C29" s="17" t="s">
        <v>55</v>
      </c>
      <c r="D29" s="18" t="s">
        <v>65</v>
      </c>
      <c r="E29" s="9">
        <v>1500</v>
      </c>
    </row>
    <row r="30" spans="1:5" x14ac:dyDescent="0.25">
      <c r="A30" s="10">
        <v>43280</v>
      </c>
      <c r="B30" t="s">
        <v>46</v>
      </c>
      <c r="C30" s="17" t="s">
        <v>53</v>
      </c>
      <c r="D30" s="18" t="s">
        <v>66</v>
      </c>
      <c r="E30" s="9">
        <v>1750</v>
      </c>
    </row>
    <row r="31" spans="1:5" x14ac:dyDescent="0.25">
      <c r="A31" s="10">
        <v>43281</v>
      </c>
      <c r="B31" t="s">
        <v>47</v>
      </c>
      <c r="C31" s="17" t="s">
        <v>59</v>
      </c>
      <c r="D31" s="18" t="s">
        <v>60</v>
      </c>
      <c r="E31" s="9">
        <v>2500</v>
      </c>
    </row>
    <row r="32" spans="1:5" x14ac:dyDescent="0.25">
      <c r="C32" s="12"/>
      <c r="E32" s="13"/>
    </row>
    <row r="33" spans="3:5" x14ac:dyDescent="0.25">
      <c r="C33" s="12"/>
      <c r="E33" s="13"/>
    </row>
    <row r="34" spans="3:5" x14ac:dyDescent="0.25">
      <c r="C34" s="12"/>
      <c r="E34" s="13"/>
    </row>
    <row r="35" spans="3:5" x14ac:dyDescent="0.25">
      <c r="C35" s="12"/>
      <c r="E35" s="13"/>
    </row>
    <row r="36" spans="3:5" x14ac:dyDescent="0.25">
      <c r="C36" s="12"/>
      <c r="E36" s="13"/>
    </row>
    <row r="37" spans="3:5" x14ac:dyDescent="0.25">
      <c r="C37" s="12"/>
      <c r="E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>
    <tabColor theme="9" tint="0.59999389629810485"/>
  </sheetPr>
  <dimension ref="A1:I37"/>
  <sheetViews>
    <sheetView zoomScale="130" zoomScaleNormal="130" workbookViewId="0">
      <selection activeCell="I2" sqref="I2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16" bestFit="1" customWidth="1"/>
    <col min="4" max="4" width="19.5703125" style="19" customWidth="1"/>
    <col min="5" max="5" width="16.7109375" style="16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15" customHeight="1" x14ac:dyDescent="0.25">
      <c r="A1" s="34" t="s">
        <v>12</v>
      </c>
      <c r="B1" s="34" t="s">
        <v>13</v>
      </c>
      <c r="C1" s="44" t="s">
        <v>51</v>
      </c>
      <c r="D1" s="45" t="s">
        <v>52</v>
      </c>
      <c r="E1" s="44" t="s">
        <v>16</v>
      </c>
      <c r="G1" s="44" t="s">
        <v>51</v>
      </c>
      <c r="H1" s="45" t="s">
        <v>52</v>
      </c>
      <c r="I1" s="43" t="s">
        <v>68</v>
      </c>
    </row>
    <row r="2" spans="1:9" x14ac:dyDescent="0.25">
      <c r="A2" s="10">
        <v>43252</v>
      </c>
      <c r="B2" t="s">
        <v>18</v>
      </c>
      <c r="C2" s="17" t="s">
        <v>53</v>
      </c>
      <c r="D2" s="18" t="s">
        <v>54</v>
      </c>
      <c r="E2" s="9">
        <v>1499.96</v>
      </c>
      <c r="G2" s="42" t="s">
        <v>53</v>
      </c>
      <c r="H2" s="46" t="s">
        <v>54</v>
      </c>
      <c r="I2" s="21">
        <f t="shared" ref="I2:I11" si="0">AVERAGEIFS(E:E,D:D,H2,C:C,G2)</f>
        <v>1624.9799999999996</v>
      </c>
    </row>
    <row r="3" spans="1:9" x14ac:dyDescent="0.25">
      <c r="A3" s="10">
        <v>43253</v>
      </c>
      <c r="B3" t="s">
        <v>19</v>
      </c>
      <c r="C3" s="17" t="s">
        <v>53</v>
      </c>
      <c r="D3" s="19" t="s">
        <v>61</v>
      </c>
      <c r="E3" s="9">
        <v>1750</v>
      </c>
      <c r="G3" s="42" t="s">
        <v>53</v>
      </c>
      <c r="H3" s="46" t="s">
        <v>61</v>
      </c>
      <c r="I3" s="21">
        <f t="shared" si="0"/>
        <v>1625</v>
      </c>
    </row>
    <row r="4" spans="1:9" x14ac:dyDescent="0.25">
      <c r="A4" s="10">
        <v>43254</v>
      </c>
      <c r="B4" t="s">
        <v>20</v>
      </c>
      <c r="C4" s="17" t="s">
        <v>53</v>
      </c>
      <c r="D4" s="19" t="s">
        <v>62</v>
      </c>
      <c r="E4" s="9">
        <v>2499.98</v>
      </c>
      <c r="G4" s="42" t="s">
        <v>53</v>
      </c>
      <c r="H4" s="46" t="s">
        <v>62</v>
      </c>
      <c r="I4" s="21">
        <f t="shared" si="0"/>
        <v>2649.99</v>
      </c>
    </row>
    <row r="5" spans="1:9" x14ac:dyDescent="0.25">
      <c r="A5" s="10">
        <v>43255</v>
      </c>
      <c r="B5" t="s">
        <v>21</v>
      </c>
      <c r="C5" s="17" t="s">
        <v>55</v>
      </c>
      <c r="D5" s="18" t="s">
        <v>56</v>
      </c>
      <c r="E5" s="9">
        <v>2200</v>
      </c>
      <c r="G5" s="42" t="s">
        <v>53</v>
      </c>
      <c r="H5" s="46" t="s">
        <v>66</v>
      </c>
      <c r="I5" s="21">
        <f t="shared" si="0"/>
        <v>1666.6466666666668</v>
      </c>
    </row>
    <row r="6" spans="1:9" x14ac:dyDescent="0.25">
      <c r="A6" s="10">
        <v>43256</v>
      </c>
      <c r="B6" t="s">
        <v>22</v>
      </c>
      <c r="C6" s="17" t="s">
        <v>57</v>
      </c>
      <c r="D6" s="18" t="s">
        <v>58</v>
      </c>
      <c r="E6" s="9">
        <v>2350</v>
      </c>
      <c r="G6" s="42" t="s">
        <v>55</v>
      </c>
      <c r="H6" s="46" t="s">
        <v>56</v>
      </c>
      <c r="I6" s="21">
        <f t="shared" si="0"/>
        <v>1550</v>
      </c>
    </row>
    <row r="7" spans="1:9" x14ac:dyDescent="0.25">
      <c r="A7" s="10">
        <v>43257</v>
      </c>
      <c r="B7" t="s">
        <v>23</v>
      </c>
      <c r="C7" s="17" t="s">
        <v>59</v>
      </c>
      <c r="D7" s="18" t="s">
        <v>60</v>
      </c>
      <c r="E7" s="9">
        <v>2300</v>
      </c>
      <c r="G7" s="42" t="s">
        <v>55</v>
      </c>
      <c r="H7" s="46" t="s">
        <v>65</v>
      </c>
      <c r="I7" s="21">
        <f t="shared" si="0"/>
        <v>2287.48</v>
      </c>
    </row>
    <row r="8" spans="1:9" x14ac:dyDescent="0.25">
      <c r="A8" s="10">
        <v>43258</v>
      </c>
      <c r="B8" t="s">
        <v>24</v>
      </c>
      <c r="C8" s="17" t="s">
        <v>59</v>
      </c>
      <c r="D8" s="18" t="s">
        <v>63</v>
      </c>
      <c r="E8" s="9">
        <v>1800</v>
      </c>
      <c r="G8" s="42" t="s">
        <v>57</v>
      </c>
      <c r="H8" s="46" t="s">
        <v>58</v>
      </c>
      <c r="I8" s="21">
        <f t="shared" si="0"/>
        <v>1983.3266666666666</v>
      </c>
    </row>
    <row r="9" spans="1:9" x14ac:dyDescent="0.25">
      <c r="A9" s="10">
        <v>43259</v>
      </c>
      <c r="B9" t="s">
        <v>25</v>
      </c>
      <c r="C9" s="17" t="s">
        <v>57</v>
      </c>
      <c r="D9" s="18" t="s">
        <v>64</v>
      </c>
      <c r="E9" s="9">
        <v>900</v>
      </c>
      <c r="G9" s="42" t="s">
        <v>57</v>
      </c>
      <c r="H9" s="46" t="s">
        <v>64</v>
      </c>
      <c r="I9" s="21">
        <f t="shared" si="0"/>
        <v>2024.98</v>
      </c>
    </row>
    <row r="10" spans="1:9" x14ac:dyDescent="0.25">
      <c r="A10" s="10">
        <v>43260</v>
      </c>
      <c r="B10" t="s">
        <v>26</v>
      </c>
      <c r="C10" s="17" t="s">
        <v>55</v>
      </c>
      <c r="D10" s="18" t="s">
        <v>65</v>
      </c>
      <c r="E10" s="9">
        <v>2799.96</v>
      </c>
      <c r="G10" s="42" t="s">
        <v>59</v>
      </c>
      <c r="H10" s="46" t="s">
        <v>60</v>
      </c>
      <c r="I10" s="21">
        <f t="shared" si="0"/>
        <v>2349.98</v>
      </c>
    </row>
    <row r="11" spans="1:9" x14ac:dyDescent="0.25">
      <c r="A11" s="10">
        <v>43261</v>
      </c>
      <c r="B11" t="s">
        <v>27</v>
      </c>
      <c r="C11" s="17" t="s">
        <v>53</v>
      </c>
      <c r="D11" s="18" t="s">
        <v>66</v>
      </c>
      <c r="E11" s="9">
        <v>1499.94</v>
      </c>
      <c r="G11" s="42" t="s">
        <v>59</v>
      </c>
      <c r="H11" s="46" t="s">
        <v>63</v>
      </c>
      <c r="I11" s="21">
        <f t="shared" si="0"/>
        <v>1849.9924999999998</v>
      </c>
    </row>
    <row r="12" spans="1:9" x14ac:dyDescent="0.25">
      <c r="A12" s="10">
        <v>43262</v>
      </c>
      <c r="B12" t="s">
        <v>28</v>
      </c>
      <c r="C12" s="17" t="s">
        <v>53</v>
      </c>
      <c r="D12" s="18" t="s">
        <v>66</v>
      </c>
      <c r="E12" s="9">
        <v>1750</v>
      </c>
    </row>
    <row r="13" spans="1:9" x14ac:dyDescent="0.25">
      <c r="A13" s="10">
        <v>43263</v>
      </c>
      <c r="B13" t="s">
        <v>29</v>
      </c>
      <c r="C13" s="17" t="s">
        <v>55</v>
      </c>
      <c r="D13" s="18" t="s">
        <v>65</v>
      </c>
      <c r="E13" s="9">
        <v>2350</v>
      </c>
    </row>
    <row r="14" spans="1:9" x14ac:dyDescent="0.25">
      <c r="A14" s="10">
        <v>43264</v>
      </c>
      <c r="B14" t="s">
        <v>30</v>
      </c>
      <c r="C14" s="17" t="s">
        <v>57</v>
      </c>
      <c r="D14" s="18" t="s">
        <v>64</v>
      </c>
      <c r="E14" s="9">
        <v>2199.96</v>
      </c>
    </row>
    <row r="15" spans="1:9" x14ac:dyDescent="0.25">
      <c r="A15" s="10">
        <v>43265</v>
      </c>
      <c r="B15" t="s">
        <v>31</v>
      </c>
      <c r="C15" s="17" t="s">
        <v>59</v>
      </c>
      <c r="D15" s="18" t="s">
        <v>63</v>
      </c>
      <c r="E15" s="9">
        <v>2350</v>
      </c>
    </row>
    <row r="16" spans="1:9" x14ac:dyDescent="0.25">
      <c r="A16" s="10">
        <v>43266</v>
      </c>
      <c r="B16" t="s">
        <v>32</v>
      </c>
      <c r="C16" s="17" t="s">
        <v>59</v>
      </c>
      <c r="D16" s="18" t="s">
        <v>60</v>
      </c>
      <c r="E16" s="9">
        <v>2299.92</v>
      </c>
    </row>
    <row r="17" spans="1:5" x14ac:dyDescent="0.25">
      <c r="A17" s="10">
        <v>43267</v>
      </c>
      <c r="B17" t="s">
        <v>33</v>
      </c>
      <c r="C17" s="17" t="s">
        <v>57</v>
      </c>
      <c r="D17" s="18" t="s">
        <v>58</v>
      </c>
      <c r="E17" s="9">
        <v>1800</v>
      </c>
    </row>
    <row r="18" spans="1:5" x14ac:dyDescent="0.25">
      <c r="A18" s="10">
        <v>43268</v>
      </c>
      <c r="B18" t="s">
        <v>34</v>
      </c>
      <c r="C18" s="17" t="s">
        <v>55</v>
      </c>
      <c r="D18" s="18" t="s">
        <v>56</v>
      </c>
      <c r="E18" s="9">
        <v>900</v>
      </c>
    </row>
    <row r="19" spans="1:5" x14ac:dyDescent="0.25">
      <c r="A19" s="10">
        <v>43269</v>
      </c>
      <c r="B19" t="s">
        <v>35</v>
      </c>
      <c r="C19" s="17" t="s">
        <v>53</v>
      </c>
      <c r="D19" s="18" t="s">
        <v>62</v>
      </c>
      <c r="E19" s="9">
        <v>2800</v>
      </c>
    </row>
    <row r="20" spans="1:5" x14ac:dyDescent="0.25">
      <c r="A20" s="10">
        <v>43270</v>
      </c>
      <c r="B20" t="s">
        <v>36</v>
      </c>
      <c r="C20" s="17" t="s">
        <v>53</v>
      </c>
      <c r="D20" s="18" t="s">
        <v>61</v>
      </c>
      <c r="E20" s="9">
        <v>1500</v>
      </c>
    </row>
    <row r="21" spans="1:5" x14ac:dyDescent="0.25">
      <c r="A21" s="10">
        <v>43271</v>
      </c>
      <c r="B21" t="s">
        <v>37</v>
      </c>
      <c r="C21" s="17" t="s">
        <v>53</v>
      </c>
      <c r="D21" s="18" t="s">
        <v>54</v>
      </c>
      <c r="E21" s="9">
        <v>1749.9999999999991</v>
      </c>
    </row>
    <row r="22" spans="1:5" x14ac:dyDescent="0.25">
      <c r="A22" s="10">
        <v>43272</v>
      </c>
      <c r="B22" t="s">
        <v>38</v>
      </c>
      <c r="C22" s="17" t="s">
        <v>55</v>
      </c>
      <c r="D22" s="18" t="s">
        <v>65</v>
      </c>
      <c r="E22" s="9">
        <v>2499.96</v>
      </c>
    </row>
    <row r="23" spans="1:5" x14ac:dyDescent="0.25">
      <c r="A23" s="10">
        <v>43273</v>
      </c>
      <c r="B23" t="s">
        <v>39</v>
      </c>
      <c r="C23" s="17" t="s">
        <v>57</v>
      </c>
      <c r="D23" s="18" t="s">
        <v>64</v>
      </c>
      <c r="E23" s="9">
        <v>2199.96</v>
      </c>
    </row>
    <row r="24" spans="1:5" x14ac:dyDescent="0.25">
      <c r="A24" s="10">
        <v>43274</v>
      </c>
      <c r="B24" t="s">
        <v>40</v>
      </c>
      <c r="C24" s="17" t="s">
        <v>59</v>
      </c>
      <c r="D24" s="18" t="s">
        <v>63</v>
      </c>
      <c r="E24" s="9">
        <v>2349.9699999999998</v>
      </c>
    </row>
    <row r="25" spans="1:5" x14ac:dyDescent="0.25">
      <c r="A25" s="10">
        <v>43275</v>
      </c>
      <c r="B25" t="s">
        <v>41</v>
      </c>
      <c r="C25" s="17" t="s">
        <v>59</v>
      </c>
      <c r="D25" s="18" t="s">
        <v>60</v>
      </c>
      <c r="E25" s="9">
        <v>2300</v>
      </c>
    </row>
    <row r="26" spans="1:5" x14ac:dyDescent="0.25">
      <c r="A26" s="10">
        <v>43276</v>
      </c>
      <c r="B26" t="s">
        <v>42</v>
      </c>
      <c r="C26" s="17" t="s">
        <v>57</v>
      </c>
      <c r="D26" s="18" t="s">
        <v>58</v>
      </c>
      <c r="E26" s="9">
        <v>1799.98</v>
      </c>
    </row>
    <row r="27" spans="1:5" x14ac:dyDescent="0.25">
      <c r="A27" s="10">
        <v>43277</v>
      </c>
      <c r="B27" t="s">
        <v>43</v>
      </c>
      <c r="C27" s="17" t="s">
        <v>59</v>
      </c>
      <c r="D27" s="18" t="s">
        <v>63</v>
      </c>
      <c r="E27" s="9">
        <v>900</v>
      </c>
    </row>
    <row r="28" spans="1:5" x14ac:dyDescent="0.25">
      <c r="A28" s="10">
        <v>43278</v>
      </c>
      <c r="B28" t="s">
        <v>44</v>
      </c>
      <c r="C28" s="17" t="s">
        <v>57</v>
      </c>
      <c r="D28" s="18" t="s">
        <v>64</v>
      </c>
      <c r="E28" s="9">
        <v>2800</v>
      </c>
    </row>
    <row r="29" spans="1:5" x14ac:dyDescent="0.25">
      <c r="A29" s="10">
        <v>43279</v>
      </c>
      <c r="B29" t="s">
        <v>45</v>
      </c>
      <c r="C29" s="17" t="s">
        <v>55</v>
      </c>
      <c r="D29" s="18" t="s">
        <v>65</v>
      </c>
      <c r="E29" s="9">
        <v>1500</v>
      </c>
    </row>
    <row r="30" spans="1:5" x14ac:dyDescent="0.25">
      <c r="A30" s="10">
        <v>43280</v>
      </c>
      <c r="B30" t="s">
        <v>46</v>
      </c>
      <c r="C30" s="17" t="s">
        <v>53</v>
      </c>
      <c r="D30" s="18" t="s">
        <v>66</v>
      </c>
      <c r="E30" s="9">
        <v>1750</v>
      </c>
    </row>
    <row r="31" spans="1:5" x14ac:dyDescent="0.25">
      <c r="A31" s="10">
        <v>43281</v>
      </c>
      <c r="B31" t="s">
        <v>47</v>
      </c>
      <c r="C31" s="17" t="s">
        <v>59</v>
      </c>
      <c r="D31" s="18" t="s">
        <v>60</v>
      </c>
      <c r="E31" s="9">
        <v>2500</v>
      </c>
    </row>
    <row r="32" spans="1:5" x14ac:dyDescent="0.25">
      <c r="C32" s="12"/>
      <c r="E32" s="13"/>
    </row>
    <row r="33" spans="3:5" x14ac:dyDescent="0.25">
      <c r="C33" s="12"/>
      <c r="E33" s="13"/>
    </row>
    <row r="34" spans="3:5" x14ac:dyDescent="0.25">
      <c r="C34" s="12"/>
      <c r="E34" s="13"/>
    </row>
    <row r="35" spans="3:5" x14ac:dyDescent="0.25">
      <c r="C35" s="12"/>
      <c r="E35" s="13"/>
    </row>
    <row r="36" spans="3:5" x14ac:dyDescent="0.25">
      <c r="C36" s="12"/>
      <c r="E36" s="13"/>
    </row>
    <row r="37" spans="3:5" x14ac:dyDescent="0.25">
      <c r="C37" s="12"/>
      <c r="E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>
    <tabColor theme="9" tint="0.79998168889431442"/>
  </sheetPr>
  <dimension ref="A1:I37"/>
  <sheetViews>
    <sheetView zoomScale="130" zoomScaleNormal="130" workbookViewId="0">
      <selection activeCell="K18" sqref="K18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16" bestFit="1" customWidth="1"/>
    <col min="4" max="4" width="19.5703125" style="19" customWidth="1"/>
    <col min="5" max="5" width="16.7109375" style="16" customWidth="1"/>
    <col min="6" max="6" width="3.7109375" customWidth="1"/>
    <col min="7" max="7" width="6.85546875" bestFit="1" customWidth="1"/>
    <col min="8" max="8" width="19.5703125" customWidth="1"/>
    <col min="9" max="9" width="19.28515625" customWidth="1"/>
  </cols>
  <sheetData>
    <row r="1" spans="1:9" ht="15" customHeight="1" x14ac:dyDescent="0.25">
      <c r="A1" s="34" t="s">
        <v>12</v>
      </c>
      <c r="B1" s="34" t="s">
        <v>13</v>
      </c>
      <c r="C1" s="44" t="s">
        <v>51</v>
      </c>
      <c r="D1" s="45" t="s">
        <v>52</v>
      </c>
      <c r="E1" s="44" t="s">
        <v>16</v>
      </c>
      <c r="G1" s="44" t="s">
        <v>51</v>
      </c>
      <c r="H1" s="45" t="s">
        <v>52</v>
      </c>
      <c r="I1" s="43" t="s">
        <v>69</v>
      </c>
    </row>
    <row r="2" spans="1:9" x14ac:dyDescent="0.25">
      <c r="A2" s="10">
        <v>43252</v>
      </c>
      <c r="B2" t="s">
        <v>18</v>
      </c>
      <c r="C2" s="17" t="s">
        <v>53</v>
      </c>
      <c r="D2" s="18" t="s">
        <v>54</v>
      </c>
      <c r="E2" s="9">
        <v>1499.96</v>
      </c>
      <c r="G2" s="42" t="s">
        <v>53</v>
      </c>
      <c r="H2" s="46" t="s">
        <v>54</v>
      </c>
      <c r="I2" s="23">
        <f>COUNTIFS(D:D,H2,C:C,G2)</f>
        <v>2</v>
      </c>
    </row>
    <row r="3" spans="1:9" x14ac:dyDescent="0.25">
      <c r="A3" s="10">
        <v>43253</v>
      </c>
      <c r="B3" t="s">
        <v>19</v>
      </c>
      <c r="C3" s="17" t="s">
        <v>53</v>
      </c>
      <c r="D3" s="19" t="s">
        <v>61</v>
      </c>
      <c r="E3" s="9">
        <v>1750</v>
      </c>
      <c r="G3" s="42" t="s">
        <v>53</v>
      </c>
      <c r="H3" s="46" t="s">
        <v>61</v>
      </c>
      <c r="I3" s="23">
        <f t="shared" ref="I3:I11" si="0">COUNTIFS(D:D,H3,C:C,G3)</f>
        <v>2</v>
      </c>
    </row>
    <row r="4" spans="1:9" x14ac:dyDescent="0.25">
      <c r="A4" s="10">
        <v>43254</v>
      </c>
      <c r="B4" t="s">
        <v>20</v>
      </c>
      <c r="C4" s="17" t="s">
        <v>53</v>
      </c>
      <c r="D4" s="19" t="s">
        <v>62</v>
      </c>
      <c r="E4" s="9">
        <v>2499.98</v>
      </c>
      <c r="G4" s="42" t="s">
        <v>53</v>
      </c>
      <c r="H4" s="46" t="s">
        <v>62</v>
      </c>
      <c r="I4" s="23">
        <f t="shared" si="0"/>
        <v>2</v>
      </c>
    </row>
    <row r="5" spans="1:9" x14ac:dyDescent="0.25">
      <c r="A5" s="10">
        <v>43255</v>
      </c>
      <c r="B5" t="s">
        <v>21</v>
      </c>
      <c r="C5" s="17" t="s">
        <v>55</v>
      </c>
      <c r="D5" s="18" t="s">
        <v>56</v>
      </c>
      <c r="E5" s="9">
        <v>2200</v>
      </c>
      <c r="G5" s="42" t="s">
        <v>53</v>
      </c>
      <c r="H5" s="46" t="s">
        <v>66</v>
      </c>
      <c r="I5" s="23">
        <f t="shared" si="0"/>
        <v>3</v>
      </c>
    </row>
    <row r="6" spans="1:9" x14ac:dyDescent="0.25">
      <c r="A6" s="10">
        <v>43256</v>
      </c>
      <c r="B6" t="s">
        <v>22</v>
      </c>
      <c r="C6" s="17" t="s">
        <v>57</v>
      </c>
      <c r="D6" s="18" t="s">
        <v>58</v>
      </c>
      <c r="E6" s="9">
        <v>2350</v>
      </c>
      <c r="G6" s="42" t="s">
        <v>55</v>
      </c>
      <c r="H6" s="46" t="s">
        <v>56</v>
      </c>
      <c r="I6" s="23">
        <f t="shared" si="0"/>
        <v>2</v>
      </c>
    </row>
    <row r="7" spans="1:9" x14ac:dyDescent="0.25">
      <c r="A7" s="10">
        <v>43257</v>
      </c>
      <c r="B7" t="s">
        <v>23</v>
      </c>
      <c r="C7" s="17" t="s">
        <v>59</v>
      </c>
      <c r="D7" s="18" t="s">
        <v>60</v>
      </c>
      <c r="E7" s="9">
        <v>2300</v>
      </c>
      <c r="G7" s="42" t="s">
        <v>55</v>
      </c>
      <c r="H7" s="46" t="s">
        <v>65</v>
      </c>
      <c r="I7" s="23">
        <f t="shared" si="0"/>
        <v>4</v>
      </c>
    </row>
    <row r="8" spans="1:9" x14ac:dyDescent="0.25">
      <c r="A8" s="10">
        <v>43258</v>
      </c>
      <c r="B8" t="s">
        <v>24</v>
      </c>
      <c r="C8" s="17" t="s">
        <v>59</v>
      </c>
      <c r="D8" s="18" t="s">
        <v>63</v>
      </c>
      <c r="E8" s="9">
        <v>1800</v>
      </c>
      <c r="G8" s="42" t="s">
        <v>57</v>
      </c>
      <c r="H8" s="46" t="s">
        <v>58</v>
      </c>
      <c r="I8" s="23">
        <f t="shared" si="0"/>
        <v>3</v>
      </c>
    </row>
    <row r="9" spans="1:9" x14ac:dyDescent="0.25">
      <c r="A9" s="10">
        <v>43259</v>
      </c>
      <c r="B9" t="s">
        <v>25</v>
      </c>
      <c r="C9" s="17" t="s">
        <v>57</v>
      </c>
      <c r="D9" s="18" t="s">
        <v>64</v>
      </c>
      <c r="E9" s="9">
        <v>900</v>
      </c>
      <c r="G9" s="42" t="s">
        <v>57</v>
      </c>
      <c r="H9" s="46" t="s">
        <v>64</v>
      </c>
      <c r="I9" s="23">
        <f t="shared" si="0"/>
        <v>4</v>
      </c>
    </row>
    <row r="10" spans="1:9" x14ac:dyDescent="0.25">
      <c r="A10" s="10">
        <v>43260</v>
      </c>
      <c r="B10" t="s">
        <v>26</v>
      </c>
      <c r="C10" s="17" t="s">
        <v>55</v>
      </c>
      <c r="D10" s="18" t="s">
        <v>65</v>
      </c>
      <c r="E10" s="9">
        <v>2799.96</v>
      </c>
      <c r="G10" s="42" t="s">
        <v>59</v>
      </c>
      <c r="H10" s="46" t="s">
        <v>60</v>
      </c>
      <c r="I10" s="23">
        <f t="shared" si="0"/>
        <v>4</v>
      </c>
    </row>
    <row r="11" spans="1:9" x14ac:dyDescent="0.25">
      <c r="A11" s="10">
        <v>43261</v>
      </c>
      <c r="B11" t="s">
        <v>27</v>
      </c>
      <c r="C11" s="17" t="s">
        <v>53</v>
      </c>
      <c r="D11" s="18" t="s">
        <v>66</v>
      </c>
      <c r="E11" s="9">
        <v>1499.94</v>
      </c>
      <c r="G11" s="42" t="s">
        <v>59</v>
      </c>
      <c r="H11" s="46" t="s">
        <v>63</v>
      </c>
      <c r="I11" s="23">
        <f t="shared" si="0"/>
        <v>4</v>
      </c>
    </row>
    <row r="12" spans="1:9" x14ac:dyDescent="0.25">
      <c r="A12" s="10">
        <v>43262</v>
      </c>
      <c r="B12" t="s">
        <v>28</v>
      </c>
      <c r="C12" s="17" t="s">
        <v>53</v>
      </c>
      <c r="D12" s="18" t="s">
        <v>66</v>
      </c>
      <c r="E12" s="9">
        <v>1750</v>
      </c>
    </row>
    <row r="13" spans="1:9" x14ac:dyDescent="0.25">
      <c r="A13" s="10">
        <v>43263</v>
      </c>
      <c r="B13" t="s">
        <v>29</v>
      </c>
      <c r="C13" s="17" t="s">
        <v>55</v>
      </c>
      <c r="D13" s="18" t="s">
        <v>65</v>
      </c>
      <c r="E13" s="9">
        <v>2350</v>
      </c>
    </row>
    <row r="14" spans="1:9" x14ac:dyDescent="0.25">
      <c r="A14" s="10">
        <v>43264</v>
      </c>
      <c r="B14" t="s">
        <v>30</v>
      </c>
      <c r="C14" s="17" t="s">
        <v>57</v>
      </c>
      <c r="D14" s="18" t="s">
        <v>64</v>
      </c>
      <c r="E14" s="9">
        <v>2199.96</v>
      </c>
    </row>
    <row r="15" spans="1:9" x14ac:dyDescent="0.25">
      <c r="A15" s="10">
        <v>43265</v>
      </c>
      <c r="B15" t="s">
        <v>31</v>
      </c>
      <c r="C15" s="17" t="s">
        <v>59</v>
      </c>
      <c r="D15" s="18" t="s">
        <v>63</v>
      </c>
      <c r="E15" s="9">
        <v>2350</v>
      </c>
      <c r="H15" s="45" t="s">
        <v>117</v>
      </c>
      <c r="I15" s="45"/>
    </row>
    <row r="16" spans="1:9" x14ac:dyDescent="0.25">
      <c r="A16" s="10">
        <v>43266</v>
      </c>
      <c r="B16" t="s">
        <v>32</v>
      </c>
      <c r="C16" s="17" t="s">
        <v>59</v>
      </c>
      <c r="D16" s="18" t="s">
        <v>60</v>
      </c>
      <c r="E16" s="9">
        <v>2299.92</v>
      </c>
      <c r="H16" s="42" t="s">
        <v>53</v>
      </c>
      <c r="I16">
        <f>COUNTIF(C:C,H16)</f>
        <v>9</v>
      </c>
    </row>
    <row r="17" spans="1:9" x14ac:dyDescent="0.25">
      <c r="A17" s="10">
        <v>43267</v>
      </c>
      <c r="B17" t="s">
        <v>33</v>
      </c>
      <c r="C17" s="17" t="s">
        <v>57</v>
      </c>
      <c r="D17" s="18" t="s">
        <v>58</v>
      </c>
      <c r="E17" s="9">
        <v>1800</v>
      </c>
      <c r="H17" s="42" t="s">
        <v>55</v>
      </c>
      <c r="I17">
        <f t="shared" ref="I17:I19" si="1">COUNTIF(C:C,H17)</f>
        <v>6</v>
      </c>
    </row>
    <row r="18" spans="1:9" x14ac:dyDescent="0.25">
      <c r="A18" s="10">
        <v>43268</v>
      </c>
      <c r="B18" t="s">
        <v>34</v>
      </c>
      <c r="C18" s="17" t="s">
        <v>55</v>
      </c>
      <c r="D18" s="18" t="s">
        <v>56</v>
      </c>
      <c r="E18" s="9">
        <v>900</v>
      </c>
      <c r="H18" s="42" t="s">
        <v>57</v>
      </c>
      <c r="I18">
        <f t="shared" si="1"/>
        <v>7</v>
      </c>
    </row>
    <row r="19" spans="1:9" x14ac:dyDescent="0.25">
      <c r="A19" s="10">
        <v>43269</v>
      </c>
      <c r="B19" t="s">
        <v>35</v>
      </c>
      <c r="C19" s="17" t="s">
        <v>53</v>
      </c>
      <c r="D19" s="18" t="s">
        <v>62</v>
      </c>
      <c r="E19" s="9">
        <v>2800</v>
      </c>
      <c r="H19" s="42" t="s">
        <v>59</v>
      </c>
      <c r="I19">
        <f t="shared" si="1"/>
        <v>8</v>
      </c>
    </row>
    <row r="20" spans="1:9" x14ac:dyDescent="0.25">
      <c r="A20" s="10">
        <v>43270</v>
      </c>
      <c r="B20" t="s">
        <v>36</v>
      </c>
      <c r="C20" s="17" t="s">
        <v>53</v>
      </c>
      <c r="D20" s="18" t="s">
        <v>61</v>
      </c>
      <c r="E20" s="9">
        <v>1500</v>
      </c>
    </row>
    <row r="21" spans="1:9" x14ac:dyDescent="0.25">
      <c r="A21" s="10">
        <v>43271</v>
      </c>
      <c r="B21" t="s">
        <v>37</v>
      </c>
      <c r="C21" s="17" t="s">
        <v>53</v>
      </c>
      <c r="D21" s="18" t="s">
        <v>54</v>
      </c>
      <c r="E21" s="9">
        <v>1749.9999999999991</v>
      </c>
    </row>
    <row r="22" spans="1:9" x14ac:dyDescent="0.25">
      <c r="A22" s="10">
        <v>43272</v>
      </c>
      <c r="B22" t="s">
        <v>38</v>
      </c>
      <c r="C22" s="17" t="s">
        <v>55</v>
      </c>
      <c r="D22" s="18" t="s">
        <v>65</v>
      </c>
      <c r="E22" s="9">
        <v>2499.96</v>
      </c>
    </row>
    <row r="23" spans="1:9" x14ac:dyDescent="0.25">
      <c r="A23" s="10">
        <v>43273</v>
      </c>
      <c r="B23" t="s">
        <v>39</v>
      </c>
      <c r="C23" s="17" t="s">
        <v>57</v>
      </c>
      <c r="D23" s="18" t="s">
        <v>64</v>
      </c>
      <c r="E23" s="9">
        <v>2199.96</v>
      </c>
    </row>
    <row r="24" spans="1:9" x14ac:dyDescent="0.25">
      <c r="A24" s="10">
        <v>43274</v>
      </c>
      <c r="B24" t="s">
        <v>40</v>
      </c>
      <c r="C24" s="17" t="s">
        <v>59</v>
      </c>
      <c r="D24" s="18" t="s">
        <v>63</v>
      </c>
      <c r="E24" s="9">
        <v>2349.9699999999998</v>
      </c>
    </row>
    <row r="25" spans="1:9" x14ac:dyDescent="0.25">
      <c r="A25" s="10">
        <v>43275</v>
      </c>
      <c r="B25" t="s">
        <v>41</v>
      </c>
      <c r="C25" s="17" t="s">
        <v>59</v>
      </c>
      <c r="D25" s="18" t="s">
        <v>60</v>
      </c>
      <c r="E25" s="9">
        <v>2300</v>
      </c>
    </row>
    <row r="26" spans="1:9" x14ac:dyDescent="0.25">
      <c r="A26" s="10">
        <v>43276</v>
      </c>
      <c r="B26" t="s">
        <v>42</v>
      </c>
      <c r="C26" s="17" t="s">
        <v>57</v>
      </c>
      <c r="D26" s="18" t="s">
        <v>58</v>
      </c>
      <c r="E26" s="9">
        <v>1799.98</v>
      </c>
    </row>
    <row r="27" spans="1:9" x14ac:dyDescent="0.25">
      <c r="A27" s="10">
        <v>43277</v>
      </c>
      <c r="B27" t="s">
        <v>43</v>
      </c>
      <c r="C27" s="17" t="s">
        <v>59</v>
      </c>
      <c r="D27" s="18" t="s">
        <v>63</v>
      </c>
      <c r="E27" s="9">
        <v>900</v>
      </c>
    </row>
    <row r="28" spans="1:9" x14ac:dyDescent="0.25">
      <c r="A28" s="10">
        <v>43278</v>
      </c>
      <c r="B28" t="s">
        <v>44</v>
      </c>
      <c r="C28" s="17" t="s">
        <v>57</v>
      </c>
      <c r="D28" s="18" t="s">
        <v>64</v>
      </c>
      <c r="E28" s="9">
        <v>2800</v>
      </c>
    </row>
    <row r="29" spans="1:9" x14ac:dyDescent="0.25">
      <c r="A29" s="10">
        <v>43279</v>
      </c>
      <c r="B29" t="s">
        <v>45</v>
      </c>
      <c r="C29" s="17" t="s">
        <v>55</v>
      </c>
      <c r="D29" s="18" t="s">
        <v>65</v>
      </c>
      <c r="E29" s="9">
        <v>1500</v>
      </c>
    </row>
    <row r="30" spans="1:9" x14ac:dyDescent="0.25">
      <c r="A30" s="10">
        <v>43280</v>
      </c>
      <c r="B30" t="s">
        <v>46</v>
      </c>
      <c r="C30" s="17" t="s">
        <v>53</v>
      </c>
      <c r="D30" s="18" t="s">
        <v>66</v>
      </c>
      <c r="E30" s="9">
        <v>1750</v>
      </c>
    </row>
    <row r="31" spans="1:9" x14ac:dyDescent="0.25">
      <c r="A31" s="10">
        <v>43281</v>
      </c>
      <c r="B31" t="s">
        <v>47</v>
      </c>
      <c r="C31" s="17" t="s">
        <v>59</v>
      </c>
      <c r="D31" s="18" t="s">
        <v>60</v>
      </c>
      <c r="E31" s="9">
        <v>2500</v>
      </c>
    </row>
    <row r="32" spans="1:9" x14ac:dyDescent="0.25">
      <c r="C32" s="12"/>
      <c r="E32" s="13"/>
    </row>
    <row r="33" spans="3:5" x14ac:dyDescent="0.25">
      <c r="C33" s="12"/>
      <c r="E33" s="13"/>
    </row>
    <row r="34" spans="3:5" x14ac:dyDescent="0.25">
      <c r="C34" s="12"/>
      <c r="E34" s="13"/>
    </row>
    <row r="35" spans="3:5" x14ac:dyDescent="0.25">
      <c r="C35" s="12"/>
      <c r="E35" s="13"/>
    </row>
    <row r="36" spans="3:5" x14ac:dyDescent="0.25">
      <c r="C36" s="12"/>
      <c r="E36" s="13"/>
    </row>
    <row r="37" spans="3:5" x14ac:dyDescent="0.25">
      <c r="C37" s="12"/>
      <c r="E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>
    <tabColor theme="9" tint="0.39997558519241921"/>
  </sheetPr>
  <dimension ref="A1:J37"/>
  <sheetViews>
    <sheetView zoomScale="130" zoomScaleNormal="130" workbookViewId="0">
      <selection activeCell="J2" sqref="J2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0" bestFit="1" customWidth="1"/>
    <col min="4" max="4" width="19.5703125" style="19" customWidth="1"/>
    <col min="5" max="5" width="16.7109375" style="20" customWidth="1"/>
    <col min="6" max="6" width="3.7109375" customWidth="1"/>
    <col min="7" max="7" width="6.85546875" bestFit="1" customWidth="1"/>
    <col min="8" max="8" width="19.5703125" customWidth="1"/>
    <col min="9" max="9" width="12.7109375" bestFit="1" customWidth="1"/>
    <col min="10" max="10" width="21.28515625" customWidth="1"/>
  </cols>
  <sheetData>
    <row r="1" spans="1:10" ht="15" customHeight="1" x14ac:dyDescent="0.25">
      <c r="A1" s="34" t="s">
        <v>12</v>
      </c>
      <c r="B1" s="34" t="s">
        <v>13</v>
      </c>
      <c r="C1" s="44" t="s">
        <v>51</v>
      </c>
      <c r="D1" s="45" t="s">
        <v>52</v>
      </c>
      <c r="E1" s="44" t="s">
        <v>16</v>
      </c>
      <c r="G1" s="44" t="s">
        <v>51</v>
      </c>
      <c r="H1" s="45" t="s">
        <v>52</v>
      </c>
      <c r="I1" s="43" t="s">
        <v>118</v>
      </c>
      <c r="J1" s="43" t="s">
        <v>67</v>
      </c>
    </row>
    <row r="2" spans="1:10" x14ac:dyDescent="0.25">
      <c r="A2" s="10">
        <v>43252</v>
      </c>
      <c r="B2" t="s">
        <v>18</v>
      </c>
      <c r="C2" s="17" t="s">
        <v>53</v>
      </c>
      <c r="D2" s="18" t="s">
        <v>54</v>
      </c>
      <c r="E2" s="9">
        <v>1650</v>
      </c>
      <c r="G2" s="42" t="s">
        <v>53</v>
      </c>
      <c r="H2" s="46" t="s">
        <v>54</v>
      </c>
      <c r="I2" s="46">
        <v>1500</v>
      </c>
      <c r="J2" s="21" t="e">
        <f>SUMIFS(E:E,D:D,H2,C:C,G2,$I$2,"&gt;=1500")</f>
        <v>#VALUE!</v>
      </c>
    </row>
    <row r="3" spans="1:10" x14ac:dyDescent="0.25">
      <c r="A3" s="10">
        <v>43253</v>
      </c>
      <c r="B3" t="s">
        <v>19</v>
      </c>
      <c r="C3" s="17" t="s">
        <v>53</v>
      </c>
      <c r="D3" s="19" t="s">
        <v>61</v>
      </c>
      <c r="E3" s="9">
        <v>1750</v>
      </c>
      <c r="G3" s="42" t="s">
        <v>53</v>
      </c>
      <c r="H3" s="46" t="s">
        <v>61</v>
      </c>
      <c r="I3" s="46"/>
      <c r="J3" s="21" t="e">
        <f t="shared" ref="J3:J11" si="0">SUMIFS(E:E,D:D,H3,C:C,G3,$I$2,"&gt;=1500")</f>
        <v>#VALUE!</v>
      </c>
    </row>
    <row r="4" spans="1:10" x14ac:dyDescent="0.25">
      <c r="A4" s="10">
        <v>43254</v>
      </c>
      <c r="B4" t="s">
        <v>20</v>
      </c>
      <c r="C4" s="17" t="s">
        <v>53</v>
      </c>
      <c r="D4" s="19" t="s">
        <v>62</v>
      </c>
      <c r="E4" s="9">
        <v>2499.98</v>
      </c>
      <c r="G4" s="42" t="s">
        <v>53</v>
      </c>
      <c r="H4" s="46" t="s">
        <v>62</v>
      </c>
      <c r="I4" s="46"/>
      <c r="J4" s="21" t="e">
        <f t="shared" si="0"/>
        <v>#VALUE!</v>
      </c>
    </row>
    <row r="5" spans="1:10" x14ac:dyDescent="0.25">
      <c r="A5" s="10">
        <v>43255</v>
      </c>
      <c r="B5" t="s">
        <v>21</v>
      </c>
      <c r="C5" s="17" t="s">
        <v>55</v>
      </c>
      <c r="D5" s="18" t="s">
        <v>56</v>
      </c>
      <c r="E5" s="9">
        <v>2200</v>
      </c>
      <c r="G5" s="42" t="s">
        <v>53</v>
      </c>
      <c r="H5" s="46" t="s">
        <v>66</v>
      </c>
      <c r="I5" s="46"/>
      <c r="J5" s="21" t="e">
        <f t="shared" si="0"/>
        <v>#VALUE!</v>
      </c>
    </row>
    <row r="6" spans="1:10" x14ac:dyDescent="0.25">
      <c r="A6" s="10">
        <v>43256</v>
      </c>
      <c r="B6" t="s">
        <v>22</v>
      </c>
      <c r="C6" s="17" t="s">
        <v>57</v>
      </c>
      <c r="D6" s="18" t="s">
        <v>58</v>
      </c>
      <c r="E6" s="9">
        <v>2350</v>
      </c>
      <c r="G6" s="42" t="s">
        <v>55</v>
      </c>
      <c r="H6" s="46" t="s">
        <v>56</v>
      </c>
      <c r="I6" s="46"/>
      <c r="J6" s="21" t="e">
        <f t="shared" si="0"/>
        <v>#VALUE!</v>
      </c>
    </row>
    <row r="7" spans="1:10" x14ac:dyDescent="0.25">
      <c r="A7" s="10">
        <v>43257</v>
      </c>
      <c r="B7" t="s">
        <v>23</v>
      </c>
      <c r="C7" s="17" t="s">
        <v>59</v>
      </c>
      <c r="D7" s="18" t="s">
        <v>60</v>
      </c>
      <c r="E7" s="9">
        <v>2300</v>
      </c>
      <c r="G7" s="42" t="s">
        <v>55</v>
      </c>
      <c r="H7" s="46" t="s">
        <v>65</v>
      </c>
      <c r="I7" s="46"/>
      <c r="J7" s="21" t="e">
        <f t="shared" si="0"/>
        <v>#VALUE!</v>
      </c>
    </row>
    <row r="8" spans="1:10" x14ac:dyDescent="0.25">
      <c r="A8" s="10">
        <v>43258</v>
      </c>
      <c r="B8" t="s">
        <v>24</v>
      </c>
      <c r="C8" s="17" t="s">
        <v>59</v>
      </c>
      <c r="D8" s="18" t="s">
        <v>63</v>
      </c>
      <c r="E8" s="9">
        <v>1800</v>
      </c>
      <c r="G8" s="42" t="s">
        <v>57</v>
      </c>
      <c r="H8" s="46" t="s">
        <v>58</v>
      </c>
      <c r="I8" s="46"/>
      <c r="J8" s="21" t="e">
        <f t="shared" si="0"/>
        <v>#VALUE!</v>
      </c>
    </row>
    <row r="9" spans="1:10" x14ac:dyDescent="0.25">
      <c r="A9" s="10">
        <v>43259</v>
      </c>
      <c r="B9" t="s">
        <v>25</v>
      </c>
      <c r="C9" s="17" t="s">
        <v>57</v>
      </c>
      <c r="D9" s="18" t="s">
        <v>64</v>
      </c>
      <c r="E9" s="9">
        <v>900</v>
      </c>
      <c r="G9" s="42" t="s">
        <v>57</v>
      </c>
      <c r="H9" s="46" t="s">
        <v>64</v>
      </c>
      <c r="I9" s="46"/>
      <c r="J9" s="21" t="e">
        <f t="shared" si="0"/>
        <v>#VALUE!</v>
      </c>
    </row>
    <row r="10" spans="1:10" x14ac:dyDescent="0.25">
      <c r="A10" s="10">
        <v>43260</v>
      </c>
      <c r="B10" t="s">
        <v>26</v>
      </c>
      <c r="C10" s="17" t="s">
        <v>55</v>
      </c>
      <c r="D10" s="18" t="s">
        <v>65</v>
      </c>
      <c r="E10" s="9">
        <v>2799.96</v>
      </c>
      <c r="G10" s="42" t="s">
        <v>59</v>
      </c>
      <c r="H10" s="46" t="s">
        <v>60</v>
      </c>
      <c r="I10" s="46"/>
      <c r="J10" s="21" t="e">
        <f t="shared" si="0"/>
        <v>#VALUE!</v>
      </c>
    </row>
    <row r="11" spans="1:10" x14ac:dyDescent="0.25">
      <c r="A11" s="10">
        <v>43261</v>
      </c>
      <c r="B11" t="s">
        <v>27</v>
      </c>
      <c r="C11" s="17" t="s">
        <v>53</v>
      </c>
      <c r="D11" s="18" t="s">
        <v>66</v>
      </c>
      <c r="E11" s="9">
        <v>1499.94</v>
      </c>
      <c r="G11" s="42" t="s">
        <v>59</v>
      </c>
      <c r="H11" s="46" t="s">
        <v>63</v>
      </c>
      <c r="I11" s="46"/>
      <c r="J11" s="21" t="e">
        <f t="shared" si="0"/>
        <v>#VALUE!</v>
      </c>
    </row>
    <row r="12" spans="1:10" x14ac:dyDescent="0.25">
      <c r="A12" s="10">
        <v>43262</v>
      </c>
      <c r="B12" t="s">
        <v>28</v>
      </c>
      <c r="C12" s="17" t="s">
        <v>53</v>
      </c>
      <c r="D12" s="18" t="s">
        <v>66</v>
      </c>
      <c r="E12" s="9">
        <v>1750</v>
      </c>
    </row>
    <row r="13" spans="1:10" x14ac:dyDescent="0.25">
      <c r="A13" s="10">
        <v>43263</v>
      </c>
      <c r="B13" t="s">
        <v>29</v>
      </c>
      <c r="C13" s="17" t="s">
        <v>55</v>
      </c>
      <c r="D13" s="18" t="s">
        <v>65</v>
      </c>
      <c r="E13" s="9">
        <v>2350</v>
      </c>
    </row>
    <row r="14" spans="1:10" x14ac:dyDescent="0.25">
      <c r="A14" s="10">
        <v>43264</v>
      </c>
      <c r="B14" t="s">
        <v>30</v>
      </c>
      <c r="C14" s="17" t="s">
        <v>57</v>
      </c>
      <c r="D14" s="18" t="s">
        <v>64</v>
      </c>
      <c r="E14" s="9">
        <v>2199.96</v>
      </c>
    </row>
    <row r="15" spans="1:10" x14ac:dyDescent="0.25">
      <c r="A15" s="10">
        <v>43265</v>
      </c>
      <c r="B15" t="s">
        <v>31</v>
      </c>
      <c r="C15" s="17" t="s">
        <v>59</v>
      </c>
      <c r="D15" s="18" t="s">
        <v>63</v>
      </c>
      <c r="E15" s="9">
        <v>2350</v>
      </c>
    </row>
    <row r="16" spans="1:10" x14ac:dyDescent="0.25">
      <c r="A16" s="10">
        <v>43266</v>
      </c>
      <c r="B16" t="s">
        <v>32</v>
      </c>
      <c r="C16" s="17" t="s">
        <v>59</v>
      </c>
      <c r="D16" s="18" t="s">
        <v>60</v>
      </c>
      <c r="E16" s="9">
        <v>2299.92</v>
      </c>
    </row>
    <row r="17" spans="1:5" x14ac:dyDescent="0.25">
      <c r="A17" s="10">
        <v>43267</v>
      </c>
      <c r="B17" t="s">
        <v>33</v>
      </c>
      <c r="C17" s="17" t="s">
        <v>57</v>
      </c>
      <c r="D17" s="18" t="s">
        <v>58</v>
      </c>
      <c r="E17" s="9">
        <v>1800</v>
      </c>
    </row>
    <row r="18" spans="1:5" x14ac:dyDescent="0.25">
      <c r="A18" s="10">
        <v>43268</v>
      </c>
      <c r="B18" t="s">
        <v>34</v>
      </c>
      <c r="C18" s="17" t="s">
        <v>55</v>
      </c>
      <c r="D18" s="18" t="s">
        <v>56</v>
      </c>
      <c r="E18" s="9">
        <v>900</v>
      </c>
    </row>
    <row r="19" spans="1:5" x14ac:dyDescent="0.25">
      <c r="A19" s="10">
        <v>43269</v>
      </c>
      <c r="B19" t="s">
        <v>35</v>
      </c>
      <c r="C19" s="17" t="s">
        <v>53</v>
      </c>
      <c r="D19" s="18" t="s">
        <v>62</v>
      </c>
      <c r="E19" s="9">
        <v>2800</v>
      </c>
    </row>
    <row r="20" spans="1:5" x14ac:dyDescent="0.25">
      <c r="A20" s="10">
        <v>43270</v>
      </c>
      <c r="B20" t="s">
        <v>36</v>
      </c>
      <c r="C20" s="17" t="s">
        <v>53</v>
      </c>
      <c r="D20" s="18" t="s">
        <v>61</v>
      </c>
      <c r="E20" s="9">
        <v>1500</v>
      </c>
    </row>
    <row r="21" spans="1:5" x14ac:dyDescent="0.25">
      <c r="A21" s="10">
        <v>43271</v>
      </c>
      <c r="B21" t="s">
        <v>37</v>
      </c>
      <c r="C21" s="17" t="s">
        <v>53</v>
      </c>
      <c r="D21" s="18" t="s">
        <v>54</v>
      </c>
      <c r="E21" s="9">
        <v>1749.9999999999991</v>
      </c>
    </row>
    <row r="22" spans="1:5" x14ac:dyDescent="0.25">
      <c r="A22" s="10">
        <v>43272</v>
      </c>
      <c r="B22" t="s">
        <v>38</v>
      </c>
      <c r="C22" s="17" t="s">
        <v>55</v>
      </c>
      <c r="D22" s="18" t="s">
        <v>65</v>
      </c>
      <c r="E22" s="9">
        <v>2499.96</v>
      </c>
    </row>
    <row r="23" spans="1:5" x14ac:dyDescent="0.25">
      <c r="A23" s="10">
        <v>43273</v>
      </c>
      <c r="B23" t="s">
        <v>39</v>
      </c>
      <c r="C23" s="17" t="s">
        <v>57</v>
      </c>
      <c r="D23" s="18" t="s">
        <v>64</v>
      </c>
      <c r="E23" s="9">
        <v>2199.96</v>
      </c>
    </row>
    <row r="24" spans="1:5" x14ac:dyDescent="0.25">
      <c r="A24" s="10">
        <v>43274</v>
      </c>
      <c r="B24" t="s">
        <v>40</v>
      </c>
      <c r="C24" s="17" t="s">
        <v>59</v>
      </c>
      <c r="D24" s="18" t="s">
        <v>63</v>
      </c>
      <c r="E24" s="9">
        <v>2349.9699999999998</v>
      </c>
    </row>
    <row r="25" spans="1:5" x14ac:dyDescent="0.25">
      <c r="A25" s="10">
        <v>43275</v>
      </c>
      <c r="B25" t="s">
        <v>41</v>
      </c>
      <c r="C25" s="17" t="s">
        <v>59</v>
      </c>
      <c r="D25" s="18" t="s">
        <v>60</v>
      </c>
      <c r="E25" s="9">
        <v>2300</v>
      </c>
    </row>
    <row r="26" spans="1:5" x14ac:dyDescent="0.25">
      <c r="A26" s="10">
        <v>43276</v>
      </c>
      <c r="B26" t="s">
        <v>42</v>
      </c>
      <c r="C26" s="17" t="s">
        <v>57</v>
      </c>
      <c r="D26" s="18" t="s">
        <v>58</v>
      </c>
      <c r="E26" s="9">
        <v>1799.98</v>
      </c>
    </row>
    <row r="27" spans="1:5" x14ac:dyDescent="0.25">
      <c r="A27" s="10">
        <v>43277</v>
      </c>
      <c r="B27" t="s">
        <v>43</v>
      </c>
      <c r="C27" s="17" t="s">
        <v>59</v>
      </c>
      <c r="D27" s="18" t="s">
        <v>63</v>
      </c>
      <c r="E27" s="9">
        <v>900</v>
      </c>
    </row>
    <row r="28" spans="1:5" x14ac:dyDescent="0.25">
      <c r="A28" s="10">
        <v>43278</v>
      </c>
      <c r="B28" t="s">
        <v>44</v>
      </c>
      <c r="C28" s="17" t="s">
        <v>57</v>
      </c>
      <c r="D28" s="18" t="s">
        <v>64</v>
      </c>
      <c r="E28" s="9">
        <v>2800</v>
      </c>
    </row>
    <row r="29" spans="1:5" x14ac:dyDescent="0.25">
      <c r="A29" s="10">
        <v>43279</v>
      </c>
      <c r="B29" t="s">
        <v>45</v>
      </c>
      <c r="C29" s="17" t="s">
        <v>55</v>
      </c>
      <c r="D29" s="18" t="s">
        <v>65</v>
      </c>
      <c r="E29" s="9">
        <v>1500</v>
      </c>
    </row>
    <row r="30" spans="1:5" x14ac:dyDescent="0.25">
      <c r="A30" s="10">
        <v>43280</v>
      </c>
      <c r="B30" t="s">
        <v>46</v>
      </c>
      <c r="C30" s="17" t="s">
        <v>53</v>
      </c>
      <c r="D30" s="18" t="s">
        <v>66</v>
      </c>
      <c r="E30" s="9">
        <v>1750</v>
      </c>
    </row>
    <row r="31" spans="1:5" x14ac:dyDescent="0.25">
      <c r="A31" s="10">
        <v>43281</v>
      </c>
      <c r="B31" t="s">
        <v>47</v>
      </c>
      <c r="C31" s="17" t="s">
        <v>59</v>
      </c>
      <c r="D31" s="18" t="s">
        <v>60</v>
      </c>
      <c r="E31" s="9">
        <v>2500</v>
      </c>
    </row>
    <row r="32" spans="1:5" x14ac:dyDescent="0.25">
      <c r="C32" s="12"/>
      <c r="E32" s="13"/>
    </row>
    <row r="33" spans="3:5" x14ac:dyDescent="0.25">
      <c r="C33" s="12"/>
      <c r="E33" s="13"/>
    </row>
    <row r="34" spans="3:5" x14ac:dyDescent="0.25">
      <c r="C34" s="12"/>
      <c r="E34" s="13"/>
    </row>
    <row r="35" spans="3:5" x14ac:dyDescent="0.25">
      <c r="C35" s="12"/>
      <c r="E35" s="13"/>
    </row>
    <row r="36" spans="3:5" x14ac:dyDescent="0.25">
      <c r="C36" s="12"/>
      <c r="E36" s="13"/>
    </row>
    <row r="37" spans="3:5" x14ac:dyDescent="0.25">
      <c r="C37" s="12"/>
      <c r="E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>
    <tabColor theme="9" tint="0.59999389629810485"/>
  </sheetPr>
  <dimension ref="A1:H56"/>
  <sheetViews>
    <sheetView zoomScale="130" zoomScaleNormal="130" workbookViewId="0">
      <selection activeCell="H18" sqref="H18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1.42578125" customWidth="1"/>
    <col min="5" max="5" width="18.85546875" customWidth="1"/>
    <col min="6" max="6" width="3.7109375" customWidth="1"/>
    <col min="7" max="7" width="18.5703125" customWidth="1"/>
    <col min="8" max="8" width="18" customWidth="1"/>
  </cols>
  <sheetData>
    <row r="1" spans="1:8" x14ac:dyDescent="0.25">
      <c r="A1" s="34" t="s">
        <v>70</v>
      </c>
      <c r="B1" s="34" t="s">
        <v>71</v>
      </c>
      <c r="C1" s="34" t="s">
        <v>72</v>
      </c>
      <c r="D1" s="34" t="s">
        <v>74</v>
      </c>
      <c r="E1" s="34" t="s">
        <v>16</v>
      </c>
      <c r="G1" s="49" t="s">
        <v>85</v>
      </c>
      <c r="H1" s="50">
        <v>1</v>
      </c>
    </row>
    <row r="2" spans="1:8" x14ac:dyDescent="0.25">
      <c r="A2" s="50">
        <v>1</v>
      </c>
      <c r="B2" s="51" t="s">
        <v>86</v>
      </c>
      <c r="C2" s="52">
        <v>6999</v>
      </c>
      <c r="D2" s="53">
        <v>17</v>
      </c>
      <c r="E2" s="54">
        <f>C2*D2</f>
        <v>118983</v>
      </c>
      <c r="G2" s="48" t="s">
        <v>71</v>
      </c>
      <c r="H2" s="32" t="str">
        <f>VLOOKUP($H$1,$A$1:$E$12,2)</f>
        <v>iPhone X</v>
      </c>
    </row>
    <row r="3" spans="1:8" x14ac:dyDescent="0.25">
      <c r="A3" s="26">
        <v>2</v>
      </c>
      <c r="B3" s="27" t="s">
        <v>75</v>
      </c>
      <c r="C3" s="28">
        <v>9799</v>
      </c>
      <c r="D3" s="30">
        <v>7</v>
      </c>
      <c r="E3" s="29">
        <f>C3*D3</f>
        <v>68593</v>
      </c>
      <c r="G3" s="48" t="s">
        <v>74</v>
      </c>
      <c r="H3" s="32">
        <f>VLOOKUP($H$1,$A$1:$E$12,4)</f>
        <v>17</v>
      </c>
    </row>
    <row r="4" spans="1:8" x14ac:dyDescent="0.25">
      <c r="A4" s="50">
        <v>3</v>
      </c>
      <c r="B4" s="51" t="s">
        <v>76</v>
      </c>
      <c r="C4" s="52">
        <v>32.46</v>
      </c>
      <c r="D4" s="53">
        <v>15</v>
      </c>
      <c r="E4" s="54">
        <f t="shared" ref="E4:E11" si="0">PRODUCT(C4,D4)</f>
        <v>486.90000000000003</v>
      </c>
      <c r="G4" s="48" t="s">
        <v>72</v>
      </c>
      <c r="H4" s="91">
        <f>VLOOKUP($H$1,$A$1:$E$12,3)</f>
        <v>6999</v>
      </c>
    </row>
    <row r="5" spans="1:8" x14ac:dyDescent="0.25">
      <c r="A5" s="26">
        <v>4</v>
      </c>
      <c r="B5" s="27" t="s">
        <v>77</v>
      </c>
      <c r="C5" s="28">
        <v>25.95</v>
      </c>
      <c r="D5" s="30">
        <v>16</v>
      </c>
      <c r="E5" s="29">
        <f t="shared" si="0"/>
        <v>415.2</v>
      </c>
    </row>
    <row r="6" spans="1:8" x14ac:dyDescent="0.25">
      <c r="A6" s="50">
        <v>5</v>
      </c>
      <c r="B6" s="51" t="s">
        <v>79</v>
      </c>
      <c r="C6" s="52">
        <v>345</v>
      </c>
      <c r="D6" s="53">
        <v>12</v>
      </c>
      <c r="E6" s="54">
        <f t="shared" si="0"/>
        <v>4140</v>
      </c>
    </row>
    <row r="7" spans="1:8" x14ac:dyDescent="0.25">
      <c r="A7" s="26">
        <v>6</v>
      </c>
      <c r="B7" s="27" t="s">
        <v>80</v>
      </c>
      <c r="C7" s="28">
        <v>850</v>
      </c>
      <c r="D7" s="30">
        <v>5</v>
      </c>
      <c r="E7" s="29">
        <f t="shared" si="0"/>
        <v>4250</v>
      </c>
    </row>
    <row r="8" spans="1:8" x14ac:dyDescent="0.25">
      <c r="A8" s="50">
        <v>7</v>
      </c>
      <c r="B8" s="51" t="s">
        <v>87</v>
      </c>
      <c r="C8" s="52">
        <v>4299</v>
      </c>
      <c r="D8" s="53">
        <v>23</v>
      </c>
      <c r="E8" s="54">
        <f t="shared" si="0"/>
        <v>98877</v>
      </c>
    </row>
    <row r="9" spans="1:8" x14ac:dyDescent="0.25">
      <c r="A9" s="26">
        <v>8</v>
      </c>
      <c r="B9" s="27" t="s">
        <v>81</v>
      </c>
      <c r="C9" s="28">
        <v>1309.9000000000001</v>
      </c>
      <c r="D9" s="30">
        <v>12</v>
      </c>
      <c r="E9" s="29">
        <f t="shared" si="0"/>
        <v>15718.800000000001</v>
      </c>
    </row>
    <row r="10" spans="1:8" x14ac:dyDescent="0.25">
      <c r="A10" s="50">
        <v>9</v>
      </c>
      <c r="B10" s="51" t="s">
        <v>82</v>
      </c>
      <c r="C10" s="52">
        <v>479.9</v>
      </c>
      <c r="D10" s="53">
        <v>9</v>
      </c>
      <c r="E10" s="54">
        <f t="shared" si="0"/>
        <v>4319.0999999999995</v>
      </c>
    </row>
    <row r="11" spans="1:8" ht="15" customHeight="1" x14ac:dyDescent="0.25">
      <c r="A11" s="26">
        <v>10</v>
      </c>
      <c r="B11" s="27" t="s">
        <v>83</v>
      </c>
      <c r="C11" s="28">
        <v>196.9</v>
      </c>
      <c r="D11" s="30">
        <v>7</v>
      </c>
      <c r="E11" s="29">
        <f t="shared" si="0"/>
        <v>1378.3</v>
      </c>
    </row>
    <row r="12" spans="1:8" x14ac:dyDescent="0.25">
      <c r="A12" s="82" t="s">
        <v>84</v>
      </c>
      <c r="B12" s="83"/>
      <c r="C12" s="52"/>
      <c r="D12" s="53">
        <f>SUM(D2:D11)</f>
        <v>123</v>
      </c>
      <c r="E12" s="74">
        <f>SUM(E2:E11)</f>
        <v>317161.29999999993</v>
      </c>
    </row>
    <row r="13" spans="1:8" x14ac:dyDescent="0.25">
      <c r="G13" s="25"/>
      <c r="H13" s="24"/>
    </row>
    <row r="14" spans="1:8" x14ac:dyDescent="0.25">
      <c r="D14" s="3"/>
      <c r="G14" s="24"/>
      <c r="H14" s="24"/>
    </row>
    <row r="15" spans="1:8" x14ac:dyDescent="0.25">
      <c r="G15" s="24"/>
      <c r="H15" s="24"/>
    </row>
    <row r="16" spans="1:8" x14ac:dyDescent="0.25">
      <c r="G16" s="24"/>
      <c r="H16" s="24"/>
    </row>
    <row r="17" spans="7:8" x14ac:dyDescent="0.25">
      <c r="G17" s="24"/>
      <c r="H17" s="24"/>
    </row>
    <row r="18" spans="7:8" x14ac:dyDescent="0.25">
      <c r="G18" s="24"/>
      <c r="H18" s="24"/>
    </row>
    <row r="19" spans="7:8" x14ac:dyDescent="0.25">
      <c r="G19" s="24"/>
      <c r="H19" s="24"/>
    </row>
    <row r="20" spans="7:8" x14ac:dyDescent="0.25">
      <c r="G20" s="24"/>
      <c r="H20" s="24"/>
    </row>
    <row r="21" spans="7:8" x14ac:dyDescent="0.25">
      <c r="G21" s="24"/>
      <c r="H21" s="24"/>
    </row>
    <row r="22" spans="7:8" x14ac:dyDescent="0.25">
      <c r="G22" s="24"/>
      <c r="H22" s="24"/>
    </row>
    <row r="23" spans="7:8" x14ac:dyDescent="0.25">
      <c r="G23" s="24"/>
      <c r="H23" s="24"/>
    </row>
    <row r="24" spans="7:8" x14ac:dyDescent="0.25">
      <c r="G24" s="24"/>
      <c r="H24" s="24"/>
    </row>
    <row r="25" spans="7:8" x14ac:dyDescent="0.25">
      <c r="G25" s="24"/>
      <c r="H25" s="24"/>
    </row>
    <row r="26" spans="7:8" x14ac:dyDescent="0.25">
      <c r="G26" s="24"/>
      <c r="H26" s="24"/>
    </row>
    <row r="27" spans="7:8" x14ac:dyDescent="0.25">
      <c r="G27" s="24"/>
      <c r="H27" s="24"/>
    </row>
    <row r="28" spans="7:8" x14ac:dyDescent="0.25">
      <c r="G28" s="24"/>
      <c r="H28" s="24"/>
    </row>
    <row r="29" spans="7:8" x14ac:dyDescent="0.25">
      <c r="G29" s="24"/>
      <c r="H29" s="24"/>
    </row>
    <row r="30" spans="7:8" x14ac:dyDescent="0.25">
      <c r="G30" s="24"/>
      <c r="H30" s="24"/>
    </row>
    <row r="31" spans="7:8" x14ac:dyDescent="0.25">
      <c r="G31" s="24"/>
      <c r="H31" s="24"/>
    </row>
    <row r="32" spans="7:8" x14ac:dyDescent="0.25">
      <c r="G32" s="24"/>
      <c r="H32" s="24"/>
    </row>
    <row r="33" spans="7:8" x14ac:dyDescent="0.25">
      <c r="G33" s="24"/>
      <c r="H33" s="24"/>
    </row>
    <row r="34" spans="7:8" x14ac:dyDescent="0.25">
      <c r="G34" s="24"/>
      <c r="H34" s="24"/>
    </row>
    <row r="35" spans="7:8" x14ac:dyDescent="0.25">
      <c r="G35" s="24"/>
      <c r="H35" s="24"/>
    </row>
    <row r="36" spans="7:8" x14ac:dyDescent="0.25">
      <c r="G36" s="24"/>
      <c r="H36" s="24"/>
    </row>
    <row r="37" spans="7:8" x14ac:dyDescent="0.25">
      <c r="G37" s="24"/>
      <c r="H37" s="24"/>
    </row>
    <row r="38" spans="7:8" x14ac:dyDescent="0.25">
      <c r="G38" s="24"/>
      <c r="H38" s="24"/>
    </row>
    <row r="39" spans="7:8" x14ac:dyDescent="0.25">
      <c r="G39" s="24"/>
      <c r="H39" s="24"/>
    </row>
    <row r="40" spans="7:8" x14ac:dyDescent="0.25">
      <c r="G40" s="24"/>
      <c r="H40" s="24"/>
    </row>
    <row r="41" spans="7:8" x14ac:dyDescent="0.25">
      <c r="G41" s="24"/>
      <c r="H41" s="24"/>
    </row>
    <row r="42" spans="7:8" x14ac:dyDescent="0.25">
      <c r="G42" s="24"/>
      <c r="H42" s="24"/>
    </row>
    <row r="43" spans="7:8" x14ac:dyDescent="0.25">
      <c r="G43" s="24"/>
      <c r="H43" s="24"/>
    </row>
    <row r="44" spans="7:8" x14ac:dyDescent="0.25">
      <c r="G44" s="24"/>
      <c r="H44" s="24"/>
    </row>
    <row r="45" spans="7:8" x14ac:dyDescent="0.25">
      <c r="G45" s="24"/>
      <c r="H45" s="24"/>
    </row>
    <row r="46" spans="7:8" x14ac:dyDescent="0.25">
      <c r="G46" s="24"/>
      <c r="H46" s="24"/>
    </row>
    <row r="47" spans="7:8" x14ac:dyDescent="0.25">
      <c r="G47" s="24"/>
      <c r="H47" s="24"/>
    </row>
    <row r="48" spans="7:8" x14ac:dyDescent="0.25">
      <c r="G48" s="24"/>
      <c r="H48" s="24"/>
    </row>
    <row r="49" spans="7:8" x14ac:dyDescent="0.25">
      <c r="G49" s="24"/>
      <c r="H49" s="24"/>
    </row>
    <row r="50" spans="7:8" x14ac:dyDescent="0.25">
      <c r="G50" s="24"/>
      <c r="H50" s="24"/>
    </row>
    <row r="51" spans="7:8" x14ac:dyDescent="0.25">
      <c r="G51" s="24"/>
      <c r="H51" s="24"/>
    </row>
    <row r="52" spans="7:8" x14ac:dyDescent="0.25">
      <c r="G52" s="24"/>
      <c r="H52" s="24"/>
    </row>
    <row r="53" spans="7:8" x14ac:dyDescent="0.25">
      <c r="G53" s="24"/>
      <c r="H53" s="24"/>
    </row>
    <row r="54" spans="7:8" x14ac:dyDescent="0.25">
      <c r="G54" s="24"/>
      <c r="H54" s="24"/>
    </row>
    <row r="55" spans="7:8" x14ac:dyDescent="0.25">
      <c r="G55" s="24"/>
      <c r="H55" s="24"/>
    </row>
    <row r="56" spans="7:8" x14ac:dyDescent="0.25">
      <c r="G56" s="24"/>
      <c r="H56" s="24"/>
    </row>
  </sheetData>
  <mergeCells count="1">
    <mergeCell ref="A12:B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7">
    <tabColor theme="9" tint="0.39997558519241921"/>
  </sheetPr>
  <dimension ref="A1:L56"/>
  <sheetViews>
    <sheetView zoomScale="130" zoomScaleNormal="130" workbookViewId="0">
      <selection activeCell="D2" sqref="D2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21.85546875" bestFit="1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x14ac:dyDescent="0.25">
      <c r="A1" s="34" t="s">
        <v>70</v>
      </c>
      <c r="B1" s="34" t="s">
        <v>71</v>
      </c>
      <c r="C1" s="34" t="s">
        <v>72</v>
      </c>
      <c r="D1" s="34" t="s">
        <v>88</v>
      </c>
      <c r="E1" s="34" t="s">
        <v>74</v>
      </c>
      <c r="F1" s="34" t="s">
        <v>16</v>
      </c>
      <c r="H1" s="88" t="s">
        <v>78</v>
      </c>
      <c r="I1" s="89"/>
    </row>
    <row r="2" spans="1:12" x14ac:dyDescent="0.25">
      <c r="A2" s="50">
        <v>1</v>
      </c>
      <c r="B2" s="51" t="s">
        <v>86</v>
      </c>
      <c r="C2" s="52">
        <v>6999</v>
      </c>
      <c r="D2" s="92">
        <f>VLOOKUP(C2,$H$2:$I$5,2,TRUE)</f>
        <v>0.05</v>
      </c>
      <c r="E2" s="53">
        <v>17</v>
      </c>
      <c r="F2" s="54">
        <f>C2*E2</f>
        <v>118983</v>
      </c>
      <c r="H2" s="59">
        <v>0</v>
      </c>
      <c r="I2" s="31">
        <v>0.2</v>
      </c>
    </row>
    <row r="3" spans="1:12" x14ac:dyDescent="0.25">
      <c r="A3" s="26">
        <v>2</v>
      </c>
      <c r="B3" s="27" t="s">
        <v>75</v>
      </c>
      <c r="C3" s="28">
        <v>9799</v>
      </c>
      <c r="D3" s="93">
        <f t="shared" ref="D3:D11" si="0">VLOOKUP(C3,$H$2:$I$5,2,TRUE)</f>
        <v>0.05</v>
      </c>
      <c r="E3" s="30">
        <v>7</v>
      </c>
      <c r="F3" s="29">
        <f>C3*E3</f>
        <v>68593</v>
      </c>
      <c r="H3" s="60">
        <v>100</v>
      </c>
      <c r="I3" s="31">
        <v>0.15</v>
      </c>
    </row>
    <row r="4" spans="1:12" x14ac:dyDescent="0.25">
      <c r="A4" s="50">
        <v>3</v>
      </c>
      <c r="B4" s="51" t="s">
        <v>76</v>
      </c>
      <c r="C4" s="52">
        <v>32.46</v>
      </c>
      <c r="D4" s="92">
        <f t="shared" si="0"/>
        <v>0.2</v>
      </c>
      <c r="E4" s="53">
        <v>15</v>
      </c>
      <c r="F4" s="54">
        <f t="shared" ref="F4:F11" si="1">PRODUCT(C4,E4)</f>
        <v>486.90000000000003</v>
      </c>
      <c r="H4" s="60">
        <v>500</v>
      </c>
      <c r="I4" s="31">
        <v>0.1</v>
      </c>
    </row>
    <row r="5" spans="1:12" x14ac:dyDescent="0.25">
      <c r="A5" s="26">
        <v>4</v>
      </c>
      <c r="B5" s="27" t="s">
        <v>77</v>
      </c>
      <c r="C5" s="28">
        <v>25.95</v>
      </c>
      <c r="D5" s="93">
        <f t="shared" si="0"/>
        <v>0.2</v>
      </c>
      <c r="E5" s="30">
        <v>16</v>
      </c>
      <c r="F5" s="29">
        <f t="shared" si="1"/>
        <v>415.2</v>
      </c>
      <c r="H5" s="60">
        <v>1000</v>
      </c>
      <c r="I5" s="31">
        <v>0.05</v>
      </c>
    </row>
    <row r="6" spans="1:12" x14ac:dyDescent="0.25">
      <c r="A6" s="50">
        <v>5</v>
      </c>
      <c r="B6" s="51" t="s">
        <v>79</v>
      </c>
      <c r="C6" s="52">
        <v>345</v>
      </c>
      <c r="D6" s="92">
        <f t="shared" si="0"/>
        <v>0.15</v>
      </c>
      <c r="E6" s="53">
        <v>12</v>
      </c>
      <c r="F6" s="54">
        <f t="shared" si="1"/>
        <v>4140</v>
      </c>
      <c r="H6" s="24"/>
      <c r="I6" s="24"/>
    </row>
    <row r="7" spans="1:12" x14ac:dyDescent="0.25">
      <c r="A7" s="26">
        <v>6</v>
      </c>
      <c r="B7" s="27" t="s">
        <v>80</v>
      </c>
      <c r="C7" s="28">
        <v>850</v>
      </c>
      <c r="D7" s="93">
        <f t="shared" si="0"/>
        <v>0.1</v>
      </c>
      <c r="E7" s="30">
        <v>5</v>
      </c>
      <c r="F7" s="29">
        <f t="shared" si="1"/>
        <v>4250</v>
      </c>
      <c r="H7" s="84" t="s">
        <v>78</v>
      </c>
      <c r="I7" s="61">
        <v>0</v>
      </c>
      <c r="J7" s="61">
        <v>100</v>
      </c>
      <c r="K7" s="61">
        <v>500</v>
      </c>
      <c r="L7" s="61">
        <v>1000</v>
      </c>
    </row>
    <row r="8" spans="1:12" x14ac:dyDescent="0.25">
      <c r="A8" s="50">
        <v>7</v>
      </c>
      <c r="B8" s="51" t="s">
        <v>87</v>
      </c>
      <c r="C8" s="52">
        <v>4299</v>
      </c>
      <c r="D8" s="92">
        <f t="shared" si="0"/>
        <v>0.05</v>
      </c>
      <c r="E8" s="53">
        <v>23</v>
      </c>
      <c r="F8" s="54">
        <f t="shared" si="1"/>
        <v>98877</v>
      </c>
      <c r="H8" s="85"/>
      <c r="I8" s="31">
        <v>0.2</v>
      </c>
      <c r="J8" s="31">
        <v>0.15</v>
      </c>
      <c r="K8" s="31">
        <v>0.1</v>
      </c>
      <c r="L8" s="31">
        <v>0.05</v>
      </c>
    </row>
    <row r="9" spans="1:12" x14ac:dyDescent="0.25">
      <c r="A9" s="26">
        <v>8</v>
      </c>
      <c r="B9" s="27" t="s">
        <v>81</v>
      </c>
      <c r="C9" s="28">
        <v>1309.9000000000001</v>
      </c>
      <c r="D9" s="93">
        <f t="shared" si="0"/>
        <v>0.05</v>
      </c>
      <c r="E9" s="30">
        <v>12</v>
      </c>
      <c r="F9" s="29">
        <f t="shared" si="1"/>
        <v>15718.800000000001</v>
      </c>
    </row>
    <row r="10" spans="1:12" x14ac:dyDescent="0.25">
      <c r="A10" s="50">
        <v>9</v>
      </c>
      <c r="B10" s="51" t="s">
        <v>82</v>
      </c>
      <c r="C10" s="52">
        <v>479.9</v>
      </c>
      <c r="D10" s="92">
        <f t="shared" si="0"/>
        <v>0.15</v>
      </c>
      <c r="E10" s="53">
        <v>9</v>
      </c>
      <c r="F10" s="54">
        <f t="shared" si="1"/>
        <v>4319.0999999999995</v>
      </c>
    </row>
    <row r="11" spans="1:12" ht="15" customHeight="1" x14ac:dyDescent="0.25">
      <c r="A11" s="26">
        <v>10</v>
      </c>
      <c r="B11" s="27" t="s">
        <v>83</v>
      </c>
      <c r="C11" s="28">
        <v>196.9</v>
      </c>
      <c r="D11" s="93">
        <f t="shared" si="0"/>
        <v>0.15</v>
      </c>
      <c r="E11" s="30">
        <v>7</v>
      </c>
      <c r="F11" s="29">
        <f t="shared" si="1"/>
        <v>1378.3</v>
      </c>
    </row>
    <row r="12" spans="1:12" x14ac:dyDescent="0.25">
      <c r="A12" s="86" t="s">
        <v>84</v>
      </c>
      <c r="B12" s="87"/>
      <c r="C12" s="55"/>
      <c r="D12" s="56"/>
      <c r="E12" s="57">
        <f>SUM(E2:E11)</f>
        <v>123</v>
      </c>
      <c r="F12" s="58">
        <f>SUM(F2:F11)</f>
        <v>317161.29999999993</v>
      </c>
    </row>
    <row r="13" spans="1:12" x14ac:dyDescent="0.25">
      <c r="H13" s="25"/>
      <c r="I13" s="24"/>
    </row>
    <row r="14" spans="1:12" x14ac:dyDescent="0.25">
      <c r="E14" s="3"/>
      <c r="H14" s="24"/>
      <c r="I14" s="24"/>
    </row>
    <row r="15" spans="1:12" x14ac:dyDescent="0.25">
      <c r="H15" s="24"/>
      <c r="I15" s="24"/>
    </row>
    <row r="16" spans="1:12" x14ac:dyDescent="0.25">
      <c r="H16" s="24"/>
      <c r="I16" s="24"/>
    </row>
    <row r="17" spans="8:9" x14ac:dyDescent="0.25">
      <c r="H17" s="24"/>
      <c r="I17" s="24"/>
    </row>
    <row r="18" spans="8:9" x14ac:dyDescent="0.25">
      <c r="H18" s="24"/>
      <c r="I18" s="24"/>
    </row>
    <row r="19" spans="8:9" x14ac:dyDescent="0.25">
      <c r="H19" s="24"/>
      <c r="I19" s="24"/>
    </row>
    <row r="20" spans="8:9" x14ac:dyDescent="0.25">
      <c r="H20" s="24"/>
      <c r="I20" s="24"/>
    </row>
    <row r="21" spans="8:9" x14ac:dyDescent="0.25">
      <c r="H21" s="24"/>
      <c r="I21" s="24"/>
    </row>
    <row r="22" spans="8:9" x14ac:dyDescent="0.25">
      <c r="H22" s="24"/>
      <c r="I22" s="24"/>
    </row>
    <row r="23" spans="8:9" x14ac:dyDescent="0.25">
      <c r="H23" s="24"/>
      <c r="I23" s="24"/>
    </row>
    <row r="24" spans="8:9" x14ac:dyDescent="0.25">
      <c r="H24" s="24"/>
      <c r="I24" s="24"/>
    </row>
    <row r="25" spans="8:9" x14ac:dyDescent="0.25">
      <c r="H25" s="24"/>
      <c r="I25" s="24"/>
    </row>
    <row r="26" spans="8:9" x14ac:dyDescent="0.25">
      <c r="H26" s="24"/>
      <c r="I26" s="24"/>
    </row>
    <row r="27" spans="8:9" x14ac:dyDescent="0.25">
      <c r="H27" s="24"/>
      <c r="I27" s="24"/>
    </row>
    <row r="28" spans="8:9" x14ac:dyDescent="0.25">
      <c r="H28" s="24"/>
      <c r="I28" s="24"/>
    </row>
    <row r="29" spans="8:9" x14ac:dyDescent="0.25">
      <c r="H29" s="24"/>
      <c r="I29" s="24"/>
    </row>
    <row r="30" spans="8:9" x14ac:dyDescent="0.25">
      <c r="H30" s="24"/>
      <c r="I30" s="24"/>
    </row>
    <row r="31" spans="8:9" x14ac:dyDescent="0.25">
      <c r="H31" s="24"/>
      <c r="I31" s="24"/>
    </row>
    <row r="32" spans="8:9" x14ac:dyDescent="0.25">
      <c r="H32" s="24"/>
      <c r="I32" s="24"/>
    </row>
    <row r="33" spans="8:9" x14ac:dyDescent="0.25">
      <c r="H33" s="24"/>
      <c r="I33" s="24"/>
    </row>
    <row r="34" spans="8:9" x14ac:dyDescent="0.25">
      <c r="H34" s="24"/>
      <c r="I34" s="24"/>
    </row>
    <row r="35" spans="8:9" x14ac:dyDescent="0.25">
      <c r="H35" s="24"/>
      <c r="I35" s="24"/>
    </row>
    <row r="36" spans="8:9" x14ac:dyDescent="0.25">
      <c r="H36" s="24"/>
      <c r="I36" s="24"/>
    </row>
    <row r="37" spans="8:9" x14ac:dyDescent="0.25">
      <c r="H37" s="24"/>
      <c r="I37" s="24"/>
    </row>
    <row r="38" spans="8:9" x14ac:dyDescent="0.25">
      <c r="H38" s="24"/>
      <c r="I38" s="24"/>
    </row>
    <row r="39" spans="8:9" x14ac:dyDescent="0.25">
      <c r="H39" s="24"/>
      <c r="I39" s="24"/>
    </row>
    <row r="40" spans="8:9" x14ac:dyDescent="0.25">
      <c r="H40" s="24"/>
      <c r="I40" s="24"/>
    </row>
    <row r="41" spans="8:9" x14ac:dyDescent="0.25">
      <c r="H41" s="24"/>
      <c r="I41" s="24"/>
    </row>
    <row r="42" spans="8:9" x14ac:dyDescent="0.25">
      <c r="H42" s="24"/>
      <c r="I42" s="24"/>
    </row>
    <row r="43" spans="8:9" x14ac:dyDescent="0.25">
      <c r="H43" s="24"/>
      <c r="I43" s="24"/>
    </row>
    <row r="44" spans="8:9" x14ac:dyDescent="0.25">
      <c r="H44" s="24"/>
      <c r="I44" s="24"/>
    </row>
    <row r="45" spans="8:9" x14ac:dyDescent="0.25">
      <c r="H45" s="24"/>
      <c r="I45" s="24"/>
    </row>
    <row r="46" spans="8:9" x14ac:dyDescent="0.25">
      <c r="H46" s="24"/>
      <c r="I46" s="24"/>
    </row>
    <row r="47" spans="8:9" x14ac:dyDescent="0.25">
      <c r="H47" s="24"/>
      <c r="I47" s="24"/>
    </row>
    <row r="48" spans="8:9" x14ac:dyDescent="0.25">
      <c r="H48" s="24"/>
      <c r="I48" s="24"/>
    </row>
    <row r="49" spans="8:9" x14ac:dyDescent="0.25">
      <c r="H49" s="24"/>
      <c r="I49" s="24"/>
    </row>
    <row r="50" spans="8:9" x14ac:dyDescent="0.25">
      <c r="H50" s="24"/>
      <c r="I50" s="24"/>
    </row>
    <row r="51" spans="8:9" x14ac:dyDescent="0.25">
      <c r="H51" s="24"/>
      <c r="I51" s="24"/>
    </row>
    <row r="52" spans="8:9" x14ac:dyDescent="0.25">
      <c r="H52" s="24"/>
      <c r="I52" s="24"/>
    </row>
    <row r="53" spans="8:9" x14ac:dyDescent="0.25">
      <c r="H53" s="24"/>
      <c r="I53" s="24"/>
    </row>
    <row r="54" spans="8:9" x14ac:dyDescent="0.25">
      <c r="H54" s="24"/>
      <c r="I54" s="24"/>
    </row>
    <row r="55" spans="8:9" x14ac:dyDescent="0.25">
      <c r="H55" s="24"/>
      <c r="I55" s="24"/>
    </row>
    <row r="56" spans="8:9" x14ac:dyDescent="0.25">
      <c r="H56" s="24"/>
      <c r="I56" s="24"/>
    </row>
  </sheetData>
  <mergeCells count="3">
    <mergeCell ref="H7:H8"/>
    <mergeCell ref="A12:B12"/>
    <mergeCell ref="H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8">
    <tabColor theme="9" tint="-0.249977111117893"/>
  </sheetPr>
  <dimension ref="A1:L56"/>
  <sheetViews>
    <sheetView topLeftCell="D1" zoomScale="115" zoomScaleNormal="115" workbookViewId="0">
      <selection activeCell="D3" sqref="D3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  <col min="11" max="11" width="13.5703125" customWidth="1"/>
  </cols>
  <sheetData>
    <row r="1" spans="1:12" x14ac:dyDescent="0.25">
      <c r="A1" s="34" t="s">
        <v>70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16</v>
      </c>
      <c r="H1" s="88" t="s">
        <v>78</v>
      </c>
      <c r="I1" s="89"/>
    </row>
    <row r="2" spans="1:12" x14ac:dyDescent="0.25">
      <c r="A2" s="50">
        <v>1</v>
      </c>
      <c r="B2" s="51" t="s">
        <v>86</v>
      </c>
      <c r="C2" s="52">
        <v>6999</v>
      </c>
      <c r="D2" s="52">
        <f>C2+(C2*VLOOKUP(C2,regrasProcv,2,TRUE))</f>
        <v>7348.95</v>
      </c>
      <c r="E2" s="53">
        <v>17</v>
      </c>
      <c r="F2" s="54">
        <f>C2*E2</f>
        <v>118983</v>
      </c>
      <c r="H2" s="59">
        <v>0</v>
      </c>
      <c r="I2" s="31">
        <v>0.2</v>
      </c>
    </row>
    <row r="3" spans="1:12" x14ac:dyDescent="0.25">
      <c r="A3" s="26">
        <v>2</v>
      </c>
      <c r="B3" s="27" t="s">
        <v>75</v>
      </c>
      <c r="C3" s="28">
        <v>9799</v>
      </c>
      <c r="D3" s="28">
        <f>C3+(C3*VLOOKUP(C3,regrasProcv,2,TRUE))</f>
        <v>10288.950000000001</v>
      </c>
      <c r="E3" s="30">
        <v>7</v>
      </c>
      <c r="F3" s="29">
        <f>C3*E3</f>
        <v>68593</v>
      </c>
      <c r="H3" s="60">
        <v>100</v>
      </c>
      <c r="I3" s="31">
        <v>0.15</v>
      </c>
    </row>
    <row r="4" spans="1:12" x14ac:dyDescent="0.25">
      <c r="A4" s="50">
        <v>3</v>
      </c>
      <c r="B4" s="51" t="s">
        <v>76</v>
      </c>
      <c r="C4" s="52">
        <v>32.46</v>
      </c>
      <c r="D4" s="52">
        <f>C4+(C4*VLOOKUP(C4,regrasProcv,2,TRUE))</f>
        <v>38.951999999999998</v>
      </c>
      <c r="E4" s="53">
        <v>15</v>
      </c>
      <c r="F4" s="54">
        <f t="shared" ref="F4:F11" si="0">PRODUCT(C4,E4)</f>
        <v>486.90000000000003</v>
      </c>
      <c r="H4" s="60">
        <v>500</v>
      </c>
      <c r="I4" s="31">
        <v>0.1</v>
      </c>
    </row>
    <row r="5" spans="1:12" x14ac:dyDescent="0.25">
      <c r="A5" s="26">
        <v>4</v>
      </c>
      <c r="B5" s="27" t="s">
        <v>77</v>
      </c>
      <c r="C5" s="28">
        <v>25.95</v>
      </c>
      <c r="D5" s="28">
        <f>C5+(C5*VLOOKUP(C5,regrasProcv,2,TRUE))</f>
        <v>31.14</v>
      </c>
      <c r="E5" s="30">
        <v>16</v>
      </c>
      <c r="F5" s="29">
        <f t="shared" si="0"/>
        <v>415.2</v>
      </c>
      <c r="H5" s="60">
        <v>1000</v>
      </c>
      <c r="I5" s="31">
        <v>0.05</v>
      </c>
    </row>
    <row r="6" spans="1:12" x14ac:dyDescent="0.25">
      <c r="A6" s="50">
        <v>5</v>
      </c>
      <c r="B6" s="51" t="s">
        <v>79</v>
      </c>
      <c r="C6" s="52">
        <v>345</v>
      </c>
      <c r="D6" s="52">
        <f>C6+(C6*VLOOKUP(C6,regrasProcv,2,TRUE))</f>
        <v>396.75</v>
      </c>
      <c r="E6" s="53">
        <v>12</v>
      </c>
      <c r="F6" s="54">
        <f t="shared" si="0"/>
        <v>4140</v>
      </c>
      <c r="H6" s="24"/>
      <c r="I6" s="24"/>
    </row>
    <row r="7" spans="1:12" x14ac:dyDescent="0.25">
      <c r="A7" s="26">
        <v>6</v>
      </c>
      <c r="B7" s="27" t="s">
        <v>80</v>
      </c>
      <c r="C7" s="28">
        <v>850</v>
      </c>
      <c r="D7" s="28">
        <f>C7+(C7*VLOOKUP(C7,regrasProcv,2,TRUE))</f>
        <v>935</v>
      </c>
      <c r="E7" s="30">
        <v>5</v>
      </c>
      <c r="F7" s="29">
        <f t="shared" si="0"/>
        <v>4250</v>
      </c>
      <c r="H7" s="84" t="s">
        <v>78</v>
      </c>
      <c r="I7" s="61">
        <v>0</v>
      </c>
      <c r="J7" s="61">
        <v>100</v>
      </c>
      <c r="K7" s="61">
        <v>500</v>
      </c>
      <c r="L7" s="61">
        <v>1000</v>
      </c>
    </row>
    <row r="8" spans="1:12" x14ac:dyDescent="0.25">
      <c r="A8" s="50">
        <v>7</v>
      </c>
      <c r="B8" s="51" t="s">
        <v>87</v>
      </c>
      <c r="C8" s="52">
        <v>4299</v>
      </c>
      <c r="D8" s="52">
        <f>C8+(C8*VLOOKUP(C8,regrasProcv,2,TRUE))</f>
        <v>4513.95</v>
      </c>
      <c r="E8" s="53">
        <v>23</v>
      </c>
      <c r="F8" s="54">
        <f t="shared" si="0"/>
        <v>98877</v>
      </c>
      <c r="H8" s="85"/>
      <c r="I8" s="31">
        <v>0.2</v>
      </c>
      <c r="J8" s="31">
        <v>0.15</v>
      </c>
      <c r="K8" s="31">
        <v>0.1</v>
      </c>
      <c r="L8" s="31">
        <v>0.05</v>
      </c>
    </row>
    <row r="9" spans="1:12" x14ac:dyDescent="0.25">
      <c r="A9" s="26">
        <v>8</v>
      </c>
      <c r="B9" s="27" t="s">
        <v>81</v>
      </c>
      <c r="C9" s="28">
        <v>1309.9000000000001</v>
      </c>
      <c r="D9" s="28">
        <f>C9+(C9*VLOOKUP(C9,regrasProcv,2,TRUE))</f>
        <v>1375.395</v>
      </c>
      <c r="E9" s="30">
        <v>12</v>
      </c>
      <c r="F9" s="29">
        <f t="shared" si="0"/>
        <v>15718.800000000001</v>
      </c>
    </row>
    <row r="10" spans="1:12" x14ac:dyDescent="0.25">
      <c r="A10" s="50">
        <v>9</v>
      </c>
      <c r="B10" s="51" t="s">
        <v>82</v>
      </c>
      <c r="C10" s="52">
        <v>479.9</v>
      </c>
      <c r="D10" s="52">
        <f>C10+(C10*VLOOKUP(C10,regrasProcv,2,TRUE))</f>
        <v>551.88499999999999</v>
      </c>
      <c r="E10" s="53">
        <v>9</v>
      </c>
      <c r="F10" s="54">
        <f t="shared" si="0"/>
        <v>4319.0999999999995</v>
      </c>
    </row>
    <row r="11" spans="1:12" ht="15" customHeight="1" x14ac:dyDescent="0.25">
      <c r="A11" s="26">
        <v>10</v>
      </c>
      <c r="B11" s="27" t="s">
        <v>83</v>
      </c>
      <c r="C11" s="28">
        <v>196.9</v>
      </c>
      <c r="D11" s="28">
        <f>C11+(C11*VLOOKUP(C11,regrasProcv,2,TRUE))</f>
        <v>226.435</v>
      </c>
      <c r="E11" s="30">
        <v>7</v>
      </c>
      <c r="F11" s="29">
        <f t="shared" si="0"/>
        <v>1378.3</v>
      </c>
    </row>
    <row r="12" spans="1:12" x14ac:dyDescent="0.25">
      <c r="A12" s="86" t="s">
        <v>84</v>
      </c>
      <c r="B12" s="87"/>
      <c r="C12" s="55"/>
      <c r="D12" s="56"/>
      <c r="E12" s="57">
        <f>SUM(E2:E11)</f>
        <v>123</v>
      </c>
      <c r="F12" s="58">
        <f>SUM(F2:F11)</f>
        <v>317161.29999999993</v>
      </c>
    </row>
    <row r="13" spans="1:12" ht="30" customHeight="1" x14ac:dyDescent="0.25">
      <c r="H13" s="25"/>
    </row>
    <row r="14" spans="1:12" x14ac:dyDescent="0.25">
      <c r="E14" s="3"/>
      <c r="H14" s="24"/>
    </row>
    <row r="15" spans="1:12" x14ac:dyDescent="0.25">
      <c r="H15" s="24"/>
    </row>
    <row r="16" spans="1:12" x14ac:dyDescent="0.25">
      <c r="H16" s="24"/>
    </row>
    <row r="17" spans="8:9" ht="30" customHeight="1" x14ac:dyDescent="0.25">
      <c r="H17" s="24"/>
    </row>
    <row r="18" spans="8:9" x14ac:dyDescent="0.25">
      <c r="H18" s="24"/>
    </row>
    <row r="19" spans="8:9" x14ac:dyDescent="0.25">
      <c r="H19" s="24"/>
    </row>
    <row r="20" spans="8:9" x14ac:dyDescent="0.25">
      <c r="H20" s="24"/>
    </row>
    <row r="21" spans="8:9" x14ac:dyDescent="0.25">
      <c r="H21" s="24"/>
    </row>
    <row r="22" spans="8:9" x14ac:dyDescent="0.25">
      <c r="H22" s="24"/>
      <c r="I22" s="24"/>
    </row>
    <row r="23" spans="8:9" x14ac:dyDescent="0.25">
      <c r="H23" s="24"/>
      <c r="I23" s="24"/>
    </row>
    <row r="24" spans="8:9" x14ac:dyDescent="0.25">
      <c r="H24" s="24"/>
      <c r="I24" s="24"/>
    </row>
    <row r="25" spans="8:9" x14ac:dyDescent="0.25">
      <c r="H25" s="24"/>
      <c r="I25" s="24"/>
    </row>
    <row r="26" spans="8:9" x14ac:dyDescent="0.25">
      <c r="H26" s="24"/>
      <c r="I26" s="24"/>
    </row>
    <row r="27" spans="8:9" x14ac:dyDescent="0.25">
      <c r="H27" s="24"/>
      <c r="I27" s="24"/>
    </row>
    <row r="28" spans="8:9" x14ac:dyDescent="0.25">
      <c r="H28" s="24"/>
      <c r="I28" s="24"/>
    </row>
    <row r="29" spans="8:9" x14ac:dyDescent="0.25">
      <c r="H29" s="24"/>
      <c r="I29" s="24"/>
    </row>
    <row r="30" spans="8:9" x14ac:dyDescent="0.25">
      <c r="H30" s="24"/>
      <c r="I30" s="24"/>
    </row>
    <row r="31" spans="8:9" x14ac:dyDescent="0.25">
      <c r="H31" s="24"/>
      <c r="I31" s="24"/>
    </row>
    <row r="32" spans="8:9" x14ac:dyDescent="0.25">
      <c r="H32" s="24"/>
      <c r="I32" s="24"/>
    </row>
    <row r="33" spans="8:9" x14ac:dyDescent="0.25">
      <c r="H33" s="24"/>
      <c r="I33" s="24"/>
    </row>
    <row r="34" spans="8:9" x14ac:dyDescent="0.25">
      <c r="H34" s="24"/>
      <c r="I34" s="24"/>
    </row>
    <row r="35" spans="8:9" x14ac:dyDescent="0.25">
      <c r="H35" s="24"/>
      <c r="I35" s="24"/>
    </row>
    <row r="36" spans="8:9" x14ac:dyDescent="0.25">
      <c r="H36" s="24"/>
      <c r="I36" s="24"/>
    </row>
    <row r="37" spans="8:9" x14ac:dyDescent="0.25">
      <c r="H37" s="24"/>
      <c r="I37" s="24"/>
    </row>
    <row r="38" spans="8:9" x14ac:dyDescent="0.25">
      <c r="H38" s="24"/>
      <c r="I38" s="24"/>
    </row>
    <row r="39" spans="8:9" x14ac:dyDescent="0.25">
      <c r="H39" s="24"/>
      <c r="I39" s="24"/>
    </row>
    <row r="40" spans="8:9" x14ac:dyDescent="0.25">
      <c r="H40" s="24"/>
      <c r="I40" s="24"/>
    </row>
    <row r="41" spans="8:9" x14ac:dyDescent="0.25">
      <c r="H41" s="24"/>
      <c r="I41" s="24"/>
    </row>
    <row r="42" spans="8:9" x14ac:dyDescent="0.25">
      <c r="H42" s="24"/>
      <c r="I42" s="24"/>
    </row>
    <row r="43" spans="8:9" x14ac:dyDescent="0.25">
      <c r="H43" s="24"/>
      <c r="I43" s="24"/>
    </row>
    <row r="44" spans="8:9" x14ac:dyDescent="0.25">
      <c r="H44" s="24"/>
      <c r="I44" s="24"/>
    </row>
    <row r="45" spans="8:9" x14ac:dyDescent="0.25">
      <c r="H45" s="24"/>
      <c r="I45" s="24"/>
    </row>
    <row r="46" spans="8:9" x14ac:dyDescent="0.25">
      <c r="H46" s="24"/>
      <c r="I46" s="24"/>
    </row>
    <row r="47" spans="8:9" x14ac:dyDescent="0.25">
      <c r="H47" s="24"/>
      <c r="I47" s="24"/>
    </row>
    <row r="48" spans="8:9" x14ac:dyDescent="0.25">
      <c r="H48" s="24"/>
      <c r="I48" s="24"/>
    </row>
    <row r="49" spans="8:9" x14ac:dyDescent="0.25">
      <c r="H49" s="24"/>
      <c r="I49" s="24"/>
    </row>
    <row r="50" spans="8:9" x14ac:dyDescent="0.25">
      <c r="H50" s="24"/>
      <c r="I50" s="24"/>
    </row>
    <row r="51" spans="8:9" x14ac:dyDescent="0.25">
      <c r="H51" s="24"/>
      <c r="I51" s="24"/>
    </row>
    <row r="52" spans="8:9" x14ac:dyDescent="0.25">
      <c r="H52" s="24"/>
      <c r="I52" s="24"/>
    </row>
    <row r="53" spans="8:9" x14ac:dyDescent="0.25">
      <c r="H53" s="24"/>
      <c r="I53" s="24"/>
    </row>
    <row r="54" spans="8:9" x14ac:dyDescent="0.25">
      <c r="H54" s="24"/>
      <c r="I54" s="24"/>
    </row>
    <row r="55" spans="8:9" x14ac:dyDescent="0.25">
      <c r="H55" s="24"/>
      <c r="I55" s="24"/>
    </row>
    <row r="56" spans="8:9" x14ac:dyDescent="0.25">
      <c r="H56" s="24"/>
      <c r="I56" s="24"/>
    </row>
  </sheetData>
  <mergeCells count="3">
    <mergeCell ref="A12:B12"/>
    <mergeCell ref="H1:I1"/>
    <mergeCell ref="H7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9">
    <tabColor theme="9" tint="-0.499984740745262"/>
  </sheetPr>
  <dimension ref="A1:L56"/>
  <sheetViews>
    <sheetView zoomScale="130" zoomScaleNormal="130" workbookViewId="0">
      <selection activeCell="C2" sqref="C2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x14ac:dyDescent="0.25">
      <c r="A1" s="34" t="s">
        <v>70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16</v>
      </c>
      <c r="H1" s="88" t="s">
        <v>78</v>
      </c>
      <c r="I1" s="89"/>
    </row>
    <row r="2" spans="1:12" x14ac:dyDescent="0.25">
      <c r="A2" s="50">
        <v>1</v>
      </c>
      <c r="B2" s="51" t="s">
        <v>86</v>
      </c>
      <c r="C2" s="52">
        <v>6999</v>
      </c>
      <c r="D2" s="54"/>
      <c r="E2" s="53">
        <v>17</v>
      </c>
      <c r="F2" s="54">
        <f>C2*E2</f>
        <v>118983</v>
      </c>
      <c r="H2" s="59">
        <v>0</v>
      </c>
      <c r="I2" s="31">
        <v>0.2</v>
      </c>
    </row>
    <row r="3" spans="1:12" x14ac:dyDescent="0.25">
      <c r="A3" s="26">
        <v>2</v>
      </c>
      <c r="B3" s="27" t="s">
        <v>75</v>
      </c>
      <c r="C3" s="28">
        <v>9799</v>
      </c>
      <c r="D3" s="29"/>
      <c r="E3" s="30">
        <v>7</v>
      </c>
      <c r="F3" s="29">
        <f>C3*E3</f>
        <v>68593</v>
      </c>
      <c r="H3" s="60">
        <v>100</v>
      </c>
      <c r="I3" s="31">
        <v>0.15</v>
      </c>
    </row>
    <row r="4" spans="1:12" x14ac:dyDescent="0.25">
      <c r="A4" s="50">
        <v>3</v>
      </c>
      <c r="B4" s="51" t="s">
        <v>76</v>
      </c>
      <c r="C4" s="52">
        <v>32.46</v>
      </c>
      <c r="D4" s="54"/>
      <c r="E4" s="53">
        <v>15</v>
      </c>
      <c r="F4" s="54">
        <f t="shared" ref="F4:F11" si="0">PRODUCT(C4,E4)</f>
        <v>486.90000000000003</v>
      </c>
      <c r="H4" s="60">
        <v>500</v>
      </c>
      <c r="I4" s="31">
        <v>0.1</v>
      </c>
    </row>
    <row r="5" spans="1:12" x14ac:dyDescent="0.25">
      <c r="A5" s="26">
        <v>4</v>
      </c>
      <c r="B5" s="27" t="s">
        <v>77</v>
      </c>
      <c r="C5" s="28">
        <v>25.95</v>
      </c>
      <c r="D5" s="29"/>
      <c r="E5" s="30">
        <v>16</v>
      </c>
      <c r="F5" s="29">
        <f t="shared" si="0"/>
        <v>415.2</v>
      </c>
      <c r="H5" s="60">
        <v>1000</v>
      </c>
      <c r="I5" s="31">
        <v>0.05</v>
      </c>
    </row>
    <row r="6" spans="1:12" x14ac:dyDescent="0.25">
      <c r="A6" s="50">
        <v>5</v>
      </c>
      <c r="B6" s="51" t="s">
        <v>79</v>
      </c>
      <c r="C6" s="52">
        <v>345</v>
      </c>
      <c r="D6" s="54"/>
      <c r="E6" s="53">
        <v>12</v>
      </c>
      <c r="F6" s="54">
        <f t="shared" si="0"/>
        <v>4140</v>
      </c>
      <c r="H6" s="24"/>
      <c r="I6" s="24"/>
    </row>
    <row r="7" spans="1:12" x14ac:dyDescent="0.25">
      <c r="A7" s="26">
        <v>6</v>
      </c>
      <c r="B7" s="27" t="s">
        <v>80</v>
      </c>
      <c r="C7" s="28">
        <v>850</v>
      </c>
      <c r="D7" s="29"/>
      <c r="E7" s="30">
        <v>5</v>
      </c>
      <c r="F7" s="29">
        <f t="shared" si="0"/>
        <v>4250</v>
      </c>
      <c r="H7" s="84" t="s">
        <v>78</v>
      </c>
      <c r="I7" s="61">
        <v>0</v>
      </c>
      <c r="J7" s="61">
        <v>100</v>
      </c>
      <c r="K7" s="61">
        <v>500</v>
      </c>
      <c r="L7" s="61">
        <v>1000</v>
      </c>
    </row>
    <row r="8" spans="1:12" x14ac:dyDescent="0.25">
      <c r="A8" s="50">
        <v>7</v>
      </c>
      <c r="B8" s="51" t="s">
        <v>87</v>
      </c>
      <c r="C8" s="52">
        <v>4299</v>
      </c>
      <c r="D8" s="54"/>
      <c r="E8" s="53">
        <v>23</v>
      </c>
      <c r="F8" s="54">
        <f t="shared" si="0"/>
        <v>98877</v>
      </c>
      <c r="H8" s="85"/>
      <c r="I8" s="31">
        <v>0.2</v>
      </c>
      <c r="J8" s="31">
        <v>0.15</v>
      </c>
      <c r="K8" s="31">
        <v>0.1</v>
      </c>
      <c r="L8" s="31">
        <v>0.05</v>
      </c>
    </row>
    <row r="9" spans="1:12" x14ac:dyDescent="0.25">
      <c r="A9" s="26">
        <v>8</v>
      </c>
      <c r="B9" s="27" t="s">
        <v>81</v>
      </c>
      <c r="C9" s="28">
        <v>1309.9000000000001</v>
      </c>
      <c r="D9" s="29"/>
      <c r="E9" s="30">
        <v>12</v>
      </c>
      <c r="F9" s="29">
        <f t="shared" si="0"/>
        <v>15718.800000000001</v>
      </c>
    </row>
    <row r="10" spans="1:12" x14ac:dyDescent="0.25">
      <c r="A10" s="50">
        <v>9</v>
      </c>
      <c r="B10" s="51" t="s">
        <v>82</v>
      </c>
      <c r="C10" s="52">
        <v>479.9</v>
      </c>
      <c r="D10" s="54"/>
      <c r="E10" s="53">
        <v>9</v>
      </c>
      <c r="F10" s="54">
        <f t="shared" si="0"/>
        <v>4319.0999999999995</v>
      </c>
    </row>
    <row r="11" spans="1:12" ht="15" customHeight="1" x14ac:dyDescent="0.25">
      <c r="A11" s="26">
        <v>10</v>
      </c>
      <c r="B11" s="27" t="s">
        <v>83</v>
      </c>
      <c r="C11" s="28">
        <v>196.9</v>
      </c>
      <c r="D11" s="29"/>
      <c r="E11" s="30">
        <v>7</v>
      </c>
      <c r="F11" s="29">
        <f t="shared" si="0"/>
        <v>1378.3</v>
      </c>
    </row>
    <row r="12" spans="1:12" x14ac:dyDescent="0.25">
      <c r="A12" s="86" t="s">
        <v>84</v>
      </c>
      <c r="B12" s="87"/>
      <c r="C12" s="55"/>
      <c r="D12" s="56"/>
      <c r="E12" s="57">
        <f>SUM(E2:E11)</f>
        <v>123</v>
      </c>
      <c r="F12" s="58">
        <f>SUM(F2:F11)</f>
        <v>317161.29999999993</v>
      </c>
    </row>
    <row r="13" spans="1:12" x14ac:dyDescent="0.25">
      <c r="H13" s="25"/>
      <c r="I13" s="24"/>
    </row>
    <row r="14" spans="1:12" x14ac:dyDescent="0.25">
      <c r="E14" s="3"/>
      <c r="H14" s="24"/>
      <c r="I14" s="24"/>
    </row>
    <row r="15" spans="1:12" x14ac:dyDescent="0.25">
      <c r="H15" s="24"/>
      <c r="I15" s="24"/>
    </row>
    <row r="16" spans="1:12" x14ac:dyDescent="0.25">
      <c r="H16" s="24"/>
      <c r="I16" s="24"/>
    </row>
    <row r="17" spans="8:9" x14ac:dyDescent="0.25">
      <c r="H17" s="24"/>
      <c r="I17" s="24"/>
    </row>
    <row r="18" spans="8:9" x14ac:dyDescent="0.25">
      <c r="H18" s="24"/>
      <c r="I18" s="24"/>
    </row>
    <row r="19" spans="8:9" x14ac:dyDescent="0.25">
      <c r="H19" s="24"/>
      <c r="I19" s="24"/>
    </row>
    <row r="20" spans="8:9" x14ac:dyDescent="0.25">
      <c r="H20" s="24"/>
      <c r="I20" s="24"/>
    </row>
    <row r="21" spans="8:9" x14ac:dyDescent="0.25">
      <c r="H21" s="24"/>
      <c r="I21" s="24"/>
    </row>
    <row r="22" spans="8:9" x14ac:dyDescent="0.25">
      <c r="H22" s="24"/>
      <c r="I22" s="24"/>
    </row>
    <row r="23" spans="8:9" x14ac:dyDescent="0.25">
      <c r="H23" s="24"/>
      <c r="I23" s="24"/>
    </row>
    <row r="24" spans="8:9" x14ac:dyDescent="0.25">
      <c r="H24" s="24"/>
      <c r="I24" s="24"/>
    </row>
    <row r="25" spans="8:9" x14ac:dyDescent="0.25">
      <c r="H25" s="24"/>
      <c r="I25" s="24"/>
    </row>
    <row r="26" spans="8:9" x14ac:dyDescent="0.25">
      <c r="H26" s="24"/>
      <c r="I26" s="24"/>
    </row>
    <row r="27" spans="8:9" x14ac:dyDescent="0.25">
      <c r="H27" s="24"/>
      <c r="I27" s="24"/>
    </row>
    <row r="28" spans="8:9" x14ac:dyDescent="0.25">
      <c r="H28" s="24"/>
      <c r="I28" s="24"/>
    </row>
    <row r="29" spans="8:9" x14ac:dyDescent="0.25">
      <c r="H29" s="24"/>
      <c r="I29" s="24"/>
    </row>
    <row r="30" spans="8:9" x14ac:dyDescent="0.25">
      <c r="H30" s="24"/>
      <c r="I30" s="24"/>
    </row>
    <row r="31" spans="8:9" x14ac:dyDescent="0.25">
      <c r="H31" s="24"/>
      <c r="I31" s="24"/>
    </row>
    <row r="32" spans="8:9" x14ac:dyDescent="0.25">
      <c r="H32" s="24"/>
      <c r="I32" s="24"/>
    </row>
    <row r="33" spans="8:9" x14ac:dyDescent="0.25">
      <c r="H33" s="24"/>
      <c r="I33" s="24"/>
    </row>
    <row r="34" spans="8:9" x14ac:dyDescent="0.25">
      <c r="H34" s="24"/>
      <c r="I34" s="24"/>
    </row>
    <row r="35" spans="8:9" x14ac:dyDescent="0.25">
      <c r="H35" s="24"/>
      <c r="I35" s="24"/>
    </row>
    <row r="36" spans="8:9" x14ac:dyDescent="0.25">
      <c r="H36" s="24"/>
      <c r="I36" s="24"/>
    </row>
    <row r="37" spans="8:9" x14ac:dyDescent="0.25">
      <c r="H37" s="24"/>
      <c r="I37" s="24"/>
    </row>
    <row r="38" spans="8:9" x14ac:dyDescent="0.25">
      <c r="H38" s="24"/>
      <c r="I38" s="24"/>
    </row>
    <row r="39" spans="8:9" x14ac:dyDescent="0.25">
      <c r="H39" s="24"/>
      <c r="I39" s="24"/>
    </row>
    <row r="40" spans="8:9" x14ac:dyDescent="0.25">
      <c r="H40" s="24"/>
      <c r="I40" s="24"/>
    </row>
    <row r="41" spans="8:9" x14ac:dyDescent="0.25">
      <c r="H41" s="24"/>
      <c r="I41" s="24"/>
    </row>
    <row r="42" spans="8:9" x14ac:dyDescent="0.25">
      <c r="H42" s="24"/>
      <c r="I42" s="24"/>
    </row>
    <row r="43" spans="8:9" x14ac:dyDescent="0.25">
      <c r="H43" s="24"/>
      <c r="I43" s="24"/>
    </row>
    <row r="44" spans="8:9" x14ac:dyDescent="0.25">
      <c r="H44" s="24"/>
      <c r="I44" s="24"/>
    </row>
    <row r="45" spans="8:9" x14ac:dyDescent="0.25">
      <c r="H45" s="24"/>
      <c r="I45" s="24"/>
    </row>
    <row r="46" spans="8:9" x14ac:dyDescent="0.25">
      <c r="H46" s="24"/>
      <c r="I46" s="24"/>
    </row>
    <row r="47" spans="8:9" x14ac:dyDescent="0.25">
      <c r="H47" s="24"/>
      <c r="I47" s="24"/>
    </row>
    <row r="48" spans="8:9" x14ac:dyDescent="0.25">
      <c r="H48" s="24"/>
      <c r="I48" s="24"/>
    </row>
    <row r="49" spans="8:9" x14ac:dyDescent="0.25">
      <c r="H49" s="24"/>
      <c r="I49" s="24"/>
    </row>
    <row r="50" spans="8:9" x14ac:dyDescent="0.25">
      <c r="H50" s="24"/>
      <c r="I50" s="24"/>
    </row>
    <row r="51" spans="8:9" x14ac:dyDescent="0.25">
      <c r="H51" s="24"/>
      <c r="I51" s="24"/>
    </row>
    <row r="52" spans="8:9" x14ac:dyDescent="0.25">
      <c r="H52" s="24"/>
      <c r="I52" s="24"/>
    </row>
    <row r="53" spans="8:9" x14ac:dyDescent="0.25">
      <c r="H53" s="24"/>
      <c r="I53" s="24"/>
    </row>
    <row r="54" spans="8:9" x14ac:dyDescent="0.25">
      <c r="H54" s="24"/>
      <c r="I54" s="24"/>
    </row>
    <row r="55" spans="8:9" x14ac:dyDescent="0.25">
      <c r="H55" s="24"/>
      <c r="I55" s="24"/>
    </row>
    <row r="56" spans="8:9" x14ac:dyDescent="0.25">
      <c r="H56" s="24"/>
      <c r="I56" s="24"/>
    </row>
  </sheetData>
  <mergeCells count="3">
    <mergeCell ref="A12:B12"/>
    <mergeCell ref="H1:I1"/>
    <mergeCell ref="H7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9"/>
  <sheetViews>
    <sheetView workbookViewId="0">
      <selection activeCell="I2" sqref="I2:I9"/>
    </sheetView>
  </sheetViews>
  <sheetFormatPr defaultRowHeight="15" x14ac:dyDescent="0.25"/>
  <cols>
    <col min="9" max="9" width="14.140625" customWidth="1"/>
  </cols>
  <sheetData>
    <row r="1" spans="1:9" ht="45" x14ac:dyDescent="0.25">
      <c r="A1" s="63" t="s">
        <v>89</v>
      </c>
      <c r="B1" s="64" t="s">
        <v>90</v>
      </c>
      <c r="C1" s="65" t="s">
        <v>91</v>
      </c>
      <c r="D1" s="65" t="s">
        <v>92</v>
      </c>
      <c r="E1" s="65" t="s">
        <v>93</v>
      </c>
      <c r="F1" s="65" t="s">
        <v>94</v>
      </c>
      <c r="G1" s="65" t="s">
        <v>95</v>
      </c>
      <c r="H1" s="65" t="s">
        <v>96</v>
      </c>
      <c r="I1" s="66" t="s">
        <v>97</v>
      </c>
    </row>
    <row r="2" spans="1:9" x14ac:dyDescent="0.25">
      <c r="A2" s="67" t="s">
        <v>98</v>
      </c>
      <c r="B2" s="68">
        <v>4.2</v>
      </c>
      <c r="C2" s="68">
        <v>1</v>
      </c>
      <c r="D2" s="68">
        <v>6</v>
      </c>
      <c r="E2" s="68">
        <v>3.7333333333333329</v>
      </c>
      <c r="F2" s="68">
        <v>1</v>
      </c>
      <c r="G2" s="68">
        <v>4.2</v>
      </c>
      <c r="H2" s="68">
        <v>11.2</v>
      </c>
      <c r="I2" s="67" t="b">
        <f>AND(B2&gt;5,D2&gt;5)</f>
        <v>0</v>
      </c>
    </row>
    <row r="3" spans="1:9" x14ac:dyDescent="0.25">
      <c r="A3" s="70" t="s">
        <v>7</v>
      </c>
      <c r="B3" s="71">
        <v>2</v>
      </c>
      <c r="C3" s="71">
        <v>9</v>
      </c>
      <c r="D3" s="71">
        <v>5</v>
      </c>
      <c r="E3" s="71">
        <v>5.333333333333333</v>
      </c>
      <c r="F3" s="71">
        <v>2</v>
      </c>
      <c r="G3" s="71">
        <v>5</v>
      </c>
      <c r="H3" s="71">
        <v>16</v>
      </c>
      <c r="I3" s="70" t="b">
        <f t="shared" ref="I3:I9" si="0">AND(B3&gt;5,D3&gt;5)</f>
        <v>0</v>
      </c>
    </row>
    <row r="4" spans="1:9" x14ac:dyDescent="0.25">
      <c r="A4" s="67" t="s">
        <v>6</v>
      </c>
      <c r="B4" s="68">
        <v>8.6999999999999993</v>
      </c>
      <c r="C4" s="68">
        <v>8</v>
      </c>
      <c r="D4" s="68">
        <v>8.3000000000000007</v>
      </c>
      <c r="E4" s="68">
        <v>8.3333333333333339</v>
      </c>
      <c r="F4" s="68">
        <v>8</v>
      </c>
      <c r="G4" s="68">
        <v>8.3000000000000007</v>
      </c>
      <c r="H4" s="68">
        <v>25</v>
      </c>
      <c r="I4" s="67" t="b">
        <f t="shared" si="0"/>
        <v>1</v>
      </c>
    </row>
    <row r="5" spans="1:9" x14ac:dyDescent="0.25">
      <c r="A5" s="70" t="s">
        <v>99</v>
      </c>
      <c r="B5" s="71">
        <v>9.3000000000000007</v>
      </c>
      <c r="C5" s="71">
        <v>8.3000000000000007</v>
      </c>
      <c r="D5" s="71">
        <v>7</v>
      </c>
      <c r="E5" s="71">
        <v>8.2000000000000011</v>
      </c>
      <c r="F5" s="71">
        <v>8.3000000000000007</v>
      </c>
      <c r="G5" s="71">
        <v>8.3000000000000007</v>
      </c>
      <c r="H5" s="71">
        <v>24.6</v>
      </c>
      <c r="I5" s="70" t="b">
        <f t="shared" si="0"/>
        <v>1</v>
      </c>
    </row>
    <row r="6" spans="1:9" x14ac:dyDescent="0.25">
      <c r="A6" s="67" t="s">
        <v>100</v>
      </c>
      <c r="B6" s="68">
        <v>5.6</v>
      </c>
      <c r="C6" s="68">
        <v>3</v>
      </c>
      <c r="D6" s="68">
        <v>6</v>
      </c>
      <c r="E6" s="68">
        <v>4.8666666666666663</v>
      </c>
      <c r="F6" s="68">
        <v>3</v>
      </c>
      <c r="G6" s="68">
        <v>5.6</v>
      </c>
      <c r="H6" s="68">
        <v>14.6</v>
      </c>
      <c r="I6" s="67" t="b">
        <f t="shared" si="0"/>
        <v>1</v>
      </c>
    </row>
    <row r="7" spans="1:9" x14ac:dyDescent="0.25">
      <c r="A7" s="70" t="s">
        <v>101</v>
      </c>
      <c r="B7" s="71">
        <v>3</v>
      </c>
      <c r="C7" s="71">
        <v>8.4</v>
      </c>
      <c r="D7" s="71">
        <v>4.3</v>
      </c>
      <c r="E7" s="71">
        <v>5.2333333333333334</v>
      </c>
      <c r="F7" s="71">
        <v>3</v>
      </c>
      <c r="G7" s="71">
        <v>4.3</v>
      </c>
      <c r="H7" s="71">
        <v>15.7</v>
      </c>
      <c r="I7" s="70" t="b">
        <f t="shared" si="0"/>
        <v>0</v>
      </c>
    </row>
    <row r="8" spans="1:9" x14ac:dyDescent="0.25">
      <c r="A8" s="67" t="s">
        <v>102</v>
      </c>
      <c r="B8" s="68">
        <v>9.3000000000000007</v>
      </c>
      <c r="C8" s="68">
        <v>8.6</v>
      </c>
      <c r="D8" s="68">
        <v>8.5</v>
      </c>
      <c r="E8" s="68">
        <v>8.7999999999999989</v>
      </c>
      <c r="F8" s="68">
        <v>8.6</v>
      </c>
      <c r="G8" s="68">
        <v>8.6</v>
      </c>
      <c r="H8" s="68">
        <v>26.4</v>
      </c>
      <c r="I8" s="67" t="b">
        <f t="shared" si="0"/>
        <v>1</v>
      </c>
    </row>
    <row r="9" spans="1:9" x14ac:dyDescent="0.25">
      <c r="A9" s="70" t="s">
        <v>103</v>
      </c>
      <c r="B9" s="71">
        <v>9.6999999999999993</v>
      </c>
      <c r="C9" s="71">
        <v>8.6</v>
      </c>
      <c r="D9" s="71">
        <v>7.3</v>
      </c>
      <c r="E9" s="71">
        <v>8.5333333333333332</v>
      </c>
      <c r="F9" s="71">
        <v>8.6</v>
      </c>
      <c r="G9" s="71">
        <v>8.6</v>
      </c>
      <c r="H9" s="71">
        <v>25.599999999999998</v>
      </c>
      <c r="I9" s="70" t="b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0">
    <tabColor theme="9" tint="-0.249977111117893"/>
  </sheetPr>
  <dimension ref="A1:L56"/>
  <sheetViews>
    <sheetView zoomScale="130" zoomScaleNormal="130" workbookViewId="0">
      <selection activeCell="D2" sqref="D2:D11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x14ac:dyDescent="0.25">
      <c r="A1" s="34" t="s">
        <v>70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16</v>
      </c>
      <c r="H1" s="88" t="s">
        <v>78</v>
      </c>
      <c r="I1" s="89"/>
    </row>
    <row r="2" spans="1:12" x14ac:dyDescent="0.25">
      <c r="A2" s="50">
        <v>1</v>
      </c>
      <c r="B2" s="51" t="s">
        <v>86</v>
      </c>
      <c r="C2" s="52">
        <v>6999</v>
      </c>
      <c r="D2" s="52">
        <f>C2+C2*HLOOKUP(C2,regrasProch,2,TRUE)</f>
        <v>7348.95</v>
      </c>
      <c r="E2" s="53">
        <v>17</v>
      </c>
      <c r="F2" s="54">
        <f>C2*E2</f>
        <v>118983</v>
      </c>
      <c r="H2" s="59">
        <v>0</v>
      </c>
      <c r="I2" s="31">
        <v>0.2</v>
      </c>
    </row>
    <row r="3" spans="1:12" x14ac:dyDescent="0.25">
      <c r="A3" s="26">
        <v>2</v>
      </c>
      <c r="B3" s="27" t="s">
        <v>75</v>
      </c>
      <c r="C3" s="28">
        <v>9799</v>
      </c>
      <c r="D3" s="28">
        <f>C3+C3*HLOOKUP(C3,regrasProch,2,TRUE)</f>
        <v>10288.950000000001</v>
      </c>
      <c r="E3" s="30">
        <v>7</v>
      </c>
      <c r="F3" s="29">
        <f>C3*E3</f>
        <v>68593</v>
      </c>
      <c r="H3" s="60">
        <v>100</v>
      </c>
      <c r="I3" s="31">
        <v>0.15</v>
      </c>
    </row>
    <row r="4" spans="1:12" x14ac:dyDescent="0.25">
      <c r="A4" s="50">
        <v>3</v>
      </c>
      <c r="B4" s="51" t="s">
        <v>76</v>
      </c>
      <c r="C4" s="52">
        <v>32.46</v>
      </c>
      <c r="D4" s="52">
        <f>C4+C4*HLOOKUP(C4,regrasProch,2,TRUE)</f>
        <v>38.951999999999998</v>
      </c>
      <c r="E4" s="53">
        <v>15</v>
      </c>
      <c r="F4" s="54">
        <f t="shared" ref="F4:F11" si="0">PRODUCT(C4,E4)</f>
        <v>486.90000000000003</v>
      </c>
      <c r="H4" s="60">
        <v>500</v>
      </c>
      <c r="I4" s="31">
        <v>0.1</v>
      </c>
    </row>
    <row r="5" spans="1:12" x14ac:dyDescent="0.25">
      <c r="A5" s="26">
        <v>4</v>
      </c>
      <c r="B5" s="27" t="s">
        <v>77</v>
      </c>
      <c r="C5" s="28">
        <v>25.95</v>
      </c>
      <c r="D5" s="28">
        <f>C5+C5*HLOOKUP(C5,regrasProch,2,TRUE)</f>
        <v>31.14</v>
      </c>
      <c r="E5" s="30">
        <v>16</v>
      </c>
      <c r="F5" s="29">
        <f t="shared" si="0"/>
        <v>415.2</v>
      </c>
      <c r="H5" s="60">
        <v>1000</v>
      </c>
      <c r="I5" s="31">
        <v>0.05</v>
      </c>
    </row>
    <row r="6" spans="1:12" x14ac:dyDescent="0.25">
      <c r="A6" s="50">
        <v>5</v>
      </c>
      <c r="B6" s="51" t="s">
        <v>79</v>
      </c>
      <c r="C6" s="52">
        <v>345</v>
      </c>
      <c r="D6" s="52">
        <f>C6+C6*HLOOKUP(C6,regrasProch,2,TRUE)</f>
        <v>396.75</v>
      </c>
      <c r="E6" s="53">
        <v>12</v>
      </c>
      <c r="F6" s="54">
        <f t="shared" si="0"/>
        <v>4140</v>
      </c>
      <c r="H6" s="24"/>
      <c r="I6" s="24"/>
    </row>
    <row r="7" spans="1:12" x14ac:dyDescent="0.25">
      <c r="A7" s="26">
        <v>6</v>
      </c>
      <c r="B7" s="27" t="s">
        <v>80</v>
      </c>
      <c r="C7" s="28">
        <v>850</v>
      </c>
      <c r="D7" s="28">
        <f>C7+C7*HLOOKUP(C7,regrasProch,2,TRUE)</f>
        <v>935</v>
      </c>
      <c r="E7" s="30">
        <v>5</v>
      </c>
      <c r="F7" s="29">
        <f t="shared" si="0"/>
        <v>4250</v>
      </c>
      <c r="H7" s="84" t="s">
        <v>78</v>
      </c>
      <c r="I7" s="61">
        <v>0</v>
      </c>
      <c r="J7" s="61">
        <v>100</v>
      </c>
      <c r="K7" s="61">
        <v>500</v>
      </c>
      <c r="L7" s="61">
        <v>1000</v>
      </c>
    </row>
    <row r="8" spans="1:12" x14ac:dyDescent="0.25">
      <c r="A8" s="50">
        <v>7</v>
      </c>
      <c r="B8" s="51" t="s">
        <v>87</v>
      </c>
      <c r="C8" s="52">
        <v>4299</v>
      </c>
      <c r="D8" s="52">
        <f>C8+C8*HLOOKUP(C8,regrasProch,2,TRUE)</f>
        <v>4513.95</v>
      </c>
      <c r="E8" s="53">
        <v>23</v>
      </c>
      <c r="F8" s="54">
        <f t="shared" si="0"/>
        <v>98877</v>
      </c>
      <c r="H8" s="85"/>
      <c r="I8" s="31">
        <v>0.2</v>
      </c>
      <c r="J8" s="31">
        <v>0.15</v>
      </c>
      <c r="K8" s="31">
        <v>0.1</v>
      </c>
      <c r="L8" s="31">
        <v>0.05</v>
      </c>
    </row>
    <row r="9" spans="1:12" x14ac:dyDescent="0.25">
      <c r="A9" s="26">
        <v>8</v>
      </c>
      <c r="B9" s="27" t="s">
        <v>81</v>
      </c>
      <c r="C9" s="28">
        <v>1309.9000000000001</v>
      </c>
      <c r="D9" s="28">
        <f>C9+C9*HLOOKUP(C9,regrasProch,2,TRUE)</f>
        <v>1375.395</v>
      </c>
      <c r="E9" s="30">
        <v>12</v>
      </c>
      <c r="F9" s="29">
        <f t="shared" si="0"/>
        <v>15718.800000000001</v>
      </c>
    </row>
    <row r="10" spans="1:12" x14ac:dyDescent="0.25">
      <c r="A10" s="50">
        <v>9</v>
      </c>
      <c r="B10" s="51" t="s">
        <v>82</v>
      </c>
      <c r="C10" s="52">
        <v>479.9</v>
      </c>
      <c r="D10" s="52">
        <f>C10+C10*HLOOKUP(C10,regrasProch,2,TRUE)</f>
        <v>551.88499999999999</v>
      </c>
      <c r="E10" s="53">
        <v>9</v>
      </c>
      <c r="F10" s="54">
        <f t="shared" si="0"/>
        <v>4319.0999999999995</v>
      </c>
    </row>
    <row r="11" spans="1:12" ht="15" customHeight="1" x14ac:dyDescent="0.25">
      <c r="A11" s="26">
        <v>10</v>
      </c>
      <c r="B11" s="27" t="s">
        <v>83</v>
      </c>
      <c r="C11" s="28">
        <v>196.9</v>
      </c>
      <c r="D11" s="28">
        <f>C11+C11*HLOOKUP(C11,regrasProch,2,TRUE)</f>
        <v>226.435</v>
      </c>
      <c r="E11" s="30">
        <v>7</v>
      </c>
      <c r="F11" s="29">
        <f t="shared" si="0"/>
        <v>1378.3</v>
      </c>
    </row>
    <row r="12" spans="1:12" x14ac:dyDescent="0.25">
      <c r="A12" s="86" t="s">
        <v>84</v>
      </c>
      <c r="B12" s="87"/>
      <c r="C12" s="55"/>
      <c r="D12" s="56"/>
      <c r="E12" s="57">
        <f>SUM(E2:E11)</f>
        <v>123</v>
      </c>
      <c r="F12" s="58">
        <f>SUM(F2:F11)</f>
        <v>317161.29999999993</v>
      </c>
    </row>
    <row r="13" spans="1:12" x14ac:dyDescent="0.25">
      <c r="H13" s="25"/>
      <c r="I13" s="24"/>
    </row>
    <row r="14" spans="1:12" x14ac:dyDescent="0.25">
      <c r="E14" s="3"/>
      <c r="H14" s="24"/>
      <c r="I14" s="24"/>
    </row>
    <row r="15" spans="1:12" x14ac:dyDescent="0.25">
      <c r="H15" s="24"/>
      <c r="I15" s="24"/>
    </row>
    <row r="16" spans="1:12" x14ac:dyDescent="0.25">
      <c r="H16" s="24"/>
      <c r="I16" s="24"/>
    </row>
    <row r="17" spans="8:9" x14ac:dyDescent="0.25">
      <c r="H17" s="24"/>
      <c r="I17" s="24"/>
    </row>
    <row r="18" spans="8:9" x14ac:dyDescent="0.25">
      <c r="H18" s="24"/>
      <c r="I18" s="24"/>
    </row>
    <row r="19" spans="8:9" x14ac:dyDescent="0.25">
      <c r="H19" s="24"/>
      <c r="I19" s="24"/>
    </row>
    <row r="20" spans="8:9" x14ac:dyDescent="0.25">
      <c r="H20" s="24"/>
      <c r="I20" s="24"/>
    </row>
    <row r="21" spans="8:9" x14ac:dyDescent="0.25">
      <c r="H21" s="24"/>
      <c r="I21" s="24"/>
    </row>
    <row r="22" spans="8:9" x14ac:dyDescent="0.25">
      <c r="H22" s="24"/>
      <c r="I22" s="24"/>
    </row>
    <row r="23" spans="8:9" x14ac:dyDescent="0.25">
      <c r="H23" s="24"/>
      <c r="I23" s="24"/>
    </row>
    <row r="24" spans="8:9" x14ac:dyDescent="0.25">
      <c r="H24" s="24"/>
      <c r="I24" s="24"/>
    </row>
    <row r="25" spans="8:9" x14ac:dyDescent="0.25">
      <c r="H25" s="24"/>
      <c r="I25" s="24"/>
    </row>
    <row r="26" spans="8:9" x14ac:dyDescent="0.25">
      <c r="H26" s="24"/>
      <c r="I26" s="24"/>
    </row>
    <row r="27" spans="8:9" x14ac:dyDescent="0.25">
      <c r="H27" s="24"/>
      <c r="I27" s="24"/>
    </row>
    <row r="28" spans="8:9" x14ac:dyDescent="0.25">
      <c r="H28" s="24"/>
      <c r="I28" s="24"/>
    </row>
    <row r="29" spans="8:9" x14ac:dyDescent="0.25">
      <c r="H29" s="24"/>
      <c r="I29" s="24"/>
    </row>
    <row r="30" spans="8:9" x14ac:dyDescent="0.25">
      <c r="H30" s="24"/>
      <c r="I30" s="24"/>
    </row>
    <row r="31" spans="8:9" x14ac:dyDescent="0.25">
      <c r="H31" s="24"/>
      <c r="I31" s="24"/>
    </row>
    <row r="32" spans="8:9" x14ac:dyDescent="0.25">
      <c r="H32" s="24"/>
      <c r="I32" s="24"/>
    </row>
    <row r="33" spans="8:9" x14ac:dyDescent="0.25">
      <c r="H33" s="24"/>
      <c r="I33" s="24"/>
    </row>
    <row r="34" spans="8:9" x14ac:dyDescent="0.25">
      <c r="H34" s="24"/>
      <c r="I34" s="24"/>
    </row>
    <row r="35" spans="8:9" x14ac:dyDescent="0.25">
      <c r="H35" s="24"/>
      <c r="I35" s="24"/>
    </row>
    <row r="36" spans="8:9" x14ac:dyDescent="0.25">
      <c r="H36" s="24"/>
      <c r="I36" s="24"/>
    </row>
    <row r="37" spans="8:9" x14ac:dyDescent="0.25">
      <c r="H37" s="24"/>
      <c r="I37" s="24"/>
    </row>
    <row r="38" spans="8:9" x14ac:dyDescent="0.25">
      <c r="H38" s="24"/>
      <c r="I38" s="24"/>
    </row>
    <row r="39" spans="8:9" x14ac:dyDescent="0.25">
      <c r="H39" s="24"/>
      <c r="I39" s="24"/>
    </row>
    <row r="40" spans="8:9" x14ac:dyDescent="0.25">
      <c r="H40" s="24"/>
      <c r="I40" s="24"/>
    </row>
    <row r="41" spans="8:9" x14ac:dyDescent="0.25">
      <c r="H41" s="24"/>
      <c r="I41" s="24"/>
    </row>
    <row r="42" spans="8:9" x14ac:dyDescent="0.25">
      <c r="H42" s="24"/>
      <c r="I42" s="24"/>
    </row>
    <row r="43" spans="8:9" x14ac:dyDescent="0.25">
      <c r="H43" s="24"/>
      <c r="I43" s="24"/>
    </row>
    <row r="44" spans="8:9" x14ac:dyDescent="0.25">
      <c r="H44" s="24"/>
      <c r="I44" s="24"/>
    </row>
    <row r="45" spans="8:9" x14ac:dyDescent="0.25">
      <c r="H45" s="24"/>
      <c r="I45" s="24"/>
    </row>
    <row r="46" spans="8:9" x14ac:dyDescent="0.25">
      <c r="H46" s="24"/>
      <c r="I46" s="24"/>
    </row>
    <row r="47" spans="8:9" x14ac:dyDescent="0.25">
      <c r="H47" s="24"/>
      <c r="I47" s="24"/>
    </row>
    <row r="48" spans="8:9" x14ac:dyDescent="0.25">
      <c r="H48" s="24"/>
      <c r="I48" s="24"/>
    </row>
    <row r="49" spans="8:9" x14ac:dyDescent="0.25">
      <c r="H49" s="24"/>
      <c r="I49" s="24"/>
    </row>
    <row r="50" spans="8:9" x14ac:dyDescent="0.25">
      <c r="H50" s="24"/>
      <c r="I50" s="24"/>
    </row>
    <row r="51" spans="8:9" x14ac:dyDescent="0.25">
      <c r="H51" s="24"/>
      <c r="I51" s="24"/>
    </row>
    <row r="52" spans="8:9" x14ac:dyDescent="0.25">
      <c r="H52" s="24"/>
      <c r="I52" s="24"/>
    </row>
    <row r="53" spans="8:9" x14ac:dyDescent="0.25">
      <c r="H53" s="24"/>
      <c r="I53" s="24"/>
    </row>
    <row r="54" spans="8:9" x14ac:dyDescent="0.25">
      <c r="H54" s="24"/>
      <c r="I54" s="24"/>
    </row>
    <row r="55" spans="8:9" x14ac:dyDescent="0.25">
      <c r="H55" s="24"/>
      <c r="I55" s="24"/>
    </row>
    <row r="56" spans="8:9" x14ac:dyDescent="0.25">
      <c r="H56" s="24"/>
      <c r="I56" s="24"/>
    </row>
  </sheetData>
  <mergeCells count="3">
    <mergeCell ref="A12:B12"/>
    <mergeCell ref="H1:I1"/>
    <mergeCell ref="H7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1">
    <tabColor theme="9" tint="-0.249977111117893"/>
  </sheetPr>
  <dimension ref="A1:I56"/>
  <sheetViews>
    <sheetView zoomScale="130" zoomScaleNormal="130" workbookViewId="0">
      <selection activeCell="H7" sqref="H7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85546875" customWidth="1"/>
    <col min="9" max="9" width="13.85546875" customWidth="1"/>
  </cols>
  <sheetData>
    <row r="1" spans="1:9" x14ac:dyDescent="0.25">
      <c r="A1" s="34" t="s">
        <v>70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16</v>
      </c>
      <c r="H1" s="62" t="s">
        <v>16</v>
      </c>
    </row>
    <row r="2" spans="1:9" x14ac:dyDescent="0.25">
      <c r="A2" s="50">
        <v>1</v>
      </c>
      <c r="B2" s="51" t="s">
        <v>86</v>
      </c>
      <c r="C2" s="52">
        <v>6999</v>
      </c>
      <c r="D2" s="54">
        <v>7348.95</v>
      </c>
      <c r="E2" s="53">
        <v>17</v>
      </c>
      <c r="F2" s="54">
        <f>C2*E2</f>
        <v>118983</v>
      </c>
      <c r="H2" s="54">
        <f>SUMPRODUCT(D2:D11,E2:E11)</f>
        <v>334350.92</v>
      </c>
    </row>
    <row r="3" spans="1:9" x14ac:dyDescent="0.25">
      <c r="A3" s="26">
        <v>2</v>
      </c>
      <c r="B3" s="27" t="s">
        <v>75</v>
      </c>
      <c r="C3" s="28">
        <v>9799</v>
      </c>
      <c r="D3" s="29">
        <v>10288.950000000001</v>
      </c>
      <c r="E3" s="30">
        <v>7</v>
      </c>
      <c r="F3" s="29">
        <f>C3*E3</f>
        <v>68593</v>
      </c>
    </row>
    <row r="4" spans="1:9" x14ac:dyDescent="0.25">
      <c r="A4" s="50">
        <v>3</v>
      </c>
      <c r="B4" s="51" t="s">
        <v>76</v>
      </c>
      <c r="C4" s="52">
        <v>32.46</v>
      </c>
      <c r="D4" s="54">
        <v>38.951999999999998</v>
      </c>
      <c r="E4" s="53">
        <v>15</v>
      </c>
      <c r="F4" s="54">
        <f t="shared" ref="F4:F11" si="0">PRODUCT(C4,E4)</f>
        <v>486.90000000000003</v>
      </c>
    </row>
    <row r="5" spans="1:9" x14ac:dyDescent="0.25">
      <c r="A5" s="26">
        <v>4</v>
      </c>
      <c r="B5" s="27" t="s">
        <v>77</v>
      </c>
      <c r="C5" s="28">
        <v>25.95</v>
      </c>
      <c r="D5" s="29">
        <v>31.14</v>
      </c>
      <c r="E5" s="30">
        <v>16</v>
      </c>
      <c r="F5" s="29">
        <f t="shared" si="0"/>
        <v>415.2</v>
      </c>
    </row>
    <row r="6" spans="1:9" x14ac:dyDescent="0.25">
      <c r="A6" s="50">
        <v>5</v>
      </c>
      <c r="B6" s="51" t="s">
        <v>79</v>
      </c>
      <c r="C6" s="52">
        <v>345</v>
      </c>
      <c r="D6" s="54">
        <v>396.75</v>
      </c>
      <c r="E6" s="53">
        <v>12</v>
      </c>
      <c r="F6" s="54">
        <f t="shared" si="0"/>
        <v>4140</v>
      </c>
    </row>
    <row r="7" spans="1:9" x14ac:dyDescent="0.25">
      <c r="A7" s="26">
        <v>6</v>
      </c>
      <c r="B7" s="27" t="s">
        <v>80</v>
      </c>
      <c r="C7" s="28">
        <v>850</v>
      </c>
      <c r="D7" s="29">
        <v>935</v>
      </c>
      <c r="E7" s="30">
        <v>5</v>
      </c>
      <c r="F7" s="29">
        <f t="shared" si="0"/>
        <v>4250</v>
      </c>
    </row>
    <row r="8" spans="1:9" x14ac:dyDescent="0.25">
      <c r="A8" s="50">
        <v>7</v>
      </c>
      <c r="B8" s="51" t="s">
        <v>87</v>
      </c>
      <c r="C8" s="52">
        <v>4299</v>
      </c>
      <c r="D8" s="54">
        <v>4513.95</v>
      </c>
      <c r="E8" s="53">
        <v>23</v>
      </c>
      <c r="F8" s="54">
        <f t="shared" si="0"/>
        <v>98877</v>
      </c>
    </row>
    <row r="9" spans="1:9" x14ac:dyDescent="0.25">
      <c r="A9" s="26">
        <v>8</v>
      </c>
      <c r="B9" s="27" t="s">
        <v>81</v>
      </c>
      <c r="C9" s="28">
        <v>1309.9000000000001</v>
      </c>
      <c r="D9" s="29">
        <v>1375.395</v>
      </c>
      <c r="E9" s="30">
        <v>12</v>
      </c>
      <c r="F9" s="29">
        <f t="shared" si="0"/>
        <v>15718.800000000001</v>
      </c>
    </row>
    <row r="10" spans="1:9" x14ac:dyDescent="0.25">
      <c r="A10" s="50">
        <v>9</v>
      </c>
      <c r="B10" s="51" t="s">
        <v>82</v>
      </c>
      <c r="C10" s="52">
        <v>479.9</v>
      </c>
      <c r="D10" s="54">
        <v>551.88499999999999</v>
      </c>
      <c r="E10" s="53">
        <v>9</v>
      </c>
      <c r="F10" s="54">
        <f t="shared" si="0"/>
        <v>4319.0999999999995</v>
      </c>
    </row>
    <row r="11" spans="1:9" ht="15" customHeight="1" x14ac:dyDescent="0.25">
      <c r="A11" s="26">
        <v>10</v>
      </c>
      <c r="B11" s="27" t="s">
        <v>83</v>
      </c>
      <c r="C11" s="28">
        <v>196.9</v>
      </c>
      <c r="D11" s="29">
        <v>226.435</v>
      </c>
      <c r="E11" s="30">
        <v>7</v>
      </c>
      <c r="F11" s="29">
        <f t="shared" si="0"/>
        <v>1378.3</v>
      </c>
      <c r="H11" s="33"/>
    </row>
    <row r="12" spans="1:9" x14ac:dyDescent="0.25">
      <c r="A12" s="86" t="s">
        <v>84</v>
      </c>
      <c r="B12" s="87"/>
      <c r="C12" s="55"/>
      <c r="D12" s="56"/>
      <c r="E12" s="57">
        <f>SUM(E2:E11)</f>
        <v>123</v>
      </c>
      <c r="F12" s="58">
        <f>SUM(F2:F11)</f>
        <v>317161.29999999993</v>
      </c>
    </row>
    <row r="13" spans="1:9" x14ac:dyDescent="0.25">
      <c r="H13" s="25"/>
      <c r="I13" s="24"/>
    </row>
    <row r="14" spans="1:9" x14ac:dyDescent="0.25">
      <c r="E14" s="3"/>
      <c r="H14" s="24"/>
      <c r="I14" s="24"/>
    </row>
    <row r="15" spans="1:9" x14ac:dyDescent="0.25">
      <c r="H15" s="24"/>
      <c r="I15" s="24"/>
    </row>
    <row r="16" spans="1:9" x14ac:dyDescent="0.25">
      <c r="H16" s="24"/>
      <c r="I16" s="24"/>
    </row>
    <row r="17" spans="8:9" x14ac:dyDescent="0.25">
      <c r="H17" s="24"/>
      <c r="I17" s="24"/>
    </row>
    <row r="18" spans="8:9" x14ac:dyDescent="0.25">
      <c r="H18" s="24"/>
      <c r="I18" s="24"/>
    </row>
    <row r="19" spans="8:9" x14ac:dyDescent="0.25">
      <c r="H19" s="24"/>
      <c r="I19" s="24"/>
    </row>
    <row r="20" spans="8:9" x14ac:dyDescent="0.25">
      <c r="H20" s="24"/>
      <c r="I20" s="24"/>
    </row>
    <row r="21" spans="8:9" x14ac:dyDescent="0.25">
      <c r="H21" s="24"/>
      <c r="I21" s="24"/>
    </row>
    <row r="22" spans="8:9" x14ac:dyDescent="0.25">
      <c r="H22" s="24"/>
      <c r="I22" s="24"/>
    </row>
    <row r="23" spans="8:9" x14ac:dyDescent="0.25">
      <c r="H23" s="24"/>
      <c r="I23" s="24"/>
    </row>
    <row r="24" spans="8:9" x14ac:dyDescent="0.25">
      <c r="H24" s="24"/>
      <c r="I24" s="24"/>
    </row>
    <row r="25" spans="8:9" x14ac:dyDescent="0.25">
      <c r="H25" s="24"/>
      <c r="I25" s="24"/>
    </row>
    <row r="26" spans="8:9" x14ac:dyDescent="0.25">
      <c r="H26" s="24"/>
      <c r="I26" s="24"/>
    </row>
    <row r="27" spans="8:9" x14ac:dyDescent="0.25">
      <c r="H27" s="24"/>
      <c r="I27" s="24"/>
    </row>
    <row r="28" spans="8:9" x14ac:dyDescent="0.25">
      <c r="H28" s="24"/>
      <c r="I28" s="24"/>
    </row>
    <row r="29" spans="8:9" x14ac:dyDescent="0.25">
      <c r="H29" s="24"/>
      <c r="I29" s="24"/>
    </row>
    <row r="30" spans="8:9" x14ac:dyDescent="0.25">
      <c r="H30" s="24"/>
      <c r="I30" s="24"/>
    </row>
    <row r="31" spans="8:9" x14ac:dyDescent="0.25">
      <c r="H31" s="24"/>
      <c r="I31" s="24"/>
    </row>
    <row r="32" spans="8:9" x14ac:dyDescent="0.25">
      <c r="H32" s="24"/>
      <c r="I32" s="24"/>
    </row>
    <row r="33" spans="8:9" x14ac:dyDescent="0.25">
      <c r="H33" s="24"/>
      <c r="I33" s="24"/>
    </row>
    <row r="34" spans="8:9" x14ac:dyDescent="0.25">
      <c r="H34" s="24"/>
      <c r="I34" s="24"/>
    </row>
    <row r="35" spans="8:9" x14ac:dyDescent="0.25">
      <c r="H35" s="24"/>
      <c r="I35" s="24"/>
    </row>
    <row r="36" spans="8:9" x14ac:dyDescent="0.25">
      <c r="H36" s="24"/>
      <c r="I36" s="24"/>
    </row>
    <row r="37" spans="8:9" x14ac:dyDescent="0.25">
      <c r="H37" s="24"/>
      <c r="I37" s="24"/>
    </row>
    <row r="38" spans="8:9" x14ac:dyDescent="0.25">
      <c r="H38" s="24"/>
      <c r="I38" s="24"/>
    </row>
    <row r="39" spans="8:9" x14ac:dyDescent="0.25">
      <c r="H39" s="24"/>
      <c r="I39" s="24"/>
    </row>
    <row r="40" spans="8:9" x14ac:dyDescent="0.25">
      <c r="H40" s="24"/>
      <c r="I40" s="24"/>
    </row>
    <row r="41" spans="8:9" x14ac:dyDescent="0.25">
      <c r="H41" s="24"/>
      <c r="I41" s="24"/>
    </row>
    <row r="42" spans="8:9" x14ac:dyDescent="0.25">
      <c r="H42" s="24"/>
      <c r="I42" s="24"/>
    </row>
    <row r="43" spans="8:9" x14ac:dyDescent="0.25">
      <c r="H43" s="24"/>
      <c r="I43" s="24"/>
    </row>
    <row r="44" spans="8:9" x14ac:dyDescent="0.25">
      <c r="H44" s="24"/>
      <c r="I44" s="24"/>
    </row>
    <row r="45" spans="8:9" x14ac:dyDescent="0.25">
      <c r="H45" s="24"/>
      <c r="I45" s="24"/>
    </row>
    <row r="46" spans="8:9" x14ac:dyDescent="0.25">
      <c r="H46" s="24"/>
      <c r="I46" s="24"/>
    </row>
    <row r="47" spans="8:9" x14ac:dyDescent="0.25">
      <c r="H47" s="24"/>
      <c r="I47" s="24"/>
    </row>
    <row r="48" spans="8:9" x14ac:dyDescent="0.25">
      <c r="H48" s="24"/>
      <c r="I48" s="24"/>
    </row>
    <row r="49" spans="8:9" x14ac:dyDescent="0.25">
      <c r="H49" s="24"/>
      <c r="I49" s="24"/>
    </row>
    <row r="50" spans="8:9" x14ac:dyDescent="0.25">
      <c r="H50" s="24"/>
      <c r="I50" s="24"/>
    </row>
    <row r="51" spans="8:9" x14ac:dyDescent="0.25">
      <c r="H51" s="24"/>
      <c r="I51" s="24"/>
    </row>
    <row r="52" spans="8:9" x14ac:dyDescent="0.25">
      <c r="H52" s="24"/>
      <c r="I52" s="24"/>
    </row>
    <row r="53" spans="8:9" x14ac:dyDescent="0.25">
      <c r="H53" s="24"/>
      <c r="I53" s="24"/>
    </row>
    <row r="54" spans="8:9" x14ac:dyDescent="0.25">
      <c r="H54" s="24"/>
      <c r="I54" s="24"/>
    </row>
    <row r="55" spans="8:9" x14ac:dyDescent="0.25">
      <c r="H55" s="24"/>
      <c r="I55" s="24"/>
    </row>
    <row r="56" spans="8:9" x14ac:dyDescent="0.25">
      <c r="H56" s="24"/>
      <c r="I56" s="24"/>
    </row>
  </sheetData>
  <mergeCells count="1">
    <mergeCell ref="A12:B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2">
    <tabColor theme="9" tint="-0.249977111117893"/>
  </sheetPr>
  <dimension ref="A1:G31"/>
  <sheetViews>
    <sheetView workbookViewId="0">
      <selection activeCell="G21" sqref="G21"/>
    </sheetView>
  </sheetViews>
  <sheetFormatPr defaultRowHeight="15" x14ac:dyDescent="0.25"/>
  <cols>
    <col min="1" max="1" width="10.5703125" bestFit="1" customWidth="1"/>
    <col min="2" max="2" width="19" bestFit="1" customWidth="1"/>
    <col min="3" max="3" width="6.5703125" bestFit="1" customWidth="1"/>
    <col min="4" max="4" width="18.42578125" bestFit="1" customWidth="1"/>
    <col min="5" max="5" width="11.85546875" bestFit="1" customWidth="1"/>
    <col min="7" max="7" width="11.7109375" bestFit="1" customWidth="1"/>
    <col min="10" max="10" width="13.28515625" bestFit="1" customWidth="1"/>
  </cols>
  <sheetData>
    <row r="1" spans="1:7" x14ac:dyDescent="0.25">
      <c r="A1" s="43" t="s">
        <v>12</v>
      </c>
      <c r="B1" s="77" t="s">
        <v>13</v>
      </c>
      <c r="C1" s="44" t="s">
        <v>51</v>
      </c>
      <c r="D1" s="45" t="s">
        <v>52</v>
      </c>
      <c r="E1" s="44" t="s">
        <v>16</v>
      </c>
      <c r="F1" s="44" t="s">
        <v>108</v>
      </c>
      <c r="G1" s="44" t="s">
        <v>50</v>
      </c>
    </row>
    <row r="2" spans="1:7" x14ac:dyDescent="0.25">
      <c r="A2" s="10">
        <v>43252</v>
      </c>
      <c r="B2" t="s">
        <v>18</v>
      </c>
      <c r="C2" s="75" t="s">
        <v>53</v>
      </c>
      <c r="D2" s="19" t="s">
        <v>54</v>
      </c>
      <c r="E2" s="9">
        <v>1499.96</v>
      </c>
      <c r="F2" s="11">
        <v>9876</v>
      </c>
      <c r="G2" t="s">
        <v>110</v>
      </c>
    </row>
    <row r="3" spans="1:7" x14ac:dyDescent="0.25">
      <c r="A3" s="10">
        <v>43253</v>
      </c>
      <c r="B3" t="s">
        <v>19</v>
      </c>
      <c r="C3" s="75" t="s">
        <v>53</v>
      </c>
      <c r="D3" s="19" t="s">
        <v>61</v>
      </c>
      <c r="E3" s="9">
        <v>1750</v>
      </c>
      <c r="F3" s="11">
        <v>9877</v>
      </c>
      <c r="G3" t="s">
        <v>112</v>
      </c>
    </row>
    <row r="4" spans="1:7" x14ac:dyDescent="0.25">
      <c r="A4" s="10">
        <v>43254</v>
      </c>
      <c r="B4" t="s">
        <v>20</v>
      </c>
      <c r="C4" s="75" t="s">
        <v>53</v>
      </c>
      <c r="D4" s="19" t="s">
        <v>62</v>
      </c>
      <c r="E4" s="9">
        <v>2499.98</v>
      </c>
      <c r="F4" s="11">
        <v>9878</v>
      </c>
      <c r="G4" t="s">
        <v>111</v>
      </c>
    </row>
    <row r="5" spans="1:7" x14ac:dyDescent="0.25">
      <c r="A5" s="10">
        <v>43255</v>
      </c>
      <c r="B5" t="s">
        <v>21</v>
      </c>
      <c r="C5" s="75" t="s">
        <v>55</v>
      </c>
      <c r="D5" s="19" t="s">
        <v>56</v>
      </c>
      <c r="E5" s="9">
        <v>2200</v>
      </c>
      <c r="F5" s="11">
        <v>9879</v>
      </c>
      <c r="G5" t="s">
        <v>110</v>
      </c>
    </row>
    <row r="6" spans="1:7" x14ac:dyDescent="0.25">
      <c r="A6" s="10">
        <v>43256</v>
      </c>
      <c r="B6" t="s">
        <v>22</v>
      </c>
      <c r="C6" s="75" t="s">
        <v>57</v>
      </c>
      <c r="D6" s="19" t="s">
        <v>58</v>
      </c>
      <c r="E6" s="9">
        <v>2350</v>
      </c>
      <c r="F6" s="11">
        <v>9880</v>
      </c>
      <c r="G6" t="s">
        <v>114</v>
      </c>
    </row>
    <row r="7" spans="1:7" x14ac:dyDescent="0.25">
      <c r="A7" s="10">
        <v>43257</v>
      </c>
      <c r="B7" t="s">
        <v>23</v>
      </c>
      <c r="C7" s="75" t="s">
        <v>59</v>
      </c>
      <c r="D7" s="19" t="s">
        <v>60</v>
      </c>
      <c r="E7" s="9">
        <v>2300</v>
      </c>
      <c r="F7" s="11">
        <v>9881</v>
      </c>
      <c r="G7" t="s">
        <v>112</v>
      </c>
    </row>
    <row r="8" spans="1:7" x14ac:dyDescent="0.25">
      <c r="A8" s="10">
        <v>43258</v>
      </c>
      <c r="B8" t="s">
        <v>24</v>
      </c>
      <c r="C8" s="75" t="s">
        <v>59</v>
      </c>
      <c r="D8" s="19" t="s">
        <v>63</v>
      </c>
      <c r="E8" s="9">
        <v>1800</v>
      </c>
      <c r="F8" s="11">
        <v>9882</v>
      </c>
      <c r="G8" t="s">
        <v>112</v>
      </c>
    </row>
    <row r="9" spans="1:7" x14ac:dyDescent="0.25">
      <c r="A9" s="10">
        <v>43259</v>
      </c>
      <c r="B9" t="s">
        <v>25</v>
      </c>
      <c r="C9" s="75" t="s">
        <v>57</v>
      </c>
      <c r="D9" s="19" t="s">
        <v>64</v>
      </c>
      <c r="E9" s="9">
        <v>900</v>
      </c>
      <c r="F9" s="11">
        <v>9883</v>
      </c>
      <c r="G9" t="s">
        <v>110</v>
      </c>
    </row>
    <row r="10" spans="1:7" x14ac:dyDescent="0.25">
      <c r="A10" s="10">
        <v>43260</v>
      </c>
      <c r="B10" t="s">
        <v>26</v>
      </c>
      <c r="C10" s="75" t="s">
        <v>55</v>
      </c>
      <c r="D10" s="19" t="s">
        <v>65</v>
      </c>
      <c r="E10" s="9">
        <v>2799.96</v>
      </c>
      <c r="F10" s="11">
        <v>9884</v>
      </c>
      <c r="G10" t="s">
        <v>114</v>
      </c>
    </row>
    <row r="11" spans="1:7" x14ac:dyDescent="0.25">
      <c r="A11" s="10">
        <v>43261</v>
      </c>
      <c r="B11" t="s">
        <v>27</v>
      </c>
      <c r="C11" s="75" t="s">
        <v>53</v>
      </c>
      <c r="D11" s="19" t="s">
        <v>66</v>
      </c>
      <c r="E11" s="9">
        <v>1499.94</v>
      </c>
      <c r="F11" s="11">
        <v>9885</v>
      </c>
      <c r="G11" t="s">
        <v>115</v>
      </c>
    </row>
    <row r="12" spans="1:7" x14ac:dyDescent="0.25">
      <c r="A12" s="10">
        <v>43262</v>
      </c>
      <c r="B12" t="s">
        <v>28</v>
      </c>
      <c r="C12" s="75" t="s">
        <v>53</v>
      </c>
      <c r="D12" s="19" t="s">
        <v>66</v>
      </c>
      <c r="E12" s="9">
        <v>1750</v>
      </c>
      <c r="F12" s="11">
        <v>9886</v>
      </c>
      <c r="G12" t="s">
        <v>110</v>
      </c>
    </row>
    <row r="13" spans="1:7" x14ac:dyDescent="0.25">
      <c r="A13" s="10">
        <v>43263</v>
      </c>
      <c r="B13" t="s">
        <v>29</v>
      </c>
      <c r="C13" s="75" t="s">
        <v>55</v>
      </c>
      <c r="D13" s="19" t="s">
        <v>65</v>
      </c>
      <c r="E13" s="9">
        <v>2350</v>
      </c>
      <c r="F13" s="11">
        <v>9887</v>
      </c>
      <c r="G13" t="s">
        <v>115</v>
      </c>
    </row>
    <row r="14" spans="1:7" x14ac:dyDescent="0.25">
      <c r="A14" s="10">
        <v>43264</v>
      </c>
      <c r="B14" t="s">
        <v>30</v>
      </c>
      <c r="C14" s="75" t="s">
        <v>57</v>
      </c>
      <c r="D14" s="19" t="s">
        <v>64</v>
      </c>
      <c r="E14" s="9">
        <v>2199.96</v>
      </c>
      <c r="F14" s="11">
        <v>9888</v>
      </c>
      <c r="G14" t="s">
        <v>114</v>
      </c>
    </row>
    <row r="15" spans="1:7" x14ac:dyDescent="0.25">
      <c r="A15" s="10">
        <v>43265</v>
      </c>
      <c r="B15" t="s">
        <v>31</v>
      </c>
      <c r="C15" s="75" t="s">
        <v>59</v>
      </c>
      <c r="D15" s="19" t="s">
        <v>63</v>
      </c>
      <c r="E15" s="9">
        <v>2350</v>
      </c>
      <c r="F15" s="11">
        <v>9889</v>
      </c>
      <c r="G15" t="s">
        <v>115</v>
      </c>
    </row>
    <row r="16" spans="1:7" x14ac:dyDescent="0.25">
      <c r="A16" s="10">
        <v>43266</v>
      </c>
      <c r="B16" t="s">
        <v>32</v>
      </c>
      <c r="C16" s="75" t="s">
        <v>59</v>
      </c>
      <c r="D16" s="19" t="s">
        <v>60</v>
      </c>
      <c r="E16" s="9">
        <v>2299.92</v>
      </c>
      <c r="F16" s="11">
        <v>9890</v>
      </c>
      <c r="G16" t="s">
        <v>110</v>
      </c>
    </row>
    <row r="17" spans="1:7" x14ac:dyDescent="0.25">
      <c r="A17" s="10">
        <v>43267</v>
      </c>
      <c r="B17" t="s">
        <v>33</v>
      </c>
      <c r="C17" s="75" t="s">
        <v>57</v>
      </c>
      <c r="D17" s="19" t="s">
        <v>58</v>
      </c>
      <c r="E17" s="9">
        <v>1800</v>
      </c>
      <c r="F17" s="11">
        <v>9891</v>
      </c>
      <c r="G17" t="s">
        <v>110</v>
      </c>
    </row>
    <row r="18" spans="1:7" x14ac:dyDescent="0.25">
      <c r="A18" s="10">
        <v>43268</v>
      </c>
      <c r="B18" t="s">
        <v>34</v>
      </c>
      <c r="C18" s="75" t="s">
        <v>55</v>
      </c>
      <c r="D18" s="19" t="s">
        <v>56</v>
      </c>
      <c r="E18" s="9">
        <v>900</v>
      </c>
      <c r="F18" s="11">
        <v>9892</v>
      </c>
      <c r="G18" t="s">
        <v>114</v>
      </c>
    </row>
    <row r="19" spans="1:7" x14ac:dyDescent="0.25">
      <c r="A19" s="10">
        <v>43269</v>
      </c>
      <c r="B19" t="s">
        <v>35</v>
      </c>
      <c r="C19" s="75" t="s">
        <v>53</v>
      </c>
      <c r="D19" s="19" t="s">
        <v>62</v>
      </c>
      <c r="E19" s="9">
        <v>2800</v>
      </c>
      <c r="F19" s="11">
        <v>9893</v>
      </c>
      <c r="G19" t="s">
        <v>114</v>
      </c>
    </row>
    <row r="20" spans="1:7" x14ac:dyDescent="0.25">
      <c r="A20" s="10">
        <v>43270</v>
      </c>
      <c r="B20" t="s">
        <v>36</v>
      </c>
      <c r="C20" s="75" t="s">
        <v>53</v>
      </c>
      <c r="D20" s="19" t="s">
        <v>61</v>
      </c>
      <c r="E20" s="9">
        <v>1500</v>
      </c>
      <c r="F20" s="11">
        <v>9894</v>
      </c>
      <c r="G20" t="s">
        <v>110</v>
      </c>
    </row>
    <row r="21" spans="1:7" x14ac:dyDescent="0.25">
      <c r="A21" s="10">
        <v>43271</v>
      </c>
      <c r="B21" t="s">
        <v>37</v>
      </c>
      <c r="C21" s="75" t="s">
        <v>53</v>
      </c>
      <c r="D21" s="19" t="s">
        <v>54</v>
      </c>
      <c r="E21" s="9">
        <v>1749.9999999999991</v>
      </c>
      <c r="F21" s="11">
        <v>9895</v>
      </c>
      <c r="G21" t="s">
        <v>110</v>
      </c>
    </row>
    <row r="22" spans="1:7" x14ac:dyDescent="0.25">
      <c r="A22" s="10">
        <v>43272</v>
      </c>
      <c r="B22" t="s">
        <v>38</v>
      </c>
      <c r="C22" s="75" t="s">
        <v>55</v>
      </c>
      <c r="D22" s="19" t="s">
        <v>65</v>
      </c>
      <c r="E22" s="9">
        <v>2499.96</v>
      </c>
      <c r="F22" s="11">
        <v>9896</v>
      </c>
      <c r="G22" t="s">
        <v>115</v>
      </c>
    </row>
    <row r="23" spans="1:7" x14ac:dyDescent="0.25">
      <c r="A23" s="10">
        <v>43273</v>
      </c>
      <c r="B23" t="s">
        <v>39</v>
      </c>
      <c r="C23" s="75" t="s">
        <v>57</v>
      </c>
      <c r="D23" s="19" t="s">
        <v>64</v>
      </c>
      <c r="E23" s="9">
        <v>2199.96</v>
      </c>
      <c r="F23" s="11">
        <v>9897</v>
      </c>
      <c r="G23" t="s">
        <v>114</v>
      </c>
    </row>
    <row r="24" spans="1:7" x14ac:dyDescent="0.25">
      <c r="A24" s="10">
        <v>43274</v>
      </c>
      <c r="B24" t="s">
        <v>40</v>
      </c>
      <c r="C24" s="75" t="s">
        <v>59</v>
      </c>
      <c r="D24" s="19" t="s">
        <v>63</v>
      </c>
      <c r="E24" s="9">
        <v>2349.9699999999998</v>
      </c>
      <c r="F24" s="11">
        <v>9898</v>
      </c>
      <c r="G24" t="s">
        <v>110</v>
      </c>
    </row>
    <row r="25" spans="1:7" x14ac:dyDescent="0.25">
      <c r="A25" s="10">
        <v>43275</v>
      </c>
      <c r="B25" t="s">
        <v>41</v>
      </c>
      <c r="C25" s="75" t="s">
        <v>59</v>
      </c>
      <c r="D25" s="19" t="s">
        <v>60</v>
      </c>
      <c r="E25" s="9">
        <v>2300</v>
      </c>
      <c r="F25" s="11">
        <v>9899</v>
      </c>
      <c r="G25" t="s">
        <v>115</v>
      </c>
    </row>
    <row r="26" spans="1:7" x14ac:dyDescent="0.25">
      <c r="A26" s="10">
        <v>43276</v>
      </c>
      <c r="B26" t="s">
        <v>42</v>
      </c>
      <c r="C26" s="75" t="s">
        <v>57</v>
      </c>
      <c r="D26" s="19" t="s">
        <v>58</v>
      </c>
      <c r="E26" s="9">
        <v>1799.98</v>
      </c>
      <c r="F26" s="11">
        <v>9900</v>
      </c>
      <c r="G26" t="s">
        <v>112</v>
      </c>
    </row>
    <row r="27" spans="1:7" x14ac:dyDescent="0.25">
      <c r="A27" s="10">
        <v>43277</v>
      </c>
      <c r="B27" t="s">
        <v>43</v>
      </c>
      <c r="C27" s="75" t="s">
        <v>59</v>
      </c>
      <c r="D27" s="19" t="s">
        <v>63</v>
      </c>
      <c r="E27" s="9">
        <v>900</v>
      </c>
      <c r="F27" s="11">
        <v>9901</v>
      </c>
      <c r="G27" t="s">
        <v>114</v>
      </c>
    </row>
    <row r="28" spans="1:7" x14ac:dyDescent="0.25">
      <c r="A28" s="10">
        <v>43278</v>
      </c>
      <c r="B28" t="s">
        <v>44</v>
      </c>
      <c r="C28" s="75" t="s">
        <v>57</v>
      </c>
      <c r="D28" s="19" t="s">
        <v>64</v>
      </c>
      <c r="E28" s="9">
        <v>2800</v>
      </c>
      <c r="F28" s="11">
        <v>9902</v>
      </c>
      <c r="G28" t="s">
        <v>110</v>
      </c>
    </row>
    <row r="29" spans="1:7" x14ac:dyDescent="0.25">
      <c r="A29" s="10">
        <v>43279</v>
      </c>
      <c r="B29" t="s">
        <v>45</v>
      </c>
      <c r="C29" s="75" t="s">
        <v>55</v>
      </c>
      <c r="D29" s="19" t="s">
        <v>65</v>
      </c>
      <c r="E29" s="9">
        <v>1500</v>
      </c>
      <c r="F29" s="11">
        <v>9903</v>
      </c>
      <c r="G29" t="s">
        <v>114</v>
      </c>
    </row>
    <row r="30" spans="1:7" x14ac:dyDescent="0.25">
      <c r="A30" s="10">
        <v>43280</v>
      </c>
      <c r="B30" t="s">
        <v>46</v>
      </c>
      <c r="C30" s="75" t="s">
        <v>53</v>
      </c>
      <c r="D30" s="19" t="s">
        <v>66</v>
      </c>
      <c r="E30" s="9">
        <v>1750</v>
      </c>
      <c r="F30" s="11">
        <v>9904</v>
      </c>
      <c r="G30" t="s">
        <v>110</v>
      </c>
    </row>
    <row r="31" spans="1:7" x14ac:dyDescent="0.25">
      <c r="A31" s="10">
        <v>43281</v>
      </c>
      <c r="B31" t="s">
        <v>47</v>
      </c>
      <c r="C31" s="75" t="s">
        <v>59</v>
      </c>
      <c r="D31" s="19" t="s">
        <v>60</v>
      </c>
      <c r="E31" s="9">
        <v>2500</v>
      </c>
      <c r="F31" s="11">
        <v>9905</v>
      </c>
      <c r="G31" t="s">
        <v>114</v>
      </c>
    </row>
  </sheetData>
  <dataValidations count="1">
    <dataValidation type="list" allowBlank="1" showInputMessage="1" showErrorMessage="1" sqref="G2:G31">
      <formula1>classificacao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3">
    <tabColor theme="9" tint="-0.249977111117893"/>
  </sheetPr>
  <dimension ref="A1:A7"/>
  <sheetViews>
    <sheetView workbookViewId="0">
      <selection activeCell="A2" sqref="A2:A7"/>
    </sheetView>
  </sheetViews>
  <sheetFormatPr defaultRowHeight="15" x14ac:dyDescent="0.25"/>
  <cols>
    <col min="1" max="1" width="12.28515625" bestFit="1" customWidth="1"/>
    <col min="3" max="3" width="20.140625" bestFit="1" customWidth="1"/>
  </cols>
  <sheetData>
    <row r="1" spans="1:1" x14ac:dyDescent="0.25">
      <c r="A1" s="45" t="s">
        <v>109</v>
      </c>
    </row>
    <row r="2" spans="1:1" x14ac:dyDescent="0.25">
      <c r="A2" s="79" t="s">
        <v>110</v>
      </c>
    </row>
    <row r="3" spans="1:1" x14ac:dyDescent="0.25">
      <c r="A3" s="79" t="s">
        <v>111</v>
      </c>
    </row>
    <row r="4" spans="1:1" x14ac:dyDescent="0.25">
      <c r="A4" s="79" t="s">
        <v>112</v>
      </c>
    </row>
    <row r="5" spans="1:1" x14ac:dyDescent="0.25">
      <c r="A5" s="79" t="s">
        <v>113</v>
      </c>
    </row>
    <row r="6" spans="1:1" x14ac:dyDescent="0.25">
      <c r="A6" s="79" t="s">
        <v>114</v>
      </c>
    </row>
    <row r="7" spans="1:1" x14ac:dyDescent="0.25">
      <c r="A7" s="79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7"/>
  <sheetViews>
    <sheetView tabSelected="1" zoomScale="130" zoomScaleNormal="130" workbookViewId="0">
      <selection activeCell="J3" sqref="J3"/>
    </sheetView>
  </sheetViews>
  <sheetFormatPr defaultRowHeight="15" x14ac:dyDescent="0.25"/>
  <cols>
    <col min="1" max="1" width="12.7109375" customWidth="1"/>
    <col min="2" max="2" width="20.28515625" bestFit="1" customWidth="1"/>
    <col min="3" max="3" width="6.85546875" style="76" bestFit="1" customWidth="1"/>
    <col min="4" max="4" width="20" style="19" bestFit="1" customWidth="1"/>
    <col min="5" max="5" width="12.7109375" style="76" bestFit="1" customWidth="1"/>
    <col min="6" max="6" width="9.85546875" style="76" bestFit="1" customWidth="1"/>
    <col min="7" max="7" width="11.7109375" style="76" customWidth="1"/>
    <col min="8" max="8" width="3.7109375" customWidth="1"/>
    <col min="9" max="9" width="9.85546875" bestFit="1" customWidth="1"/>
    <col min="10" max="10" width="20.7109375" customWidth="1"/>
  </cols>
  <sheetData>
    <row r="1" spans="1:10" ht="15" customHeight="1" x14ac:dyDescent="0.25">
      <c r="A1" s="43" t="s">
        <v>12</v>
      </c>
      <c r="B1" s="77" t="s">
        <v>13</v>
      </c>
      <c r="C1" s="44" t="s">
        <v>51</v>
      </c>
      <c r="D1" s="45" t="s">
        <v>52</v>
      </c>
      <c r="E1" s="44" t="s">
        <v>16</v>
      </c>
      <c r="F1" s="44" t="s">
        <v>108</v>
      </c>
      <c r="G1" s="44" t="s">
        <v>50</v>
      </c>
      <c r="I1" s="44" t="s">
        <v>108</v>
      </c>
      <c r="J1" s="43" t="s">
        <v>13</v>
      </c>
    </row>
    <row r="2" spans="1:10" x14ac:dyDescent="0.25">
      <c r="A2" s="10">
        <v>43252</v>
      </c>
      <c r="B2" t="s">
        <v>18</v>
      </c>
      <c r="C2" s="76" t="s">
        <v>53</v>
      </c>
      <c r="D2" s="19" t="s">
        <v>54</v>
      </c>
      <c r="E2" s="9">
        <v>1499.96</v>
      </c>
      <c r="F2" s="11">
        <v>9876</v>
      </c>
      <c r="G2" s="78"/>
      <c r="I2" s="23">
        <v>9877</v>
      </c>
      <c r="J2" s="23">
        <f>MATCH(I2,F$2:F$1048576,1)</f>
        <v>2</v>
      </c>
    </row>
    <row r="3" spans="1:10" x14ac:dyDescent="0.25">
      <c r="A3" s="10">
        <v>43253</v>
      </c>
      <c r="B3" t="s">
        <v>19</v>
      </c>
      <c r="C3" s="76" t="s">
        <v>53</v>
      </c>
      <c r="D3" s="19" t="s">
        <v>61</v>
      </c>
      <c r="E3" s="9">
        <v>1750</v>
      </c>
      <c r="F3" s="11">
        <v>9877</v>
      </c>
      <c r="G3" s="78"/>
    </row>
    <row r="4" spans="1:10" x14ac:dyDescent="0.25">
      <c r="A4" s="10">
        <v>43254</v>
      </c>
      <c r="B4" t="s">
        <v>20</v>
      </c>
      <c r="C4" s="76" t="s">
        <v>53</v>
      </c>
      <c r="D4" s="19" t="s">
        <v>62</v>
      </c>
      <c r="E4" s="9">
        <v>2499.98</v>
      </c>
      <c r="F4" s="11">
        <v>9878</v>
      </c>
      <c r="G4" s="78"/>
    </row>
    <row r="5" spans="1:10" x14ac:dyDescent="0.25">
      <c r="A5" s="10">
        <v>43255</v>
      </c>
      <c r="B5" t="s">
        <v>21</v>
      </c>
      <c r="C5" s="76" t="s">
        <v>55</v>
      </c>
      <c r="D5" s="19" t="s">
        <v>56</v>
      </c>
      <c r="E5" s="9">
        <v>2200</v>
      </c>
      <c r="F5" s="11">
        <v>9879</v>
      </c>
      <c r="G5" s="78"/>
    </row>
    <row r="6" spans="1:10" x14ac:dyDescent="0.25">
      <c r="A6" s="10">
        <v>43256</v>
      </c>
      <c r="B6" t="s">
        <v>22</v>
      </c>
      <c r="C6" s="76" t="s">
        <v>57</v>
      </c>
      <c r="D6" s="19" t="s">
        <v>58</v>
      </c>
      <c r="E6" s="9">
        <v>2350</v>
      </c>
      <c r="F6" s="11">
        <v>9880</v>
      </c>
      <c r="G6" s="78"/>
    </row>
    <row r="7" spans="1:10" x14ac:dyDescent="0.25">
      <c r="A7" s="10">
        <v>43257</v>
      </c>
      <c r="B7" t="s">
        <v>23</v>
      </c>
      <c r="C7" s="76" t="s">
        <v>59</v>
      </c>
      <c r="D7" s="19" t="s">
        <v>60</v>
      </c>
      <c r="E7" s="9">
        <v>2300</v>
      </c>
      <c r="F7" s="11">
        <v>9881</v>
      </c>
      <c r="G7" s="78"/>
    </row>
    <row r="8" spans="1:10" x14ac:dyDescent="0.25">
      <c r="A8" s="10">
        <v>43258</v>
      </c>
      <c r="B8" t="s">
        <v>24</v>
      </c>
      <c r="C8" s="76" t="s">
        <v>59</v>
      </c>
      <c r="D8" s="19" t="s">
        <v>63</v>
      </c>
      <c r="E8" s="9">
        <v>1800</v>
      </c>
      <c r="F8" s="11">
        <v>9882</v>
      </c>
      <c r="G8" s="78"/>
    </row>
    <row r="9" spans="1:10" x14ac:dyDescent="0.25">
      <c r="A9" s="10">
        <v>43259</v>
      </c>
      <c r="B9" t="s">
        <v>25</v>
      </c>
      <c r="C9" s="76" t="s">
        <v>57</v>
      </c>
      <c r="D9" s="19" t="s">
        <v>64</v>
      </c>
      <c r="E9" s="9">
        <v>900</v>
      </c>
      <c r="F9" s="11">
        <v>9883</v>
      </c>
      <c r="G9" s="78"/>
    </row>
    <row r="10" spans="1:10" x14ac:dyDescent="0.25">
      <c r="A10" s="10">
        <v>43260</v>
      </c>
      <c r="B10" t="s">
        <v>26</v>
      </c>
      <c r="C10" s="76" t="s">
        <v>55</v>
      </c>
      <c r="D10" s="19" t="s">
        <v>65</v>
      </c>
      <c r="E10" s="9">
        <v>2799.96</v>
      </c>
      <c r="F10" s="11">
        <v>9884</v>
      </c>
      <c r="G10" s="78"/>
    </row>
    <row r="11" spans="1:10" x14ac:dyDescent="0.25">
      <c r="A11" s="10">
        <v>43261</v>
      </c>
      <c r="B11" t="s">
        <v>27</v>
      </c>
      <c r="C11" s="76" t="s">
        <v>53</v>
      </c>
      <c r="D11" s="19" t="s">
        <v>66</v>
      </c>
      <c r="E11" s="9">
        <v>1499.94</v>
      </c>
      <c r="F11" s="11">
        <v>9885</v>
      </c>
      <c r="G11" s="78"/>
    </row>
    <row r="12" spans="1:10" x14ac:dyDescent="0.25">
      <c r="A12" s="10">
        <v>43262</v>
      </c>
      <c r="B12" t="s">
        <v>28</v>
      </c>
      <c r="C12" s="76" t="s">
        <v>53</v>
      </c>
      <c r="D12" s="19" t="s">
        <v>66</v>
      </c>
      <c r="E12" s="9">
        <v>1750</v>
      </c>
      <c r="F12" s="11">
        <v>9886</v>
      </c>
      <c r="G12" s="78"/>
    </row>
    <row r="13" spans="1:10" x14ac:dyDescent="0.25">
      <c r="A13" s="10">
        <v>43263</v>
      </c>
      <c r="B13" t="s">
        <v>29</v>
      </c>
      <c r="C13" s="76" t="s">
        <v>55</v>
      </c>
      <c r="D13" s="19" t="s">
        <v>65</v>
      </c>
      <c r="E13" s="9">
        <v>2350</v>
      </c>
      <c r="F13" s="11">
        <v>9887</v>
      </c>
      <c r="G13" s="78"/>
    </row>
    <row r="14" spans="1:10" x14ac:dyDescent="0.25">
      <c r="A14" s="10">
        <v>43264</v>
      </c>
      <c r="B14" t="s">
        <v>30</v>
      </c>
      <c r="C14" s="76" t="s">
        <v>57</v>
      </c>
      <c r="D14" s="19" t="s">
        <v>64</v>
      </c>
      <c r="E14" s="9">
        <v>2199.96</v>
      </c>
      <c r="F14" s="11">
        <v>9888</v>
      </c>
      <c r="G14" s="78"/>
    </row>
    <row r="15" spans="1:10" x14ac:dyDescent="0.25">
      <c r="A15" s="10">
        <v>43265</v>
      </c>
      <c r="B15" t="s">
        <v>31</v>
      </c>
      <c r="C15" s="76" t="s">
        <v>59</v>
      </c>
      <c r="D15" s="19" t="s">
        <v>63</v>
      </c>
      <c r="E15" s="9">
        <v>2350</v>
      </c>
      <c r="F15" s="11">
        <v>9889</v>
      </c>
      <c r="G15" s="78"/>
    </row>
    <row r="16" spans="1:10" x14ac:dyDescent="0.25">
      <c r="A16" s="10">
        <v>43266</v>
      </c>
      <c r="B16" t="s">
        <v>32</v>
      </c>
      <c r="C16" s="76" t="s">
        <v>59</v>
      </c>
      <c r="D16" s="19" t="s">
        <v>60</v>
      </c>
      <c r="E16" s="9">
        <v>2299.92</v>
      </c>
      <c r="F16" s="11">
        <v>9890</v>
      </c>
      <c r="G16" s="78"/>
    </row>
    <row r="17" spans="1:7" x14ac:dyDescent="0.25">
      <c r="A17" s="10">
        <v>43267</v>
      </c>
      <c r="B17" t="s">
        <v>33</v>
      </c>
      <c r="C17" s="76" t="s">
        <v>57</v>
      </c>
      <c r="D17" s="19" t="s">
        <v>58</v>
      </c>
      <c r="E17" s="9">
        <v>1800</v>
      </c>
      <c r="F17" s="11">
        <v>9891</v>
      </c>
      <c r="G17" s="78"/>
    </row>
    <row r="18" spans="1:7" x14ac:dyDescent="0.25">
      <c r="A18" s="10">
        <v>43268</v>
      </c>
      <c r="B18" t="s">
        <v>34</v>
      </c>
      <c r="C18" s="76" t="s">
        <v>55</v>
      </c>
      <c r="D18" s="19" t="s">
        <v>56</v>
      </c>
      <c r="E18" s="9">
        <v>900</v>
      </c>
      <c r="F18" s="11">
        <v>9892</v>
      </c>
      <c r="G18" s="78"/>
    </row>
    <row r="19" spans="1:7" x14ac:dyDescent="0.25">
      <c r="A19" s="10">
        <v>43269</v>
      </c>
      <c r="B19" t="s">
        <v>35</v>
      </c>
      <c r="C19" s="76" t="s">
        <v>53</v>
      </c>
      <c r="D19" s="19" t="s">
        <v>62</v>
      </c>
      <c r="E19" s="9">
        <v>2800</v>
      </c>
      <c r="F19" s="11">
        <v>9893</v>
      </c>
      <c r="G19" s="78"/>
    </row>
    <row r="20" spans="1:7" x14ac:dyDescent="0.25">
      <c r="A20" s="10">
        <v>43270</v>
      </c>
      <c r="B20" t="s">
        <v>36</v>
      </c>
      <c r="C20" s="76" t="s">
        <v>53</v>
      </c>
      <c r="D20" s="19" t="s">
        <v>61</v>
      </c>
      <c r="E20" s="9">
        <v>1500</v>
      </c>
      <c r="F20" s="11">
        <v>9894</v>
      </c>
      <c r="G20" s="78"/>
    </row>
    <row r="21" spans="1:7" x14ac:dyDescent="0.25">
      <c r="A21" s="10">
        <v>43271</v>
      </c>
      <c r="B21" t="s">
        <v>37</v>
      </c>
      <c r="C21" s="76" t="s">
        <v>53</v>
      </c>
      <c r="D21" s="19" t="s">
        <v>54</v>
      </c>
      <c r="E21" s="9">
        <v>1749.9999999999991</v>
      </c>
      <c r="F21" s="11">
        <v>9895</v>
      </c>
      <c r="G21" s="78"/>
    </row>
    <row r="22" spans="1:7" x14ac:dyDescent="0.25">
      <c r="A22" s="10">
        <v>43272</v>
      </c>
      <c r="B22" t="s">
        <v>38</v>
      </c>
      <c r="C22" s="76" t="s">
        <v>55</v>
      </c>
      <c r="D22" s="19" t="s">
        <v>65</v>
      </c>
      <c r="E22" s="9">
        <v>2499.96</v>
      </c>
      <c r="F22" s="11">
        <v>9896</v>
      </c>
      <c r="G22" s="78"/>
    </row>
    <row r="23" spans="1:7" x14ac:dyDescent="0.25">
      <c r="A23" s="10">
        <v>43273</v>
      </c>
      <c r="B23" t="s">
        <v>39</v>
      </c>
      <c r="C23" s="76" t="s">
        <v>57</v>
      </c>
      <c r="D23" s="19" t="s">
        <v>64</v>
      </c>
      <c r="E23" s="9">
        <v>2199.96</v>
      </c>
      <c r="F23" s="11">
        <v>9897</v>
      </c>
      <c r="G23" s="78"/>
    </row>
    <row r="24" spans="1:7" x14ac:dyDescent="0.25">
      <c r="A24" s="10">
        <v>43274</v>
      </c>
      <c r="B24" t="s">
        <v>40</v>
      </c>
      <c r="C24" s="76" t="s">
        <v>59</v>
      </c>
      <c r="D24" s="19" t="s">
        <v>63</v>
      </c>
      <c r="E24" s="9">
        <v>2349.9699999999998</v>
      </c>
      <c r="F24" s="11">
        <v>9898</v>
      </c>
      <c r="G24" s="78"/>
    </row>
    <row r="25" spans="1:7" x14ac:dyDescent="0.25">
      <c r="A25" s="10">
        <v>43275</v>
      </c>
      <c r="B25" t="s">
        <v>41</v>
      </c>
      <c r="C25" s="76" t="s">
        <v>59</v>
      </c>
      <c r="D25" s="19" t="s">
        <v>60</v>
      </c>
      <c r="E25" s="9">
        <v>2300</v>
      </c>
      <c r="F25" s="11">
        <v>9899</v>
      </c>
      <c r="G25" s="78"/>
    </row>
    <row r="26" spans="1:7" x14ac:dyDescent="0.25">
      <c r="A26" s="10">
        <v>43276</v>
      </c>
      <c r="B26" t="s">
        <v>42</v>
      </c>
      <c r="C26" s="76" t="s">
        <v>57</v>
      </c>
      <c r="D26" s="19" t="s">
        <v>58</v>
      </c>
      <c r="E26" s="9">
        <v>1799.98</v>
      </c>
      <c r="F26" s="11">
        <v>9900</v>
      </c>
      <c r="G26" s="78"/>
    </row>
    <row r="27" spans="1:7" x14ac:dyDescent="0.25">
      <c r="A27" s="10">
        <v>43277</v>
      </c>
      <c r="B27" t="s">
        <v>43</v>
      </c>
      <c r="C27" s="76" t="s">
        <v>59</v>
      </c>
      <c r="D27" s="19" t="s">
        <v>63</v>
      </c>
      <c r="E27" s="9">
        <v>900</v>
      </c>
      <c r="F27" s="11">
        <v>9901</v>
      </c>
      <c r="G27" s="78"/>
    </row>
    <row r="28" spans="1:7" x14ac:dyDescent="0.25">
      <c r="A28" s="10">
        <v>43278</v>
      </c>
      <c r="B28" t="s">
        <v>44</v>
      </c>
      <c r="C28" s="76" t="s">
        <v>57</v>
      </c>
      <c r="D28" s="19" t="s">
        <v>64</v>
      </c>
      <c r="E28" s="9">
        <v>2800</v>
      </c>
      <c r="F28" s="11">
        <v>9902</v>
      </c>
      <c r="G28" s="78"/>
    </row>
    <row r="29" spans="1:7" x14ac:dyDescent="0.25">
      <c r="A29" s="10">
        <v>43279</v>
      </c>
      <c r="B29" t="s">
        <v>45</v>
      </c>
      <c r="C29" s="76" t="s">
        <v>55</v>
      </c>
      <c r="D29" s="19" t="s">
        <v>65</v>
      </c>
      <c r="E29" s="9">
        <v>1500</v>
      </c>
      <c r="F29" s="11">
        <v>9903</v>
      </c>
      <c r="G29" s="78"/>
    </row>
    <row r="30" spans="1:7" x14ac:dyDescent="0.25">
      <c r="A30" s="10">
        <v>43280</v>
      </c>
      <c r="B30" t="s">
        <v>46</v>
      </c>
      <c r="C30" s="76" t="s">
        <v>53</v>
      </c>
      <c r="D30" s="19" t="s">
        <v>66</v>
      </c>
      <c r="E30" s="9">
        <v>1750</v>
      </c>
      <c r="F30" s="11">
        <v>9904</v>
      </c>
      <c r="G30" s="78"/>
    </row>
    <row r="31" spans="1:7" x14ac:dyDescent="0.25">
      <c r="A31" s="10">
        <v>43281</v>
      </c>
      <c r="B31" t="s">
        <v>47</v>
      </c>
      <c r="C31" s="76" t="s">
        <v>59</v>
      </c>
      <c r="D31" s="19" t="s">
        <v>60</v>
      </c>
      <c r="E31" s="9">
        <v>2500</v>
      </c>
      <c r="F31" s="11">
        <v>9905</v>
      </c>
      <c r="G31" s="78"/>
    </row>
    <row r="32" spans="1:7" x14ac:dyDescent="0.25">
      <c r="C32" s="12"/>
      <c r="E32" s="13"/>
      <c r="F32" s="13"/>
      <c r="G32" s="13"/>
    </row>
    <row r="33" spans="3:7" x14ac:dyDescent="0.25">
      <c r="C33" s="12"/>
      <c r="E33" s="13"/>
      <c r="F33" s="13"/>
      <c r="G33" s="13"/>
    </row>
    <row r="34" spans="3:7" x14ac:dyDescent="0.25">
      <c r="C34" s="12"/>
      <c r="E34" s="13"/>
      <c r="F34" s="13"/>
      <c r="G34" s="13"/>
    </row>
    <row r="35" spans="3:7" x14ac:dyDescent="0.25">
      <c r="C35" s="12"/>
      <c r="E35" s="13"/>
      <c r="F35" s="13"/>
      <c r="G35" s="13"/>
    </row>
    <row r="36" spans="3:7" x14ac:dyDescent="0.25">
      <c r="C36" s="12"/>
      <c r="E36" s="13"/>
      <c r="F36" s="13"/>
      <c r="G36" s="13"/>
    </row>
    <row r="37" spans="3:7" x14ac:dyDescent="0.25">
      <c r="C37" s="12"/>
      <c r="E37" s="13"/>
      <c r="F37" s="13"/>
      <c r="G37" s="13"/>
    </row>
  </sheetData>
  <dataValidations count="2">
    <dataValidation type="list" showInputMessage="1" showErrorMessage="1" sqref="J1">
      <formula1>$B$1:$E$1</formula1>
    </dataValidation>
    <dataValidation type="list" allowBlank="1" showInputMessage="1" showErrorMessage="1" sqref="G2:G31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9"/>
  <sheetViews>
    <sheetView workbookViewId="0">
      <selection activeCell="L7" sqref="L7"/>
    </sheetView>
  </sheetViews>
  <sheetFormatPr defaultRowHeight="15" x14ac:dyDescent="0.25"/>
  <cols>
    <col min="9" max="9" width="13.42578125" customWidth="1"/>
  </cols>
  <sheetData>
    <row r="1" spans="1:9" ht="45" x14ac:dyDescent="0.25">
      <c r="A1" s="63" t="s">
        <v>89</v>
      </c>
      <c r="B1" s="64" t="s">
        <v>90</v>
      </c>
      <c r="C1" s="65" t="s">
        <v>91</v>
      </c>
      <c r="D1" s="65" t="s">
        <v>92</v>
      </c>
      <c r="E1" s="65" t="s">
        <v>93</v>
      </c>
      <c r="F1" s="65" t="s">
        <v>94</v>
      </c>
      <c r="G1" s="65" t="s">
        <v>95</v>
      </c>
      <c r="H1" s="65" t="s">
        <v>96</v>
      </c>
      <c r="I1" s="66" t="s">
        <v>97</v>
      </c>
    </row>
    <row r="2" spans="1:9" x14ac:dyDescent="0.25">
      <c r="A2" s="67" t="s">
        <v>98</v>
      </c>
      <c r="B2" s="68">
        <v>4.2</v>
      </c>
      <c r="C2" s="68">
        <v>1</v>
      </c>
      <c r="D2" s="68">
        <v>6</v>
      </c>
      <c r="E2" s="68">
        <v>3.7333333333333329</v>
      </c>
      <c r="F2" s="68">
        <v>1</v>
      </c>
      <c r="G2" s="68">
        <v>4.2</v>
      </c>
      <c r="H2" s="68">
        <v>11.2</v>
      </c>
      <c r="I2" s="67" t="b">
        <f>OR(B2&gt;5,D2&gt;5)</f>
        <v>1</v>
      </c>
    </row>
    <row r="3" spans="1:9" x14ac:dyDescent="0.25">
      <c r="A3" s="70" t="s">
        <v>7</v>
      </c>
      <c r="B3" s="71">
        <v>2</v>
      </c>
      <c r="C3" s="71">
        <v>9</v>
      </c>
      <c r="D3" s="71">
        <v>5</v>
      </c>
      <c r="E3" s="71">
        <v>5.333333333333333</v>
      </c>
      <c r="F3" s="71">
        <v>2</v>
      </c>
      <c r="G3" s="71">
        <v>5</v>
      </c>
      <c r="H3" s="71">
        <v>16</v>
      </c>
      <c r="I3" s="70" t="b">
        <f t="shared" ref="I3:I9" si="0">OR(B3&gt;5,D3&gt;5)</f>
        <v>0</v>
      </c>
    </row>
    <row r="4" spans="1:9" x14ac:dyDescent="0.25">
      <c r="A4" s="67" t="s">
        <v>6</v>
      </c>
      <c r="B4" s="68">
        <v>8.6999999999999993</v>
      </c>
      <c r="C4" s="68">
        <v>8</v>
      </c>
      <c r="D4" s="68">
        <v>8.3000000000000007</v>
      </c>
      <c r="E4" s="68">
        <v>8.3333333333333339</v>
      </c>
      <c r="F4" s="68">
        <v>8</v>
      </c>
      <c r="G4" s="68">
        <v>8.3000000000000007</v>
      </c>
      <c r="H4" s="68">
        <v>25</v>
      </c>
      <c r="I4" s="67" t="b">
        <f t="shared" si="0"/>
        <v>1</v>
      </c>
    </row>
    <row r="5" spans="1:9" x14ac:dyDescent="0.25">
      <c r="A5" s="70" t="s">
        <v>99</v>
      </c>
      <c r="B5" s="71">
        <v>9.3000000000000007</v>
      </c>
      <c r="C5" s="71">
        <v>8.3000000000000007</v>
      </c>
      <c r="D5" s="71">
        <v>7</v>
      </c>
      <c r="E5" s="71">
        <v>8.2000000000000011</v>
      </c>
      <c r="F5" s="71">
        <v>8.3000000000000007</v>
      </c>
      <c r="G5" s="71">
        <v>8.3000000000000007</v>
      </c>
      <c r="H5" s="71">
        <v>24.6</v>
      </c>
      <c r="I5" s="70" t="b">
        <f t="shared" si="0"/>
        <v>1</v>
      </c>
    </row>
    <row r="6" spans="1:9" x14ac:dyDescent="0.25">
      <c r="A6" s="67" t="s">
        <v>100</v>
      </c>
      <c r="B6" s="68">
        <v>5.6</v>
      </c>
      <c r="C6" s="68">
        <v>3</v>
      </c>
      <c r="D6" s="68">
        <v>6</v>
      </c>
      <c r="E6" s="68">
        <v>4.8666666666666663</v>
      </c>
      <c r="F6" s="68">
        <v>3</v>
      </c>
      <c r="G6" s="68">
        <v>5.6</v>
      </c>
      <c r="H6" s="68">
        <v>14.6</v>
      </c>
      <c r="I6" s="67" t="b">
        <f t="shared" si="0"/>
        <v>1</v>
      </c>
    </row>
    <row r="7" spans="1:9" x14ac:dyDescent="0.25">
      <c r="A7" s="70" t="s">
        <v>101</v>
      </c>
      <c r="B7" s="71">
        <v>3</v>
      </c>
      <c r="C7" s="71">
        <v>8.4</v>
      </c>
      <c r="D7" s="71">
        <v>4.3</v>
      </c>
      <c r="E7" s="71">
        <v>5.2333333333333334</v>
      </c>
      <c r="F7" s="71">
        <v>3</v>
      </c>
      <c r="G7" s="71">
        <v>4.3</v>
      </c>
      <c r="H7" s="71">
        <v>15.7</v>
      </c>
      <c r="I7" s="70" t="b">
        <f t="shared" si="0"/>
        <v>0</v>
      </c>
    </row>
    <row r="8" spans="1:9" x14ac:dyDescent="0.25">
      <c r="A8" s="67" t="s">
        <v>102</v>
      </c>
      <c r="B8" s="68">
        <v>9.3000000000000007</v>
      </c>
      <c r="C8" s="68">
        <v>8.6</v>
      </c>
      <c r="D8" s="68">
        <v>8.5</v>
      </c>
      <c r="E8" s="68">
        <v>8.7999999999999989</v>
      </c>
      <c r="F8" s="68">
        <v>8.6</v>
      </c>
      <c r="G8" s="68">
        <v>8.6</v>
      </c>
      <c r="H8" s="68">
        <v>26.4</v>
      </c>
      <c r="I8" s="67" t="b">
        <f t="shared" si="0"/>
        <v>1</v>
      </c>
    </row>
    <row r="9" spans="1:9" x14ac:dyDescent="0.25">
      <c r="A9" s="70" t="s">
        <v>103</v>
      </c>
      <c r="B9" s="71">
        <v>9.6999999999999993</v>
      </c>
      <c r="C9" s="71">
        <v>8.6</v>
      </c>
      <c r="D9" s="71">
        <v>7.3</v>
      </c>
      <c r="E9" s="71">
        <v>8.5333333333333332</v>
      </c>
      <c r="F9" s="71">
        <v>8.6</v>
      </c>
      <c r="G9" s="71">
        <v>8.6</v>
      </c>
      <c r="H9" s="71">
        <v>25.599999999999998</v>
      </c>
      <c r="I9" s="70" t="b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9"/>
  <sheetViews>
    <sheetView workbookViewId="0">
      <selection activeCell="I13" sqref="I13"/>
    </sheetView>
  </sheetViews>
  <sheetFormatPr defaultRowHeight="15" x14ac:dyDescent="0.25"/>
  <cols>
    <col min="9" max="9" width="17.7109375" customWidth="1"/>
  </cols>
  <sheetData>
    <row r="1" spans="1:9" ht="45" x14ac:dyDescent="0.25">
      <c r="A1" s="63" t="s">
        <v>89</v>
      </c>
      <c r="B1" s="64" t="s">
        <v>90</v>
      </c>
      <c r="C1" s="65" t="s">
        <v>91</v>
      </c>
      <c r="D1" s="65" t="s">
        <v>92</v>
      </c>
      <c r="E1" s="65" t="s">
        <v>93</v>
      </c>
      <c r="F1" s="65" t="s">
        <v>94</v>
      </c>
      <c r="G1" s="65" t="s">
        <v>95</v>
      </c>
      <c r="H1" s="65" t="s">
        <v>96</v>
      </c>
      <c r="I1" s="66" t="s">
        <v>97</v>
      </c>
    </row>
    <row r="2" spans="1:9" x14ac:dyDescent="0.25">
      <c r="A2" s="67" t="s">
        <v>98</v>
      </c>
      <c r="B2" s="68">
        <v>4.2</v>
      </c>
      <c r="C2" s="68">
        <v>1</v>
      </c>
      <c r="D2" s="68">
        <v>6</v>
      </c>
      <c r="E2" s="68">
        <v>3.7333333333333329</v>
      </c>
      <c r="F2" s="68">
        <v>1</v>
      </c>
      <c r="G2" s="68">
        <v>4.2</v>
      </c>
      <c r="H2" s="68">
        <v>11.2</v>
      </c>
      <c r="I2" s="67" t="str">
        <f>IF(E2&gt;=7,"Aprovado",IF(E2&lt;4,"Reprovado","Recuperação"))</f>
        <v>Reprovado</v>
      </c>
    </row>
    <row r="3" spans="1:9" x14ac:dyDescent="0.25">
      <c r="A3" s="70" t="s">
        <v>7</v>
      </c>
      <c r="B3" s="71">
        <v>2</v>
      </c>
      <c r="C3" s="71">
        <v>9</v>
      </c>
      <c r="D3" s="71">
        <v>5</v>
      </c>
      <c r="E3" s="71">
        <v>5.333333333333333</v>
      </c>
      <c r="F3" s="71">
        <v>2</v>
      </c>
      <c r="G3" s="71">
        <v>5</v>
      </c>
      <c r="H3" s="71">
        <v>16</v>
      </c>
      <c r="I3" s="70" t="str">
        <f t="shared" ref="I3:I9" si="0">IF(E3&gt;=7,"Aprovado",IF(E3&lt;4,"Reprovado","Recuperação"))</f>
        <v>Recuperação</v>
      </c>
    </row>
    <row r="4" spans="1:9" x14ac:dyDescent="0.25">
      <c r="A4" s="67" t="s">
        <v>6</v>
      </c>
      <c r="B4" s="68">
        <v>8.6999999999999993</v>
      </c>
      <c r="C4" s="68">
        <v>8</v>
      </c>
      <c r="D4" s="68">
        <v>8.3000000000000007</v>
      </c>
      <c r="E4" s="68">
        <v>8.3333333333333339</v>
      </c>
      <c r="F4" s="68">
        <v>8</v>
      </c>
      <c r="G4" s="68">
        <v>8.3000000000000007</v>
      </c>
      <c r="H4" s="68">
        <v>25</v>
      </c>
      <c r="I4" s="67" t="str">
        <f t="shared" si="0"/>
        <v>Aprovado</v>
      </c>
    </row>
    <row r="5" spans="1:9" x14ac:dyDescent="0.25">
      <c r="A5" s="70" t="s">
        <v>99</v>
      </c>
      <c r="B5" s="71">
        <v>9.3000000000000007</v>
      </c>
      <c r="C5" s="71">
        <v>8.3000000000000007</v>
      </c>
      <c r="D5" s="71">
        <v>7</v>
      </c>
      <c r="E5" s="71">
        <v>8.2000000000000011</v>
      </c>
      <c r="F5" s="71">
        <v>8.3000000000000007</v>
      </c>
      <c r="G5" s="71">
        <v>8.3000000000000007</v>
      </c>
      <c r="H5" s="71">
        <v>24.6</v>
      </c>
      <c r="I5" s="70" t="str">
        <f t="shared" si="0"/>
        <v>Aprovado</v>
      </c>
    </row>
    <row r="6" spans="1:9" x14ac:dyDescent="0.25">
      <c r="A6" s="67" t="s">
        <v>100</v>
      </c>
      <c r="B6" s="68">
        <v>5.6</v>
      </c>
      <c r="C6" s="68">
        <v>3</v>
      </c>
      <c r="D6" s="68">
        <v>6</v>
      </c>
      <c r="E6" s="68">
        <v>4.8666666666666663</v>
      </c>
      <c r="F6" s="68">
        <v>3</v>
      </c>
      <c r="G6" s="68">
        <v>5.6</v>
      </c>
      <c r="H6" s="68">
        <v>14.6</v>
      </c>
      <c r="I6" s="67" t="str">
        <f t="shared" si="0"/>
        <v>Recuperação</v>
      </c>
    </row>
    <row r="7" spans="1:9" x14ac:dyDescent="0.25">
      <c r="A7" s="70" t="s">
        <v>101</v>
      </c>
      <c r="B7" s="71">
        <v>3</v>
      </c>
      <c r="C7" s="71">
        <v>8.4</v>
      </c>
      <c r="D7" s="71">
        <v>4.3</v>
      </c>
      <c r="E7" s="71">
        <v>5.2333333333333334</v>
      </c>
      <c r="F7" s="71">
        <v>3</v>
      </c>
      <c r="G7" s="71">
        <v>4.3</v>
      </c>
      <c r="H7" s="71">
        <v>15.7</v>
      </c>
      <c r="I7" s="70" t="str">
        <f t="shared" si="0"/>
        <v>Recuperação</v>
      </c>
    </row>
    <row r="8" spans="1:9" x14ac:dyDescent="0.25">
      <c r="A8" s="67" t="s">
        <v>102</v>
      </c>
      <c r="B8" s="68">
        <v>9.3000000000000007</v>
      </c>
      <c r="C8" s="68">
        <v>8.6</v>
      </c>
      <c r="D8" s="68">
        <v>8.5</v>
      </c>
      <c r="E8" s="68">
        <v>8.7999999999999989</v>
      </c>
      <c r="F8" s="68">
        <v>8.6</v>
      </c>
      <c r="G8" s="68">
        <v>8.6</v>
      </c>
      <c r="H8" s="68">
        <v>26.4</v>
      </c>
      <c r="I8" s="67" t="str">
        <f t="shared" si="0"/>
        <v>Aprovado</v>
      </c>
    </row>
    <row r="9" spans="1:9" x14ac:dyDescent="0.25">
      <c r="A9" s="70" t="s">
        <v>103</v>
      </c>
      <c r="B9" s="71">
        <v>9.6999999999999993</v>
      </c>
      <c r="C9" s="71">
        <v>8.6</v>
      </c>
      <c r="D9" s="71">
        <v>7.3</v>
      </c>
      <c r="E9" s="71">
        <v>8.5333333333333332</v>
      </c>
      <c r="F9" s="71">
        <v>8.6</v>
      </c>
      <c r="G9" s="71">
        <v>8.6</v>
      </c>
      <c r="H9" s="71">
        <v>25.599999999999998</v>
      </c>
      <c r="I9" s="70" t="str">
        <f t="shared" si="0"/>
        <v>Aprovado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L9"/>
  <sheetViews>
    <sheetView workbookViewId="0">
      <selection activeCell="L6" sqref="L6"/>
    </sheetView>
  </sheetViews>
  <sheetFormatPr defaultRowHeight="15" x14ac:dyDescent="0.25"/>
  <cols>
    <col min="9" max="9" width="9.5703125" bestFit="1" customWidth="1"/>
    <col min="11" max="11" width="13.5703125" bestFit="1" customWidth="1"/>
    <col min="12" max="12" width="9.5703125" bestFit="1" customWidth="1"/>
  </cols>
  <sheetData>
    <row r="1" spans="1:12" ht="45" x14ac:dyDescent="0.25">
      <c r="A1" s="63" t="s">
        <v>89</v>
      </c>
      <c r="B1" s="64" t="s">
        <v>90</v>
      </c>
      <c r="C1" s="65" t="s">
        <v>91</v>
      </c>
      <c r="D1" s="65" t="s">
        <v>92</v>
      </c>
      <c r="E1" s="65" t="s">
        <v>93</v>
      </c>
      <c r="F1" s="65" t="s">
        <v>94</v>
      </c>
      <c r="G1" s="65" t="s">
        <v>95</v>
      </c>
      <c r="H1" s="65" t="s">
        <v>96</v>
      </c>
      <c r="I1" s="66" t="s">
        <v>97</v>
      </c>
    </row>
    <row r="2" spans="1:12" x14ac:dyDescent="0.25">
      <c r="A2" s="67" t="s">
        <v>98</v>
      </c>
      <c r="B2" s="68">
        <v>4.2</v>
      </c>
      <c r="C2" s="68">
        <v>1</v>
      </c>
      <c r="D2" s="68">
        <v>6</v>
      </c>
      <c r="E2" s="68">
        <v>3.7333333333333329</v>
      </c>
      <c r="F2" s="68">
        <v>1</v>
      </c>
      <c r="G2" s="68">
        <v>4.2</v>
      </c>
      <c r="H2" s="68">
        <v>11.2</v>
      </c>
      <c r="I2" s="69"/>
      <c r="K2" s="73" t="s">
        <v>104</v>
      </c>
      <c r="L2" s="73" t="s">
        <v>97</v>
      </c>
    </row>
    <row r="3" spans="1:12" x14ac:dyDescent="0.25">
      <c r="A3" s="70" t="s">
        <v>7</v>
      </c>
      <c r="B3" s="71">
        <v>2</v>
      </c>
      <c r="C3" s="71">
        <v>9</v>
      </c>
      <c r="D3" s="71">
        <v>5</v>
      </c>
      <c r="E3" s="71"/>
      <c r="F3" s="71">
        <v>2</v>
      </c>
      <c r="G3" s="71">
        <v>5</v>
      </c>
      <c r="H3" s="71">
        <v>16</v>
      </c>
      <c r="I3" s="72"/>
      <c r="K3" t="s">
        <v>105</v>
      </c>
      <c r="L3">
        <f>COUNT(A1:I9)</f>
        <v>54</v>
      </c>
    </row>
    <row r="4" spans="1:12" x14ac:dyDescent="0.25">
      <c r="A4" s="67" t="s">
        <v>6</v>
      </c>
      <c r="B4" s="68">
        <v>8.6999999999999993</v>
      </c>
      <c r="C4" s="68">
        <v>8</v>
      </c>
      <c r="D4" s="68">
        <v>8.3000000000000007</v>
      </c>
      <c r="E4" s="68">
        <v>8.3333333333333339</v>
      </c>
      <c r="F4" s="68">
        <v>8</v>
      </c>
      <c r="G4" s="68">
        <v>8.3000000000000007</v>
      </c>
      <c r="H4" s="68">
        <v>25</v>
      </c>
      <c r="I4" s="69"/>
      <c r="K4" t="s">
        <v>106</v>
      </c>
      <c r="L4">
        <f>COUNTA(A1:I9)</f>
        <v>71</v>
      </c>
    </row>
    <row r="5" spans="1:12" x14ac:dyDescent="0.25">
      <c r="A5" s="70" t="s">
        <v>99</v>
      </c>
      <c r="B5" s="71">
        <v>9.3000000000000007</v>
      </c>
      <c r="C5" s="71">
        <v>8.3000000000000007</v>
      </c>
      <c r="D5" s="71">
        <v>7</v>
      </c>
      <c r="E5" s="71">
        <v>8.2000000000000011</v>
      </c>
      <c r="F5" s="71">
        <v>8.3000000000000007</v>
      </c>
      <c r="G5" s="71">
        <v>8.3000000000000007</v>
      </c>
      <c r="H5" s="71">
        <v>24.6</v>
      </c>
      <c r="I5" s="72"/>
      <c r="K5" t="s">
        <v>107</v>
      </c>
      <c r="L5">
        <f>COUNTBLANK(A1:I9)</f>
        <v>10</v>
      </c>
    </row>
    <row r="6" spans="1:12" x14ac:dyDescent="0.25">
      <c r="A6" s="67" t="s">
        <v>100</v>
      </c>
      <c r="B6" s="68">
        <v>5.6</v>
      </c>
      <c r="C6" s="68">
        <v>3</v>
      </c>
      <c r="D6" s="68">
        <v>6</v>
      </c>
      <c r="E6" s="68"/>
      <c r="F6" s="68">
        <v>3</v>
      </c>
      <c r="G6" s="68">
        <v>5.6</v>
      </c>
      <c r="H6" s="68">
        <v>14.6</v>
      </c>
      <c r="I6" s="69"/>
    </row>
    <row r="7" spans="1:12" x14ac:dyDescent="0.25">
      <c r="A7" s="70" t="s">
        <v>101</v>
      </c>
      <c r="B7" s="71">
        <v>3</v>
      </c>
      <c r="C7" s="71">
        <v>8.4</v>
      </c>
      <c r="D7" s="71">
        <v>4.3</v>
      </c>
      <c r="E7" s="71">
        <v>5.2333333333333334</v>
      </c>
      <c r="F7" s="71">
        <v>3</v>
      </c>
      <c r="G7" s="71">
        <v>4.3</v>
      </c>
      <c r="H7" s="71">
        <v>15.7</v>
      </c>
      <c r="I7" s="72"/>
    </row>
    <row r="8" spans="1:12" x14ac:dyDescent="0.25">
      <c r="A8" s="67" t="s">
        <v>102</v>
      </c>
      <c r="B8" s="68">
        <v>9.3000000000000007</v>
      </c>
      <c r="C8" s="68">
        <v>8.6</v>
      </c>
      <c r="D8" s="68">
        <v>8.5</v>
      </c>
      <c r="E8" s="68">
        <v>8.7999999999999989</v>
      </c>
      <c r="F8" s="68">
        <v>8.6</v>
      </c>
      <c r="G8" s="68">
        <v>8.6</v>
      </c>
      <c r="H8" s="68">
        <v>26.4</v>
      </c>
      <c r="I8" s="69"/>
    </row>
    <row r="9" spans="1:12" x14ac:dyDescent="0.25">
      <c r="A9" s="70" t="s">
        <v>103</v>
      </c>
      <c r="B9" s="71">
        <v>9.6999999999999993</v>
      </c>
      <c r="C9" s="71">
        <v>8.6</v>
      </c>
      <c r="D9" s="71">
        <v>7.3</v>
      </c>
      <c r="E9" s="71">
        <v>8.5333333333333332</v>
      </c>
      <c r="F9" s="71">
        <v>8.6</v>
      </c>
      <c r="G9" s="71">
        <v>8.6</v>
      </c>
      <c r="H9" s="71">
        <v>25.599999999999998</v>
      </c>
      <c r="I9" s="7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theme="9" tint="0.79998168889431442"/>
  </sheetPr>
  <dimension ref="A1:H10"/>
  <sheetViews>
    <sheetView zoomScale="130" zoomScaleNormal="130" workbookViewId="0">
      <selection activeCell="H15" sqref="H15"/>
    </sheetView>
  </sheetViews>
  <sheetFormatPr defaultRowHeight="15" x14ac:dyDescent="0.25"/>
  <cols>
    <col min="1" max="1" width="12.42578125" customWidth="1"/>
    <col min="2" max="2" width="15" customWidth="1"/>
    <col min="3" max="4" width="11" bestFit="1" customWidth="1"/>
    <col min="5" max="5" width="13" customWidth="1"/>
    <col min="6" max="7" width="13.140625" customWidth="1"/>
    <col min="8" max="8" width="14" bestFit="1" customWidth="1"/>
    <col min="9" max="10" width="15" bestFit="1" customWidth="1"/>
  </cols>
  <sheetData>
    <row r="1" spans="1:8" x14ac:dyDescent="0.25">
      <c r="A1" s="80"/>
      <c r="B1" s="80"/>
      <c r="C1" s="34" t="s">
        <v>0</v>
      </c>
      <c r="D1" s="34" t="s">
        <v>1</v>
      </c>
      <c r="E1" s="34" t="s">
        <v>2</v>
      </c>
      <c r="F1" s="34" t="s">
        <v>3</v>
      </c>
      <c r="G1" s="34" t="s">
        <v>11</v>
      </c>
      <c r="H1" s="34" t="s">
        <v>4</v>
      </c>
    </row>
    <row r="2" spans="1:8" x14ac:dyDescent="0.25">
      <c r="A2" s="81" t="s">
        <v>5</v>
      </c>
      <c r="B2" s="35" t="s">
        <v>6</v>
      </c>
      <c r="C2" s="1">
        <v>45843.6</v>
      </c>
      <c r="D2" s="1">
        <v>50540.89</v>
      </c>
      <c r="E2" s="1">
        <v>48241.35</v>
      </c>
      <c r="F2" s="1">
        <v>60397.08</v>
      </c>
      <c r="G2" s="1">
        <v>60000</v>
      </c>
      <c r="H2" s="2">
        <v>1.2999999999999999E-2</v>
      </c>
    </row>
    <row r="3" spans="1:8" x14ac:dyDescent="0.25">
      <c r="A3" s="81"/>
      <c r="B3" s="35" t="s">
        <v>7</v>
      </c>
      <c r="C3" s="1">
        <v>49830</v>
      </c>
      <c r="D3" s="1">
        <v>54935.75</v>
      </c>
      <c r="E3" s="1">
        <v>52436.25</v>
      </c>
      <c r="F3" s="1">
        <v>65649</v>
      </c>
      <c r="G3" s="1">
        <v>45000</v>
      </c>
      <c r="H3" s="2">
        <v>0.01</v>
      </c>
    </row>
    <row r="4" spans="1:8" x14ac:dyDescent="0.25">
      <c r="A4" s="81"/>
      <c r="B4" s="35" t="s">
        <v>8</v>
      </c>
      <c r="C4" s="1">
        <v>69762</v>
      </c>
      <c r="D4" s="1">
        <v>76910.049999999988</v>
      </c>
      <c r="E4" s="1">
        <v>73410.75</v>
      </c>
      <c r="F4" s="1">
        <v>91908.599999999991</v>
      </c>
      <c r="G4" s="1"/>
      <c r="H4" s="2">
        <v>5.0000000000000001E-3</v>
      </c>
    </row>
    <row r="5" spans="1:8" x14ac:dyDescent="0.25">
      <c r="A5" s="81"/>
      <c r="B5" s="36" t="s">
        <v>9</v>
      </c>
      <c r="C5" s="1">
        <v>33884.400000000001</v>
      </c>
      <c r="D5" s="1">
        <v>37356.310000000005</v>
      </c>
      <c r="E5" s="1">
        <v>35656.65</v>
      </c>
      <c r="F5" s="1">
        <v>44641.32</v>
      </c>
      <c r="G5" s="1"/>
      <c r="H5" s="3"/>
    </row>
    <row r="6" spans="1:8" x14ac:dyDescent="0.25">
      <c r="A6" s="4"/>
      <c r="B6" s="4"/>
      <c r="C6" s="4"/>
      <c r="D6" s="4"/>
      <c r="E6" s="4"/>
      <c r="F6" s="4"/>
      <c r="G6" s="6"/>
    </row>
    <row r="7" spans="1:8" x14ac:dyDescent="0.25">
      <c r="A7" s="81" t="s">
        <v>10</v>
      </c>
      <c r="B7" s="35" t="s">
        <v>6</v>
      </c>
      <c r="C7" s="90">
        <f>IF(C2&gt;=$G$2,C2*$H$2,IF(C2&gt;=$G$3,C2*$H$3,C2*$H$4))</f>
        <v>458.43599999999998</v>
      </c>
      <c r="D7" s="90">
        <f t="shared" ref="D7:F7" si="0">IF(D2&gt;=$G$2,D2*$H$2,IF(D2&gt;=$G$3,D2*$H$3,D2*$H$4))</f>
        <v>505.40890000000002</v>
      </c>
      <c r="E7" s="90">
        <f t="shared" si="0"/>
        <v>482.4135</v>
      </c>
      <c r="F7" s="90">
        <f t="shared" si="0"/>
        <v>785.16203999999993</v>
      </c>
      <c r="G7" s="1"/>
    </row>
    <row r="8" spans="1:8" x14ac:dyDescent="0.25">
      <c r="A8" s="81"/>
      <c r="B8" s="35" t="s">
        <v>7</v>
      </c>
      <c r="C8" s="90">
        <f t="shared" ref="C8:F10" si="1">IF(C3&gt;=$G$2,C3*$H$2,IF(C3&gt;=$G$3,C3*$H$3,C3*$H$4))</f>
        <v>498.3</v>
      </c>
      <c r="D8" s="90">
        <f t="shared" si="1"/>
        <v>549.35749999999996</v>
      </c>
      <c r="E8" s="90">
        <f t="shared" si="1"/>
        <v>524.36249999999995</v>
      </c>
      <c r="F8" s="90">
        <f t="shared" si="1"/>
        <v>853.43700000000001</v>
      </c>
      <c r="G8" s="5"/>
    </row>
    <row r="9" spans="1:8" x14ac:dyDescent="0.25">
      <c r="A9" s="81"/>
      <c r="B9" s="36" t="s">
        <v>8</v>
      </c>
      <c r="C9" s="90">
        <f t="shared" si="1"/>
        <v>906.90599999999995</v>
      </c>
      <c r="D9" s="90">
        <f t="shared" si="1"/>
        <v>999.83064999999976</v>
      </c>
      <c r="E9" s="90">
        <f t="shared" si="1"/>
        <v>954.33974999999998</v>
      </c>
      <c r="F9" s="90">
        <f t="shared" si="1"/>
        <v>1194.8117999999997</v>
      </c>
      <c r="G9" s="5"/>
    </row>
    <row r="10" spans="1:8" x14ac:dyDescent="0.25">
      <c r="A10" s="81"/>
      <c r="B10" s="35" t="s">
        <v>9</v>
      </c>
      <c r="C10" s="90">
        <f t="shared" si="1"/>
        <v>169.422</v>
      </c>
      <c r="D10" s="90">
        <f t="shared" si="1"/>
        <v>186.78155000000004</v>
      </c>
      <c r="E10" s="90">
        <f t="shared" si="1"/>
        <v>178.28325000000001</v>
      </c>
      <c r="F10" s="90">
        <f t="shared" si="1"/>
        <v>223.20660000000001</v>
      </c>
      <c r="G10" s="5"/>
    </row>
  </sheetData>
  <mergeCells count="3">
    <mergeCell ref="A1:B1"/>
    <mergeCell ref="A2:A5"/>
    <mergeCell ref="A7:A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theme="9" tint="0.59999389629810485"/>
  </sheetPr>
  <dimension ref="A1:I37"/>
  <sheetViews>
    <sheetView zoomScale="130" zoomScaleNormal="130" workbookViewId="0">
      <selection activeCell="I12" sqref="I12"/>
    </sheetView>
  </sheetViews>
  <sheetFormatPr defaultRowHeight="15" x14ac:dyDescent="0.25"/>
  <cols>
    <col min="1" max="1" width="12.42578125" customWidth="1"/>
    <col min="2" max="2" width="22.5703125" customWidth="1"/>
    <col min="3" max="3" width="9.28515625" style="7" bestFit="1" customWidth="1"/>
    <col min="4" max="4" width="11.28515625" style="7" bestFit="1" customWidth="1"/>
    <col min="5" max="5" width="8.42578125" style="11" bestFit="1" customWidth="1"/>
    <col min="6" max="6" width="12.7109375" style="7" customWidth="1"/>
    <col min="7" max="7" width="16.7109375" style="7" customWidth="1"/>
    <col min="8" max="8" width="13.140625" style="14" customWidth="1"/>
    <col min="9" max="10" width="15" bestFit="1" customWidth="1"/>
  </cols>
  <sheetData>
    <row r="1" spans="1:9" ht="15" customHeight="1" x14ac:dyDescent="0.25">
      <c r="A1" s="37" t="s">
        <v>12</v>
      </c>
      <c r="B1" s="37" t="s">
        <v>13</v>
      </c>
      <c r="C1" s="38" t="s">
        <v>14</v>
      </c>
      <c r="D1" s="38" t="s">
        <v>15</v>
      </c>
      <c r="E1" s="39" t="s">
        <v>48</v>
      </c>
      <c r="F1" s="38" t="s">
        <v>49</v>
      </c>
      <c r="G1" s="38" t="s">
        <v>16</v>
      </c>
      <c r="H1" s="40" t="s">
        <v>17</v>
      </c>
    </row>
    <row r="2" spans="1:9" x14ac:dyDescent="0.25">
      <c r="A2" s="10">
        <v>43252</v>
      </c>
      <c r="B2" t="s">
        <v>18</v>
      </c>
      <c r="C2" s="12">
        <v>7</v>
      </c>
      <c r="D2" s="13">
        <v>214.28</v>
      </c>
      <c r="E2" s="11">
        <v>3</v>
      </c>
      <c r="F2" s="13">
        <f>IFERROR(D2/C2,0)</f>
        <v>30.611428571428572</v>
      </c>
      <c r="G2" s="9">
        <f>D2*C2+F2*C2</f>
        <v>1714.24</v>
      </c>
      <c r="H2" s="14" t="s">
        <v>6</v>
      </c>
    </row>
    <row r="3" spans="1:9" x14ac:dyDescent="0.25">
      <c r="A3" s="10">
        <v>43253</v>
      </c>
      <c r="B3" t="s">
        <v>19</v>
      </c>
      <c r="C3" s="12">
        <v>5</v>
      </c>
      <c r="D3" s="13">
        <v>350</v>
      </c>
      <c r="E3" s="11">
        <v>2</v>
      </c>
      <c r="F3" s="13">
        <f t="shared" ref="F3:F31" si="0">IFERROR(D3/C3,0)</f>
        <v>70</v>
      </c>
      <c r="G3" s="9">
        <f t="shared" ref="G3:G31" si="1">D3*C3+F3*C3</f>
        <v>2100</v>
      </c>
      <c r="H3" s="14" t="s">
        <v>116</v>
      </c>
    </row>
    <row r="4" spans="1:9" x14ac:dyDescent="0.25">
      <c r="A4" s="10">
        <v>43254</v>
      </c>
      <c r="B4" t="s">
        <v>20</v>
      </c>
      <c r="C4" s="12">
        <v>14</v>
      </c>
      <c r="D4" s="13">
        <v>178.57</v>
      </c>
      <c r="E4" s="11">
        <v>0</v>
      </c>
      <c r="F4" s="13">
        <f t="shared" si="0"/>
        <v>12.754999999999999</v>
      </c>
      <c r="G4" s="9">
        <f t="shared" si="1"/>
        <v>2678.55</v>
      </c>
      <c r="H4" s="14" t="s">
        <v>8</v>
      </c>
      <c r="I4" s="14"/>
    </row>
    <row r="5" spans="1:9" x14ac:dyDescent="0.25">
      <c r="A5" s="10">
        <v>43255</v>
      </c>
      <c r="B5" t="s">
        <v>21</v>
      </c>
      <c r="C5" s="12">
        <v>10</v>
      </c>
      <c r="D5" s="13">
        <v>220</v>
      </c>
      <c r="E5" s="11">
        <v>3</v>
      </c>
      <c r="F5" s="13">
        <f t="shared" si="0"/>
        <v>22</v>
      </c>
      <c r="G5" s="9">
        <f t="shared" si="1"/>
        <v>2420</v>
      </c>
      <c r="H5" s="14" t="s">
        <v>9</v>
      </c>
      <c r="I5" s="14"/>
    </row>
    <row r="6" spans="1:9" x14ac:dyDescent="0.25">
      <c r="A6" s="10">
        <v>43256</v>
      </c>
      <c r="B6" t="s">
        <v>22</v>
      </c>
      <c r="C6" s="12">
        <v>4</v>
      </c>
      <c r="D6" s="13">
        <v>587.5</v>
      </c>
      <c r="E6" s="11">
        <v>3</v>
      </c>
      <c r="F6" s="13">
        <f t="shared" si="0"/>
        <v>146.875</v>
      </c>
      <c r="G6" s="9">
        <f t="shared" si="1"/>
        <v>2937.5</v>
      </c>
      <c r="H6" s="14" t="s">
        <v>6</v>
      </c>
      <c r="I6" s="14"/>
    </row>
    <row r="7" spans="1:9" x14ac:dyDescent="0.25">
      <c r="A7" s="10">
        <v>43257</v>
      </c>
      <c r="B7" t="s">
        <v>23</v>
      </c>
      <c r="C7" s="12">
        <v>8</v>
      </c>
      <c r="D7" s="13">
        <v>287.5</v>
      </c>
      <c r="E7" s="11">
        <v>2</v>
      </c>
      <c r="F7" s="13">
        <f t="shared" si="0"/>
        <v>35.9375</v>
      </c>
      <c r="G7" s="9">
        <f t="shared" si="1"/>
        <v>2587.5</v>
      </c>
      <c r="H7" s="14" t="s">
        <v>7</v>
      </c>
    </row>
    <row r="8" spans="1:9" x14ac:dyDescent="0.25">
      <c r="A8" s="10">
        <v>43258</v>
      </c>
      <c r="B8" t="s">
        <v>24</v>
      </c>
      <c r="C8" s="12">
        <v>6</v>
      </c>
      <c r="D8" s="13">
        <v>300</v>
      </c>
      <c r="E8" s="11">
        <v>0</v>
      </c>
      <c r="F8" s="13">
        <f t="shared" si="0"/>
        <v>50</v>
      </c>
      <c r="G8" s="9">
        <f t="shared" si="1"/>
        <v>2100</v>
      </c>
      <c r="H8" s="14" t="s">
        <v>8</v>
      </c>
    </row>
    <row r="9" spans="1:9" x14ac:dyDescent="0.25">
      <c r="A9" s="10">
        <v>43259</v>
      </c>
      <c r="B9" t="s">
        <v>25</v>
      </c>
      <c r="C9" s="12">
        <v>3</v>
      </c>
      <c r="D9" s="13">
        <v>300</v>
      </c>
      <c r="E9" s="11">
        <v>3</v>
      </c>
      <c r="F9" s="13">
        <f t="shared" si="0"/>
        <v>100</v>
      </c>
      <c r="G9" s="9">
        <f t="shared" si="1"/>
        <v>1200</v>
      </c>
      <c r="H9" s="14" t="s">
        <v>9</v>
      </c>
    </row>
    <row r="10" spans="1:9" x14ac:dyDescent="0.25">
      <c r="A10" s="10">
        <v>43260</v>
      </c>
      <c r="B10" t="s">
        <v>26</v>
      </c>
      <c r="C10" s="12">
        <v>12</v>
      </c>
      <c r="D10" s="13">
        <v>233.33</v>
      </c>
      <c r="E10" s="11">
        <v>3</v>
      </c>
      <c r="F10" s="13">
        <f t="shared" si="0"/>
        <v>19.444166666666668</v>
      </c>
      <c r="G10" s="9">
        <f t="shared" si="1"/>
        <v>3033.29</v>
      </c>
      <c r="H10" s="14" t="s">
        <v>6</v>
      </c>
    </row>
    <row r="11" spans="1:9" x14ac:dyDescent="0.25">
      <c r="A11" s="10">
        <v>43261</v>
      </c>
      <c r="B11" t="s">
        <v>27</v>
      </c>
      <c r="C11" s="12">
        <v>9</v>
      </c>
      <c r="D11" s="13">
        <v>166.66</v>
      </c>
      <c r="E11" s="11">
        <v>2</v>
      </c>
      <c r="F11" s="13">
        <f t="shared" si="0"/>
        <v>18.517777777777777</v>
      </c>
      <c r="G11" s="9">
        <f t="shared" si="1"/>
        <v>1666.6000000000001</v>
      </c>
      <c r="H11" s="14" t="s">
        <v>7</v>
      </c>
    </row>
    <row r="12" spans="1:9" x14ac:dyDescent="0.25">
      <c r="A12" s="10">
        <v>43262</v>
      </c>
      <c r="B12" t="s">
        <v>28</v>
      </c>
      <c r="C12" s="12">
        <v>7</v>
      </c>
      <c r="D12" s="13">
        <v>250</v>
      </c>
      <c r="E12" s="11">
        <v>0</v>
      </c>
      <c r="F12" s="13">
        <f t="shared" si="0"/>
        <v>35.714285714285715</v>
      </c>
      <c r="G12" s="9">
        <f t="shared" si="1"/>
        <v>2000</v>
      </c>
      <c r="H12" s="14" t="s">
        <v>8</v>
      </c>
    </row>
    <row r="13" spans="1:9" x14ac:dyDescent="0.25">
      <c r="A13" s="10">
        <v>43263</v>
      </c>
      <c r="B13" t="s">
        <v>29</v>
      </c>
      <c r="C13" s="12">
        <v>4</v>
      </c>
      <c r="D13" s="13">
        <v>587.5</v>
      </c>
      <c r="E13" s="11">
        <v>3</v>
      </c>
      <c r="F13" s="13">
        <f t="shared" si="0"/>
        <v>146.875</v>
      </c>
      <c r="G13" s="9">
        <f t="shared" si="1"/>
        <v>2937.5</v>
      </c>
      <c r="H13" s="14" t="s">
        <v>9</v>
      </c>
    </row>
    <row r="14" spans="1:9" x14ac:dyDescent="0.25">
      <c r="A14" s="10">
        <v>43264</v>
      </c>
      <c r="B14" t="s">
        <v>30</v>
      </c>
      <c r="C14" s="12">
        <v>7</v>
      </c>
      <c r="D14" s="13">
        <v>314.27999999999997</v>
      </c>
      <c r="E14" s="11">
        <v>3</v>
      </c>
      <c r="F14" s="13">
        <f t="shared" si="0"/>
        <v>44.897142857142853</v>
      </c>
      <c r="G14" s="9">
        <f t="shared" si="1"/>
        <v>2514.2399999999998</v>
      </c>
      <c r="H14" s="14" t="s">
        <v>6</v>
      </c>
    </row>
    <row r="15" spans="1:9" x14ac:dyDescent="0.25">
      <c r="A15" s="10">
        <v>43265</v>
      </c>
      <c r="B15" t="s">
        <v>31</v>
      </c>
      <c r="C15" s="12">
        <v>5</v>
      </c>
      <c r="D15" s="13">
        <v>470</v>
      </c>
      <c r="E15" s="11">
        <v>2</v>
      </c>
      <c r="F15" s="13">
        <f t="shared" si="0"/>
        <v>94</v>
      </c>
      <c r="G15" s="9">
        <f t="shared" si="1"/>
        <v>2820</v>
      </c>
      <c r="H15" s="14" t="s">
        <v>7</v>
      </c>
    </row>
    <row r="16" spans="1:9" x14ac:dyDescent="0.25">
      <c r="A16" s="10">
        <v>43266</v>
      </c>
      <c r="B16" t="s">
        <v>32</v>
      </c>
      <c r="C16" s="12">
        <v>14</v>
      </c>
      <c r="D16" s="13">
        <v>164.28</v>
      </c>
      <c r="E16" s="11">
        <v>0</v>
      </c>
      <c r="F16" s="13">
        <f t="shared" si="0"/>
        <v>11.734285714285715</v>
      </c>
      <c r="G16" s="9">
        <f t="shared" si="1"/>
        <v>2464.2000000000003</v>
      </c>
      <c r="H16" s="14" t="s">
        <v>8</v>
      </c>
    </row>
    <row r="17" spans="1:8" x14ac:dyDescent="0.25">
      <c r="A17" s="10">
        <v>43267</v>
      </c>
      <c r="B17" t="s">
        <v>33</v>
      </c>
      <c r="C17" s="12">
        <v>10</v>
      </c>
      <c r="D17" s="13">
        <v>180</v>
      </c>
      <c r="E17" s="11">
        <v>3</v>
      </c>
      <c r="F17" s="13">
        <f t="shared" si="0"/>
        <v>18</v>
      </c>
      <c r="G17" s="9">
        <f t="shared" si="1"/>
        <v>1980</v>
      </c>
      <c r="H17" s="14" t="s">
        <v>9</v>
      </c>
    </row>
    <row r="18" spans="1:8" x14ac:dyDescent="0.25">
      <c r="A18" s="10">
        <v>43268</v>
      </c>
      <c r="B18" t="s">
        <v>34</v>
      </c>
      <c r="C18" s="12">
        <v>4</v>
      </c>
      <c r="D18" s="13">
        <v>225</v>
      </c>
      <c r="E18" s="11">
        <v>3</v>
      </c>
      <c r="F18" s="13">
        <f t="shared" si="0"/>
        <v>56.25</v>
      </c>
      <c r="G18" s="9">
        <f t="shared" si="1"/>
        <v>1125</v>
      </c>
      <c r="H18" s="14" t="s">
        <v>6</v>
      </c>
    </row>
    <row r="19" spans="1:8" x14ac:dyDescent="0.25">
      <c r="A19" s="10">
        <v>43269</v>
      </c>
      <c r="B19" t="s">
        <v>35</v>
      </c>
      <c r="C19" s="12">
        <v>8</v>
      </c>
      <c r="D19" s="13">
        <v>350</v>
      </c>
      <c r="E19" s="11">
        <v>2</v>
      </c>
      <c r="F19" s="13">
        <f t="shared" si="0"/>
        <v>43.75</v>
      </c>
      <c r="G19" s="9">
        <f t="shared" si="1"/>
        <v>3150</v>
      </c>
      <c r="H19" s="14" t="s">
        <v>7</v>
      </c>
    </row>
    <row r="20" spans="1:8" x14ac:dyDescent="0.25">
      <c r="A20" s="10">
        <v>43270</v>
      </c>
      <c r="B20" t="s">
        <v>36</v>
      </c>
      <c r="C20" s="12">
        <v>6</v>
      </c>
      <c r="D20" s="13">
        <v>250</v>
      </c>
      <c r="E20" s="11">
        <v>0</v>
      </c>
      <c r="F20" s="13">
        <f t="shared" si="0"/>
        <v>41.666666666666664</v>
      </c>
      <c r="G20" s="9">
        <f t="shared" si="1"/>
        <v>1750</v>
      </c>
      <c r="H20" s="14" t="s">
        <v>8</v>
      </c>
    </row>
    <row r="21" spans="1:8" x14ac:dyDescent="0.25">
      <c r="A21" s="10">
        <v>43271</v>
      </c>
      <c r="B21" t="s">
        <v>37</v>
      </c>
      <c r="C21" s="12">
        <v>3</v>
      </c>
      <c r="D21" s="13">
        <v>583.33333333333303</v>
      </c>
      <c r="E21" s="11">
        <v>3</v>
      </c>
      <c r="F21" s="13">
        <f t="shared" si="0"/>
        <v>194.44444444444434</v>
      </c>
      <c r="G21" s="9">
        <f t="shared" si="1"/>
        <v>2333.3333333333321</v>
      </c>
      <c r="H21" s="14" t="s">
        <v>9</v>
      </c>
    </row>
    <row r="22" spans="1:8" x14ac:dyDescent="0.25">
      <c r="A22" s="10">
        <v>43272</v>
      </c>
      <c r="B22" t="s">
        <v>38</v>
      </c>
      <c r="C22" s="12">
        <v>12</v>
      </c>
      <c r="D22" s="13">
        <v>208.33</v>
      </c>
      <c r="E22" s="11">
        <v>3</v>
      </c>
      <c r="F22" s="13">
        <f t="shared" si="0"/>
        <v>17.360833333333336</v>
      </c>
      <c r="G22" s="9">
        <f t="shared" si="1"/>
        <v>2708.29</v>
      </c>
      <c r="H22" s="14" t="s">
        <v>6</v>
      </c>
    </row>
    <row r="23" spans="1:8" x14ac:dyDescent="0.25">
      <c r="A23" s="10">
        <v>43273</v>
      </c>
      <c r="B23" t="s">
        <v>39</v>
      </c>
      <c r="C23" s="12">
        <v>9</v>
      </c>
      <c r="D23" s="13">
        <v>244.44</v>
      </c>
      <c r="E23" s="11">
        <v>2</v>
      </c>
      <c r="F23" s="13">
        <f t="shared" si="0"/>
        <v>27.16</v>
      </c>
      <c r="G23" s="9">
        <f t="shared" si="1"/>
        <v>2444.4</v>
      </c>
      <c r="H23" s="14" t="s">
        <v>7</v>
      </c>
    </row>
    <row r="24" spans="1:8" x14ac:dyDescent="0.25">
      <c r="A24" s="10">
        <v>43274</v>
      </c>
      <c r="B24" t="s">
        <v>40</v>
      </c>
      <c r="C24" s="12">
        <v>7</v>
      </c>
      <c r="D24" s="13">
        <v>335.71</v>
      </c>
      <c r="E24" s="11">
        <v>0</v>
      </c>
      <c r="F24" s="13">
        <f t="shared" si="0"/>
        <v>47.958571428571425</v>
      </c>
      <c r="G24" s="9">
        <f t="shared" si="1"/>
        <v>2685.68</v>
      </c>
      <c r="H24" s="14" t="s">
        <v>8</v>
      </c>
    </row>
    <row r="25" spans="1:8" x14ac:dyDescent="0.25">
      <c r="A25" s="10">
        <v>43275</v>
      </c>
      <c r="B25" t="s">
        <v>41</v>
      </c>
      <c r="C25" s="12">
        <v>4</v>
      </c>
      <c r="D25" s="13">
        <v>575</v>
      </c>
      <c r="E25" s="11">
        <v>3</v>
      </c>
      <c r="F25" s="13">
        <f t="shared" si="0"/>
        <v>143.75</v>
      </c>
      <c r="G25" s="9">
        <f t="shared" si="1"/>
        <v>2875</v>
      </c>
      <c r="H25" s="14" t="s">
        <v>9</v>
      </c>
    </row>
    <row r="26" spans="1:8" x14ac:dyDescent="0.25">
      <c r="A26" s="10">
        <v>43276</v>
      </c>
      <c r="B26" t="s">
        <v>42</v>
      </c>
      <c r="C26" s="12">
        <v>7</v>
      </c>
      <c r="D26" s="13">
        <v>257.14</v>
      </c>
      <c r="E26" s="11">
        <v>3</v>
      </c>
      <c r="F26" s="13">
        <f t="shared" si="0"/>
        <v>36.734285714285711</v>
      </c>
      <c r="G26" s="9">
        <f t="shared" si="1"/>
        <v>2057.12</v>
      </c>
      <c r="H26" s="14" t="s">
        <v>6</v>
      </c>
    </row>
    <row r="27" spans="1:8" x14ac:dyDescent="0.25">
      <c r="A27" s="10">
        <v>43277</v>
      </c>
      <c r="B27" t="s">
        <v>43</v>
      </c>
      <c r="C27" s="12">
        <v>5</v>
      </c>
      <c r="D27" s="13">
        <v>180</v>
      </c>
      <c r="E27" s="11">
        <v>2</v>
      </c>
      <c r="F27" s="13">
        <f t="shared" si="0"/>
        <v>36</v>
      </c>
      <c r="G27" s="9">
        <f t="shared" si="1"/>
        <v>1080</v>
      </c>
      <c r="H27" s="14" t="s">
        <v>7</v>
      </c>
    </row>
    <row r="28" spans="1:8" x14ac:dyDescent="0.25">
      <c r="A28" s="10">
        <v>43278</v>
      </c>
      <c r="B28" t="s">
        <v>44</v>
      </c>
      <c r="C28" s="12">
        <v>14</v>
      </c>
      <c r="D28" s="13">
        <v>200</v>
      </c>
      <c r="E28" s="11">
        <v>0</v>
      </c>
      <c r="F28" s="13">
        <f t="shared" si="0"/>
        <v>14.285714285714286</v>
      </c>
      <c r="G28" s="9">
        <f t="shared" si="1"/>
        <v>3000</v>
      </c>
      <c r="H28" s="14" t="s">
        <v>8</v>
      </c>
    </row>
    <row r="29" spans="1:8" x14ac:dyDescent="0.25">
      <c r="A29" s="10">
        <v>43279</v>
      </c>
      <c r="B29" t="s">
        <v>45</v>
      </c>
      <c r="C29" s="12">
        <v>10</v>
      </c>
      <c r="D29" s="13">
        <v>150</v>
      </c>
      <c r="E29" s="11">
        <v>3</v>
      </c>
      <c r="F29" s="13">
        <f t="shared" si="0"/>
        <v>15</v>
      </c>
      <c r="G29" s="9">
        <f t="shared" si="1"/>
        <v>1650</v>
      </c>
      <c r="H29" s="14" t="s">
        <v>9</v>
      </c>
    </row>
    <row r="30" spans="1:8" x14ac:dyDescent="0.25">
      <c r="A30" s="10">
        <v>43280</v>
      </c>
      <c r="B30" t="s">
        <v>46</v>
      </c>
      <c r="C30" s="12">
        <v>4</v>
      </c>
      <c r="D30" s="13">
        <v>437.5</v>
      </c>
      <c r="E30" s="11">
        <v>3</v>
      </c>
      <c r="F30" s="13">
        <f t="shared" si="0"/>
        <v>109.375</v>
      </c>
      <c r="G30" s="9">
        <f t="shared" si="1"/>
        <v>2187.5</v>
      </c>
      <c r="H30" s="14" t="s">
        <v>6</v>
      </c>
    </row>
    <row r="31" spans="1:8" x14ac:dyDescent="0.25">
      <c r="A31" s="10">
        <v>43281</v>
      </c>
      <c r="B31" t="s">
        <v>47</v>
      </c>
      <c r="C31" s="12">
        <v>8</v>
      </c>
      <c r="D31" s="13">
        <v>312.5</v>
      </c>
      <c r="E31" s="11">
        <v>0</v>
      </c>
      <c r="F31" s="13">
        <f t="shared" si="0"/>
        <v>39.0625</v>
      </c>
      <c r="G31" s="9">
        <f t="shared" si="1"/>
        <v>2812.5</v>
      </c>
      <c r="H31" s="14" t="s">
        <v>7</v>
      </c>
    </row>
    <row r="32" spans="1:8" x14ac:dyDescent="0.25">
      <c r="C32" s="12"/>
      <c r="G32" s="13"/>
    </row>
    <row r="33" spans="3:7" x14ac:dyDescent="0.25">
      <c r="C33" s="12"/>
      <c r="G33" s="13"/>
    </row>
    <row r="34" spans="3:7" x14ac:dyDescent="0.25">
      <c r="C34" s="12"/>
      <c r="G34" s="13"/>
    </row>
    <row r="35" spans="3:7" x14ac:dyDescent="0.25">
      <c r="C35" s="12"/>
      <c r="G35" s="13"/>
    </row>
    <row r="36" spans="3:7" x14ac:dyDescent="0.25">
      <c r="C36" s="12"/>
      <c r="G36" s="13"/>
    </row>
    <row r="37" spans="3:7" x14ac:dyDescent="0.25">
      <c r="C37" s="12"/>
      <c r="G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9" tint="0.39997558519241921"/>
  </sheetPr>
  <dimension ref="A1:I37"/>
  <sheetViews>
    <sheetView zoomScale="130" zoomScaleNormal="130" workbookViewId="0">
      <selection activeCell="H2" sqref="H2"/>
    </sheetView>
  </sheetViews>
  <sheetFormatPr defaultRowHeight="15" x14ac:dyDescent="0.25"/>
  <cols>
    <col min="1" max="1" width="12.42578125" customWidth="1"/>
    <col min="2" max="2" width="22.5703125" customWidth="1"/>
    <col min="3" max="3" width="9.28515625" style="8" bestFit="1" customWidth="1"/>
    <col min="4" max="4" width="11.28515625" style="8" bestFit="1" customWidth="1"/>
    <col min="5" max="5" width="8.42578125" style="11" bestFit="1" customWidth="1"/>
    <col min="6" max="6" width="12.7109375" style="8" customWidth="1"/>
    <col min="7" max="7" width="16.7109375" style="8" customWidth="1"/>
    <col min="8" max="8" width="13" style="11" customWidth="1"/>
    <col min="9" max="9" width="13.140625" style="14" customWidth="1"/>
    <col min="10" max="11" width="15" bestFit="1" customWidth="1"/>
  </cols>
  <sheetData>
    <row r="1" spans="1:9" ht="15" customHeight="1" x14ac:dyDescent="0.25">
      <c r="A1" s="37" t="s">
        <v>12</v>
      </c>
      <c r="B1" s="37" t="s">
        <v>13</v>
      </c>
      <c r="C1" s="38" t="s">
        <v>14</v>
      </c>
      <c r="D1" s="38" t="s">
        <v>15</v>
      </c>
      <c r="E1" s="39" t="s">
        <v>48</v>
      </c>
      <c r="F1" s="38" t="s">
        <v>49</v>
      </c>
      <c r="G1" s="38" t="s">
        <v>16</v>
      </c>
      <c r="H1" s="39" t="s">
        <v>50</v>
      </c>
      <c r="I1" s="40" t="s">
        <v>17</v>
      </c>
    </row>
    <row r="2" spans="1:9" x14ac:dyDescent="0.25">
      <c r="A2" s="10">
        <v>43252</v>
      </c>
      <c r="B2" t="s">
        <v>18</v>
      </c>
      <c r="C2" s="12">
        <v>7</v>
      </c>
      <c r="D2" s="13">
        <v>214.28</v>
      </c>
      <c r="E2" s="11">
        <v>3</v>
      </c>
      <c r="F2" s="13"/>
      <c r="G2" s="9">
        <f>D2*C2+F2*C2</f>
        <v>1499.96</v>
      </c>
      <c r="H2" s="11">
        <f>_xlfn.RANK.EQ(G2,$G$2:$G$31,0)</f>
        <v>26</v>
      </c>
      <c r="I2" s="14" t="s">
        <v>6</v>
      </c>
    </row>
    <row r="3" spans="1:9" x14ac:dyDescent="0.25">
      <c r="A3" s="10">
        <v>43253</v>
      </c>
      <c r="B3" t="s">
        <v>19</v>
      </c>
      <c r="C3" s="12">
        <v>5</v>
      </c>
      <c r="D3" s="13">
        <v>350</v>
      </c>
      <c r="E3" s="11">
        <v>2</v>
      </c>
      <c r="F3" s="13"/>
      <c r="G3" s="9">
        <f t="shared" ref="G3:G31" si="0">D3*C3+F3*C3</f>
        <v>1750</v>
      </c>
      <c r="H3" s="11">
        <f>_xlfn.RANK.EQ(G3,$G$2:$G$31,0)</f>
        <v>20</v>
      </c>
      <c r="I3" s="14" t="s">
        <v>7</v>
      </c>
    </row>
    <row r="4" spans="1:9" x14ac:dyDescent="0.25">
      <c r="A4" s="10">
        <v>43254</v>
      </c>
      <c r="B4" t="s">
        <v>20</v>
      </c>
      <c r="C4" s="12">
        <v>14</v>
      </c>
      <c r="D4" s="13">
        <v>178.57</v>
      </c>
      <c r="E4" s="11">
        <v>0</v>
      </c>
      <c r="F4" s="13"/>
      <c r="G4" s="9">
        <f t="shared" si="0"/>
        <v>2499.98</v>
      </c>
      <c r="H4" s="11">
        <f>_xlfn.RANK.EQ(G4,$G$2:$G$31,0)</f>
        <v>5</v>
      </c>
      <c r="I4" s="14" t="s">
        <v>8</v>
      </c>
    </row>
    <row r="5" spans="1:9" x14ac:dyDescent="0.25">
      <c r="A5" s="10">
        <v>43255</v>
      </c>
      <c r="B5" t="s">
        <v>21</v>
      </c>
      <c r="C5" s="12">
        <v>10</v>
      </c>
      <c r="D5" s="13">
        <v>220</v>
      </c>
      <c r="E5" s="11">
        <v>3</v>
      </c>
      <c r="F5" s="13"/>
      <c r="G5" s="9">
        <f t="shared" si="0"/>
        <v>2200</v>
      </c>
      <c r="H5" s="11">
        <f>_xlfn.RANK.EQ(G5,$G$2:$G$31,0)</f>
        <v>14</v>
      </c>
      <c r="I5" s="14" t="s">
        <v>9</v>
      </c>
    </row>
    <row r="6" spans="1:9" x14ac:dyDescent="0.25">
      <c r="A6" s="10">
        <v>43256</v>
      </c>
      <c r="B6" t="s">
        <v>22</v>
      </c>
      <c r="C6" s="12">
        <v>4</v>
      </c>
      <c r="D6" s="13">
        <v>587.5</v>
      </c>
      <c r="E6" s="11">
        <v>3</v>
      </c>
      <c r="F6" s="13"/>
      <c r="G6" s="9">
        <f t="shared" si="0"/>
        <v>2350</v>
      </c>
      <c r="H6" s="11">
        <f t="shared" ref="H6:H31" si="1">_xlfn.RANK.EQ(G6,$G$2:$G$31,0)</f>
        <v>7</v>
      </c>
      <c r="I6" s="14" t="s">
        <v>6</v>
      </c>
    </row>
    <row r="7" spans="1:9" x14ac:dyDescent="0.25">
      <c r="A7" s="10">
        <v>43257</v>
      </c>
      <c r="B7" t="s">
        <v>23</v>
      </c>
      <c r="C7" s="12">
        <v>8</v>
      </c>
      <c r="D7" s="13">
        <v>287.5</v>
      </c>
      <c r="E7" s="11">
        <v>2</v>
      </c>
      <c r="F7" s="13"/>
      <c r="G7" s="9">
        <f t="shared" si="0"/>
        <v>2300</v>
      </c>
      <c r="H7" s="11">
        <f t="shared" si="1"/>
        <v>11</v>
      </c>
      <c r="I7" s="14" t="s">
        <v>7</v>
      </c>
    </row>
    <row r="8" spans="1:9" x14ac:dyDescent="0.25">
      <c r="A8" s="10">
        <v>43258</v>
      </c>
      <c r="B8" t="s">
        <v>24</v>
      </c>
      <c r="C8" s="12">
        <v>6</v>
      </c>
      <c r="D8" s="13">
        <v>300</v>
      </c>
      <c r="E8" s="11">
        <v>0</v>
      </c>
      <c r="F8" s="13"/>
      <c r="G8" s="9">
        <f t="shared" si="0"/>
        <v>1800</v>
      </c>
      <c r="H8" s="11">
        <f t="shared" si="1"/>
        <v>17</v>
      </c>
      <c r="I8" s="14" t="s">
        <v>8</v>
      </c>
    </row>
    <row r="9" spans="1:9" x14ac:dyDescent="0.25">
      <c r="A9" s="10">
        <v>43259</v>
      </c>
      <c r="B9" t="s">
        <v>25</v>
      </c>
      <c r="C9" s="12">
        <v>3</v>
      </c>
      <c r="D9" s="13">
        <v>300</v>
      </c>
      <c r="E9" s="11">
        <v>3</v>
      </c>
      <c r="F9" s="13"/>
      <c r="G9" s="9">
        <f t="shared" si="0"/>
        <v>900</v>
      </c>
      <c r="H9" s="11">
        <f t="shared" si="1"/>
        <v>28</v>
      </c>
      <c r="I9" s="14" t="s">
        <v>9</v>
      </c>
    </row>
    <row r="10" spans="1:9" x14ac:dyDescent="0.25">
      <c r="A10" s="10">
        <v>43260</v>
      </c>
      <c r="B10" t="s">
        <v>26</v>
      </c>
      <c r="C10" s="12">
        <v>12</v>
      </c>
      <c r="D10" s="13">
        <v>233.33</v>
      </c>
      <c r="E10" s="11">
        <v>3</v>
      </c>
      <c r="F10" s="13"/>
      <c r="G10" s="9">
        <f t="shared" si="0"/>
        <v>2799.96</v>
      </c>
      <c r="H10" s="11">
        <f t="shared" si="1"/>
        <v>3</v>
      </c>
      <c r="I10" s="14" t="s">
        <v>6</v>
      </c>
    </row>
    <row r="11" spans="1:9" x14ac:dyDescent="0.25">
      <c r="A11" s="10">
        <v>43261</v>
      </c>
      <c r="B11" t="s">
        <v>27</v>
      </c>
      <c r="C11" s="12">
        <v>9</v>
      </c>
      <c r="D11" s="13">
        <v>166.66</v>
      </c>
      <c r="E11" s="11">
        <v>2</v>
      </c>
      <c r="F11" s="13"/>
      <c r="G11" s="9">
        <f t="shared" si="0"/>
        <v>1499.94</v>
      </c>
      <c r="H11" s="11">
        <f t="shared" si="1"/>
        <v>27</v>
      </c>
      <c r="I11" s="14" t="s">
        <v>7</v>
      </c>
    </row>
    <row r="12" spans="1:9" x14ac:dyDescent="0.25">
      <c r="A12" s="10">
        <v>43262</v>
      </c>
      <c r="B12" t="s">
        <v>28</v>
      </c>
      <c r="C12" s="12">
        <v>7</v>
      </c>
      <c r="D12" s="13">
        <v>250</v>
      </c>
      <c r="E12" s="11">
        <v>0</v>
      </c>
      <c r="F12" s="13"/>
      <c r="G12" s="9">
        <f t="shared" si="0"/>
        <v>1750</v>
      </c>
      <c r="H12" s="11">
        <f t="shared" si="1"/>
        <v>20</v>
      </c>
      <c r="I12" s="14" t="s">
        <v>8</v>
      </c>
    </row>
    <row r="13" spans="1:9" x14ac:dyDescent="0.25">
      <c r="A13" s="10">
        <v>43263</v>
      </c>
      <c r="B13" t="s">
        <v>29</v>
      </c>
      <c r="C13" s="12">
        <v>4</v>
      </c>
      <c r="D13" s="13">
        <v>587.5</v>
      </c>
      <c r="E13" s="11">
        <v>3</v>
      </c>
      <c r="F13" s="13"/>
      <c r="G13" s="9">
        <f t="shared" si="0"/>
        <v>2350</v>
      </c>
      <c r="H13" s="11">
        <f t="shared" si="1"/>
        <v>7</v>
      </c>
      <c r="I13" s="14" t="s">
        <v>9</v>
      </c>
    </row>
    <row r="14" spans="1:9" x14ac:dyDescent="0.25">
      <c r="A14" s="10">
        <v>43264</v>
      </c>
      <c r="B14" t="s">
        <v>30</v>
      </c>
      <c r="C14" s="12">
        <v>7</v>
      </c>
      <c r="D14" s="13">
        <v>314.27999999999997</v>
      </c>
      <c r="E14" s="11">
        <v>3</v>
      </c>
      <c r="F14" s="13"/>
      <c r="G14" s="9">
        <f t="shared" si="0"/>
        <v>2199.96</v>
      </c>
      <c r="H14" s="11">
        <f t="shared" si="1"/>
        <v>15</v>
      </c>
      <c r="I14" s="14" t="s">
        <v>6</v>
      </c>
    </row>
    <row r="15" spans="1:9" x14ac:dyDescent="0.25">
      <c r="A15" s="10">
        <v>43265</v>
      </c>
      <c r="B15" t="s">
        <v>31</v>
      </c>
      <c r="C15" s="12">
        <v>5</v>
      </c>
      <c r="D15" s="13">
        <v>470</v>
      </c>
      <c r="E15" s="11">
        <v>2</v>
      </c>
      <c r="F15" s="13"/>
      <c r="G15" s="9">
        <f t="shared" si="0"/>
        <v>2350</v>
      </c>
      <c r="H15" s="11">
        <f t="shared" si="1"/>
        <v>7</v>
      </c>
      <c r="I15" s="14" t="s">
        <v>7</v>
      </c>
    </row>
    <row r="16" spans="1:9" x14ac:dyDescent="0.25">
      <c r="A16" s="10">
        <v>43266</v>
      </c>
      <c r="B16" t="s">
        <v>32</v>
      </c>
      <c r="C16" s="12">
        <v>14</v>
      </c>
      <c r="D16" s="13">
        <v>164.28</v>
      </c>
      <c r="E16" s="11">
        <v>0</v>
      </c>
      <c r="F16" s="13"/>
      <c r="G16" s="9">
        <f t="shared" si="0"/>
        <v>2299.92</v>
      </c>
      <c r="H16" s="11">
        <f t="shared" si="1"/>
        <v>13</v>
      </c>
      <c r="I16" s="14" t="s">
        <v>8</v>
      </c>
    </row>
    <row r="17" spans="1:9" x14ac:dyDescent="0.25">
      <c r="A17" s="10">
        <v>43267</v>
      </c>
      <c r="B17" t="s">
        <v>33</v>
      </c>
      <c r="C17" s="12">
        <v>10</v>
      </c>
      <c r="D17" s="13">
        <v>180</v>
      </c>
      <c r="E17" s="11">
        <v>3</v>
      </c>
      <c r="F17" s="13"/>
      <c r="G17" s="9">
        <f t="shared" si="0"/>
        <v>1800</v>
      </c>
      <c r="H17" s="11">
        <f t="shared" si="1"/>
        <v>17</v>
      </c>
      <c r="I17" s="14" t="s">
        <v>9</v>
      </c>
    </row>
    <row r="18" spans="1:9" x14ac:dyDescent="0.25">
      <c r="A18" s="10">
        <v>43268</v>
      </c>
      <c r="B18" t="s">
        <v>34</v>
      </c>
      <c r="C18" s="12">
        <v>4</v>
      </c>
      <c r="D18" s="13">
        <v>225</v>
      </c>
      <c r="E18" s="11">
        <v>3</v>
      </c>
      <c r="F18" s="13"/>
      <c r="G18" s="9">
        <f t="shared" si="0"/>
        <v>900</v>
      </c>
      <c r="H18" s="11">
        <f t="shared" si="1"/>
        <v>28</v>
      </c>
      <c r="I18" s="14" t="s">
        <v>6</v>
      </c>
    </row>
    <row r="19" spans="1:9" x14ac:dyDescent="0.25">
      <c r="A19" s="10">
        <v>43269</v>
      </c>
      <c r="B19" t="s">
        <v>35</v>
      </c>
      <c r="C19" s="12">
        <v>8</v>
      </c>
      <c r="D19" s="13">
        <v>350</v>
      </c>
      <c r="E19" s="11">
        <v>2</v>
      </c>
      <c r="F19" s="13"/>
      <c r="G19" s="9">
        <f t="shared" si="0"/>
        <v>2800</v>
      </c>
      <c r="H19" s="11">
        <f>_xlfn.RANK.EQ(G19,$G$2:$G$31,0)</f>
        <v>1</v>
      </c>
      <c r="I19" s="14" t="s">
        <v>7</v>
      </c>
    </row>
    <row r="20" spans="1:9" x14ac:dyDescent="0.25">
      <c r="A20" s="10">
        <v>43270</v>
      </c>
      <c r="B20" t="s">
        <v>36</v>
      </c>
      <c r="C20" s="12">
        <v>6</v>
      </c>
      <c r="D20" s="13">
        <v>250</v>
      </c>
      <c r="E20" s="11">
        <v>0</v>
      </c>
      <c r="F20" s="13"/>
      <c r="G20" s="9">
        <f t="shared" si="0"/>
        <v>1500</v>
      </c>
      <c r="H20" s="11">
        <f t="shared" si="1"/>
        <v>24</v>
      </c>
      <c r="I20" s="14" t="s">
        <v>8</v>
      </c>
    </row>
    <row r="21" spans="1:9" x14ac:dyDescent="0.25">
      <c r="A21" s="10">
        <v>43271</v>
      </c>
      <c r="B21" t="s">
        <v>37</v>
      </c>
      <c r="C21" s="12">
        <v>3</v>
      </c>
      <c r="D21" s="13">
        <v>583.33333333333303</v>
      </c>
      <c r="E21" s="11">
        <v>3</v>
      </c>
      <c r="F21" s="13"/>
      <c r="G21" s="9">
        <f t="shared" si="0"/>
        <v>1749.9999999999991</v>
      </c>
      <c r="H21" s="11">
        <f t="shared" si="1"/>
        <v>23</v>
      </c>
      <c r="I21" s="14" t="s">
        <v>9</v>
      </c>
    </row>
    <row r="22" spans="1:9" x14ac:dyDescent="0.25">
      <c r="A22" s="10">
        <v>43272</v>
      </c>
      <c r="B22" t="s">
        <v>38</v>
      </c>
      <c r="C22" s="12">
        <v>12</v>
      </c>
      <c r="D22" s="13">
        <v>208.33</v>
      </c>
      <c r="E22" s="11">
        <v>3</v>
      </c>
      <c r="F22" s="13"/>
      <c r="G22" s="9">
        <f t="shared" si="0"/>
        <v>2499.96</v>
      </c>
      <c r="H22" s="11">
        <f t="shared" si="1"/>
        <v>6</v>
      </c>
      <c r="I22" s="14" t="s">
        <v>6</v>
      </c>
    </row>
    <row r="23" spans="1:9" x14ac:dyDescent="0.25">
      <c r="A23" s="10">
        <v>43273</v>
      </c>
      <c r="B23" t="s">
        <v>39</v>
      </c>
      <c r="C23" s="12">
        <v>9</v>
      </c>
      <c r="D23" s="13">
        <v>244.44</v>
      </c>
      <c r="E23" s="11">
        <v>2</v>
      </c>
      <c r="F23" s="13"/>
      <c r="G23" s="9">
        <f t="shared" si="0"/>
        <v>2199.96</v>
      </c>
      <c r="H23" s="11">
        <f t="shared" si="1"/>
        <v>15</v>
      </c>
      <c r="I23" s="14" t="s">
        <v>7</v>
      </c>
    </row>
    <row r="24" spans="1:9" x14ac:dyDescent="0.25">
      <c r="A24" s="10">
        <v>43274</v>
      </c>
      <c r="B24" t="s">
        <v>40</v>
      </c>
      <c r="C24" s="12">
        <v>7</v>
      </c>
      <c r="D24" s="13">
        <v>335.71</v>
      </c>
      <c r="E24" s="11">
        <v>0</v>
      </c>
      <c r="F24" s="13"/>
      <c r="G24" s="9">
        <f t="shared" si="0"/>
        <v>2349.9699999999998</v>
      </c>
      <c r="H24" s="11">
        <f t="shared" si="1"/>
        <v>10</v>
      </c>
      <c r="I24" s="14" t="s">
        <v>8</v>
      </c>
    </row>
    <row r="25" spans="1:9" x14ac:dyDescent="0.25">
      <c r="A25" s="10">
        <v>43275</v>
      </c>
      <c r="B25" t="s">
        <v>41</v>
      </c>
      <c r="C25" s="12">
        <v>4</v>
      </c>
      <c r="D25" s="13">
        <v>575</v>
      </c>
      <c r="E25" s="11">
        <v>3</v>
      </c>
      <c r="F25" s="13"/>
      <c r="G25" s="9">
        <f t="shared" si="0"/>
        <v>2300</v>
      </c>
      <c r="H25" s="11">
        <f t="shared" si="1"/>
        <v>11</v>
      </c>
      <c r="I25" s="14" t="s">
        <v>9</v>
      </c>
    </row>
    <row r="26" spans="1:9" x14ac:dyDescent="0.25">
      <c r="A26" s="10">
        <v>43276</v>
      </c>
      <c r="B26" t="s">
        <v>42</v>
      </c>
      <c r="C26" s="12">
        <v>7</v>
      </c>
      <c r="D26" s="13">
        <v>257.14</v>
      </c>
      <c r="E26" s="11">
        <v>3</v>
      </c>
      <c r="F26" s="13"/>
      <c r="G26" s="9">
        <f t="shared" si="0"/>
        <v>1799.98</v>
      </c>
      <c r="H26" s="11">
        <f t="shared" si="1"/>
        <v>19</v>
      </c>
      <c r="I26" s="14" t="s">
        <v>6</v>
      </c>
    </row>
    <row r="27" spans="1:9" x14ac:dyDescent="0.25">
      <c r="A27" s="10">
        <v>43277</v>
      </c>
      <c r="B27" t="s">
        <v>43</v>
      </c>
      <c r="C27" s="12">
        <v>5</v>
      </c>
      <c r="D27" s="13">
        <v>180</v>
      </c>
      <c r="E27" s="11">
        <v>2</v>
      </c>
      <c r="F27" s="13"/>
      <c r="G27" s="9">
        <f t="shared" si="0"/>
        <v>900</v>
      </c>
      <c r="H27" s="11">
        <f t="shared" si="1"/>
        <v>28</v>
      </c>
      <c r="I27" s="14" t="s">
        <v>7</v>
      </c>
    </row>
    <row r="28" spans="1:9" x14ac:dyDescent="0.25">
      <c r="A28" s="10">
        <v>43278</v>
      </c>
      <c r="B28" t="s">
        <v>44</v>
      </c>
      <c r="C28" s="12">
        <v>14</v>
      </c>
      <c r="D28" s="13">
        <v>200</v>
      </c>
      <c r="E28" s="11">
        <v>0</v>
      </c>
      <c r="F28" s="13"/>
      <c r="G28" s="9">
        <f t="shared" si="0"/>
        <v>2800</v>
      </c>
      <c r="H28" s="11">
        <f t="shared" si="1"/>
        <v>1</v>
      </c>
      <c r="I28" s="14" t="s">
        <v>8</v>
      </c>
    </row>
    <row r="29" spans="1:9" x14ac:dyDescent="0.25">
      <c r="A29" s="10">
        <v>43279</v>
      </c>
      <c r="B29" t="s">
        <v>45</v>
      </c>
      <c r="C29" s="12">
        <v>10</v>
      </c>
      <c r="D29" s="13">
        <v>150</v>
      </c>
      <c r="E29" s="11">
        <v>3</v>
      </c>
      <c r="F29" s="13"/>
      <c r="G29" s="9">
        <f t="shared" si="0"/>
        <v>1500</v>
      </c>
      <c r="H29" s="11">
        <f t="shared" si="1"/>
        <v>24</v>
      </c>
      <c r="I29" s="14" t="s">
        <v>9</v>
      </c>
    </row>
    <row r="30" spans="1:9" x14ac:dyDescent="0.25">
      <c r="A30" s="10">
        <v>43280</v>
      </c>
      <c r="B30" t="s">
        <v>46</v>
      </c>
      <c r="C30" s="12">
        <v>4</v>
      </c>
      <c r="D30" s="13">
        <v>437.5</v>
      </c>
      <c r="E30" s="11">
        <v>3</v>
      </c>
      <c r="F30" s="13"/>
      <c r="G30" s="9">
        <f t="shared" si="0"/>
        <v>1750</v>
      </c>
      <c r="H30" s="11">
        <f t="shared" si="1"/>
        <v>20</v>
      </c>
      <c r="I30" s="14" t="s">
        <v>6</v>
      </c>
    </row>
    <row r="31" spans="1:9" x14ac:dyDescent="0.25">
      <c r="A31" s="10">
        <v>43281</v>
      </c>
      <c r="B31" t="s">
        <v>47</v>
      </c>
      <c r="C31" s="12">
        <v>8</v>
      </c>
      <c r="D31" s="13">
        <v>312.5</v>
      </c>
      <c r="E31" s="11">
        <v>0</v>
      </c>
      <c r="F31" s="13"/>
      <c r="G31" s="9">
        <f t="shared" si="0"/>
        <v>2500</v>
      </c>
      <c r="H31" s="11">
        <f t="shared" si="1"/>
        <v>4</v>
      </c>
      <c r="I31" s="14" t="s">
        <v>7</v>
      </c>
    </row>
    <row r="32" spans="1:9" x14ac:dyDescent="0.25">
      <c r="C32" s="12"/>
      <c r="G32" s="13"/>
    </row>
    <row r="33" spans="3:7" x14ac:dyDescent="0.25">
      <c r="C33" s="12"/>
      <c r="G33" s="13"/>
    </row>
    <row r="34" spans="3:7" x14ac:dyDescent="0.25">
      <c r="C34" s="12"/>
      <c r="G34" s="13"/>
    </row>
    <row r="35" spans="3:7" x14ac:dyDescent="0.25">
      <c r="C35" s="12"/>
      <c r="G35" s="13"/>
    </row>
    <row r="36" spans="3:7" x14ac:dyDescent="0.25">
      <c r="C36" s="12"/>
      <c r="G36" s="13"/>
    </row>
    <row r="37" spans="3:7" x14ac:dyDescent="0.25">
      <c r="C37" s="12"/>
      <c r="G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theme="9" tint="-0.249977111117893"/>
  </sheetPr>
  <dimension ref="A1:I37"/>
  <sheetViews>
    <sheetView zoomScale="130" zoomScaleNormal="130" workbookViewId="0">
      <selection activeCell="K9" sqref="K9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15" bestFit="1" customWidth="1"/>
    <col min="4" max="4" width="19.5703125" style="19" customWidth="1"/>
    <col min="5" max="5" width="16.7109375" style="15" customWidth="1"/>
    <col min="6" max="6" width="13.140625" style="14" customWidth="1"/>
    <col min="7" max="7" width="3.7109375" customWidth="1"/>
    <col min="8" max="8" width="12.28515625" customWidth="1"/>
    <col min="9" max="9" width="16.85546875" customWidth="1"/>
  </cols>
  <sheetData>
    <row r="1" spans="1:9" ht="15" customHeight="1" x14ac:dyDescent="0.25">
      <c r="A1" s="37" t="s">
        <v>12</v>
      </c>
      <c r="B1" s="37" t="s">
        <v>13</v>
      </c>
      <c r="C1" s="38" t="s">
        <v>51</v>
      </c>
      <c r="D1" s="41" t="s">
        <v>52</v>
      </c>
      <c r="E1" s="38" t="s">
        <v>16</v>
      </c>
      <c r="F1" s="40" t="s">
        <v>17</v>
      </c>
      <c r="H1" s="40" t="s">
        <v>5</v>
      </c>
      <c r="I1" s="40" t="s">
        <v>67</v>
      </c>
    </row>
    <row r="2" spans="1:9" x14ac:dyDescent="0.25">
      <c r="A2" s="10">
        <v>43252</v>
      </c>
      <c r="B2" t="s">
        <v>18</v>
      </c>
      <c r="C2" s="17" t="s">
        <v>53</v>
      </c>
      <c r="D2" s="18" t="s">
        <v>54</v>
      </c>
      <c r="E2" s="9">
        <v>1499.96</v>
      </c>
      <c r="F2" s="14" t="s">
        <v>6</v>
      </c>
      <c r="H2" s="42" t="s">
        <v>6</v>
      </c>
      <c r="I2" s="21">
        <f>SUMIF($F:$F,H2,$E:$E)</f>
        <v>15799.82</v>
      </c>
    </row>
    <row r="3" spans="1:9" x14ac:dyDescent="0.25">
      <c r="A3" s="10">
        <v>43253</v>
      </c>
      <c r="B3" t="s">
        <v>19</v>
      </c>
      <c r="C3" s="17" t="s">
        <v>53</v>
      </c>
      <c r="D3" s="19" t="s">
        <v>61</v>
      </c>
      <c r="E3" s="9">
        <v>1750</v>
      </c>
      <c r="F3" s="14" t="s">
        <v>7</v>
      </c>
      <c r="H3" s="42" t="s">
        <v>7</v>
      </c>
      <c r="I3" s="21">
        <f t="shared" ref="I3:I5" si="0">SUMIF($F:$F,H3,$E:$E)</f>
        <v>16299.900000000001</v>
      </c>
    </row>
    <row r="4" spans="1:9" x14ac:dyDescent="0.25">
      <c r="A4" s="10">
        <v>43254</v>
      </c>
      <c r="B4" t="s">
        <v>20</v>
      </c>
      <c r="C4" s="17" t="s">
        <v>53</v>
      </c>
      <c r="D4" s="19" t="s">
        <v>62</v>
      </c>
      <c r="E4" s="9">
        <v>2499.98</v>
      </c>
      <c r="F4" s="14" t="s">
        <v>8</v>
      </c>
      <c r="H4" s="42" t="s">
        <v>8</v>
      </c>
      <c r="I4" s="21">
        <f t="shared" si="0"/>
        <v>14999.869999999999</v>
      </c>
    </row>
    <row r="5" spans="1:9" x14ac:dyDescent="0.25">
      <c r="A5" s="10">
        <v>43255</v>
      </c>
      <c r="B5" t="s">
        <v>21</v>
      </c>
      <c r="C5" s="17" t="s">
        <v>55</v>
      </c>
      <c r="D5" s="18" t="s">
        <v>56</v>
      </c>
      <c r="E5" s="9">
        <v>2200</v>
      </c>
      <c r="F5" s="14" t="s">
        <v>9</v>
      </c>
      <c r="H5" s="42" t="s">
        <v>9</v>
      </c>
      <c r="I5" s="21">
        <f t="shared" si="0"/>
        <v>12800</v>
      </c>
    </row>
    <row r="6" spans="1:9" x14ac:dyDescent="0.25">
      <c r="A6" s="10">
        <v>43256</v>
      </c>
      <c r="B6" t="s">
        <v>22</v>
      </c>
      <c r="C6" s="17" t="s">
        <v>57</v>
      </c>
      <c r="D6" s="18" t="s">
        <v>58</v>
      </c>
      <c r="E6" s="9">
        <v>2350</v>
      </c>
      <c r="F6" s="14" t="s">
        <v>6</v>
      </c>
      <c r="H6" s="9"/>
    </row>
    <row r="7" spans="1:9" x14ac:dyDescent="0.25">
      <c r="A7" s="10">
        <v>43257</v>
      </c>
      <c r="B7" t="s">
        <v>23</v>
      </c>
      <c r="C7" s="17" t="s">
        <v>59</v>
      </c>
      <c r="D7" s="18" t="s">
        <v>60</v>
      </c>
      <c r="E7" s="9">
        <v>2300</v>
      </c>
      <c r="F7" s="14" t="s">
        <v>7</v>
      </c>
    </row>
    <row r="8" spans="1:9" x14ac:dyDescent="0.25">
      <c r="A8" s="10">
        <v>43258</v>
      </c>
      <c r="B8" t="s">
        <v>24</v>
      </c>
      <c r="C8" s="17" t="s">
        <v>59</v>
      </c>
      <c r="D8" s="18" t="s">
        <v>63</v>
      </c>
      <c r="E8" s="9">
        <v>1800</v>
      </c>
      <c r="F8" s="14" t="s">
        <v>8</v>
      </c>
    </row>
    <row r="9" spans="1:9" x14ac:dyDescent="0.25">
      <c r="A9" s="10">
        <v>43259</v>
      </c>
      <c r="B9" t="s">
        <v>25</v>
      </c>
      <c r="C9" s="17" t="s">
        <v>57</v>
      </c>
      <c r="D9" s="18" t="s">
        <v>64</v>
      </c>
      <c r="E9" s="9">
        <v>900</v>
      </c>
      <c r="F9" s="14" t="s">
        <v>9</v>
      </c>
    </row>
    <row r="10" spans="1:9" x14ac:dyDescent="0.25">
      <c r="A10" s="10">
        <v>43260</v>
      </c>
      <c r="B10" t="s">
        <v>26</v>
      </c>
      <c r="C10" s="17" t="s">
        <v>55</v>
      </c>
      <c r="D10" s="18" t="s">
        <v>65</v>
      </c>
      <c r="E10" s="9">
        <v>2799.96</v>
      </c>
      <c r="F10" s="14" t="s">
        <v>6</v>
      </c>
    </row>
    <row r="11" spans="1:9" x14ac:dyDescent="0.25">
      <c r="A11" s="10">
        <v>43261</v>
      </c>
      <c r="B11" t="s">
        <v>27</v>
      </c>
      <c r="C11" s="17" t="s">
        <v>53</v>
      </c>
      <c r="D11" s="18" t="s">
        <v>66</v>
      </c>
      <c r="E11" s="9">
        <v>1499.94</v>
      </c>
      <c r="F11" s="14" t="s">
        <v>7</v>
      </c>
    </row>
    <row r="12" spans="1:9" x14ac:dyDescent="0.25">
      <c r="A12" s="10">
        <v>43262</v>
      </c>
      <c r="B12" t="s">
        <v>28</v>
      </c>
      <c r="C12" s="17" t="s">
        <v>53</v>
      </c>
      <c r="D12" s="18" t="s">
        <v>66</v>
      </c>
      <c r="E12" s="9">
        <v>1750</v>
      </c>
      <c r="F12" s="14" t="s">
        <v>8</v>
      </c>
    </row>
    <row r="13" spans="1:9" x14ac:dyDescent="0.25">
      <c r="A13" s="10">
        <v>43263</v>
      </c>
      <c r="B13" t="s">
        <v>29</v>
      </c>
      <c r="C13" s="17" t="s">
        <v>55</v>
      </c>
      <c r="D13" s="18" t="s">
        <v>65</v>
      </c>
      <c r="E13" s="9">
        <v>2350</v>
      </c>
      <c r="F13" s="14" t="s">
        <v>9</v>
      </c>
    </row>
    <row r="14" spans="1:9" x14ac:dyDescent="0.25">
      <c r="A14" s="10">
        <v>43264</v>
      </c>
      <c r="B14" t="s">
        <v>30</v>
      </c>
      <c r="C14" s="17" t="s">
        <v>57</v>
      </c>
      <c r="D14" s="18" t="s">
        <v>64</v>
      </c>
      <c r="E14" s="9">
        <v>2199.96</v>
      </c>
      <c r="F14" s="14" t="s">
        <v>6</v>
      </c>
    </row>
    <row r="15" spans="1:9" x14ac:dyDescent="0.25">
      <c r="A15" s="10">
        <v>43265</v>
      </c>
      <c r="B15" t="s">
        <v>31</v>
      </c>
      <c r="C15" s="17" t="s">
        <v>59</v>
      </c>
      <c r="D15" s="18" t="s">
        <v>63</v>
      </c>
      <c r="E15" s="9">
        <v>2350</v>
      </c>
      <c r="F15" s="14" t="s">
        <v>7</v>
      </c>
    </row>
    <row r="16" spans="1:9" x14ac:dyDescent="0.25">
      <c r="A16" s="10">
        <v>43266</v>
      </c>
      <c r="B16" t="s">
        <v>32</v>
      </c>
      <c r="C16" s="17" t="s">
        <v>59</v>
      </c>
      <c r="D16" s="18" t="s">
        <v>60</v>
      </c>
      <c r="E16" s="9">
        <v>2299.92</v>
      </c>
      <c r="F16" s="14" t="s">
        <v>8</v>
      </c>
    </row>
    <row r="17" spans="1:6" x14ac:dyDescent="0.25">
      <c r="A17" s="10">
        <v>43267</v>
      </c>
      <c r="B17" t="s">
        <v>33</v>
      </c>
      <c r="C17" s="17" t="s">
        <v>57</v>
      </c>
      <c r="D17" s="18" t="s">
        <v>58</v>
      </c>
      <c r="E17" s="9">
        <v>1800</v>
      </c>
      <c r="F17" s="14" t="s">
        <v>9</v>
      </c>
    </row>
    <row r="18" spans="1:6" x14ac:dyDescent="0.25">
      <c r="A18" s="10">
        <v>43268</v>
      </c>
      <c r="B18" t="s">
        <v>34</v>
      </c>
      <c r="C18" s="17" t="s">
        <v>55</v>
      </c>
      <c r="D18" s="18" t="s">
        <v>56</v>
      </c>
      <c r="E18" s="9">
        <v>900</v>
      </c>
      <c r="F18" s="14" t="s">
        <v>6</v>
      </c>
    </row>
    <row r="19" spans="1:6" x14ac:dyDescent="0.25">
      <c r="A19" s="10">
        <v>43269</v>
      </c>
      <c r="B19" t="s">
        <v>35</v>
      </c>
      <c r="C19" s="17" t="s">
        <v>53</v>
      </c>
      <c r="D19" s="18" t="s">
        <v>62</v>
      </c>
      <c r="E19" s="9">
        <v>2800</v>
      </c>
      <c r="F19" s="14" t="s">
        <v>7</v>
      </c>
    </row>
    <row r="20" spans="1:6" x14ac:dyDescent="0.25">
      <c r="A20" s="10">
        <v>43270</v>
      </c>
      <c r="B20" t="s">
        <v>36</v>
      </c>
      <c r="C20" s="17" t="s">
        <v>53</v>
      </c>
      <c r="D20" s="18" t="s">
        <v>61</v>
      </c>
      <c r="E20" s="9">
        <v>1500</v>
      </c>
      <c r="F20" s="14" t="s">
        <v>8</v>
      </c>
    </row>
    <row r="21" spans="1:6" x14ac:dyDescent="0.25">
      <c r="A21" s="10">
        <v>43271</v>
      </c>
      <c r="B21" t="s">
        <v>37</v>
      </c>
      <c r="C21" s="17" t="s">
        <v>53</v>
      </c>
      <c r="D21" s="18" t="s">
        <v>54</v>
      </c>
      <c r="E21" s="9">
        <v>1749.9999999999991</v>
      </c>
      <c r="F21" s="14" t="s">
        <v>9</v>
      </c>
    </row>
    <row r="22" spans="1:6" x14ac:dyDescent="0.25">
      <c r="A22" s="10">
        <v>43272</v>
      </c>
      <c r="B22" t="s">
        <v>38</v>
      </c>
      <c r="C22" s="17" t="s">
        <v>55</v>
      </c>
      <c r="D22" s="18" t="s">
        <v>65</v>
      </c>
      <c r="E22" s="9">
        <v>2499.96</v>
      </c>
      <c r="F22" s="14" t="s">
        <v>6</v>
      </c>
    </row>
    <row r="23" spans="1:6" x14ac:dyDescent="0.25">
      <c r="A23" s="10">
        <v>43273</v>
      </c>
      <c r="B23" t="s">
        <v>39</v>
      </c>
      <c r="C23" s="17" t="s">
        <v>57</v>
      </c>
      <c r="D23" s="18" t="s">
        <v>64</v>
      </c>
      <c r="E23" s="9">
        <v>2199.96</v>
      </c>
      <c r="F23" s="14" t="s">
        <v>7</v>
      </c>
    </row>
    <row r="24" spans="1:6" x14ac:dyDescent="0.25">
      <c r="A24" s="10">
        <v>43274</v>
      </c>
      <c r="B24" t="s">
        <v>40</v>
      </c>
      <c r="C24" s="17" t="s">
        <v>59</v>
      </c>
      <c r="D24" s="18" t="s">
        <v>63</v>
      </c>
      <c r="E24" s="9">
        <v>2349.9699999999998</v>
      </c>
      <c r="F24" s="14" t="s">
        <v>8</v>
      </c>
    </row>
    <row r="25" spans="1:6" x14ac:dyDescent="0.25">
      <c r="A25" s="10">
        <v>43275</v>
      </c>
      <c r="B25" t="s">
        <v>41</v>
      </c>
      <c r="C25" s="17" t="s">
        <v>59</v>
      </c>
      <c r="D25" s="18" t="s">
        <v>60</v>
      </c>
      <c r="E25" s="9">
        <v>2300</v>
      </c>
      <c r="F25" s="14" t="s">
        <v>9</v>
      </c>
    </row>
    <row r="26" spans="1:6" x14ac:dyDescent="0.25">
      <c r="A26" s="10">
        <v>43276</v>
      </c>
      <c r="B26" t="s">
        <v>42</v>
      </c>
      <c r="C26" s="17" t="s">
        <v>57</v>
      </c>
      <c r="D26" s="18" t="s">
        <v>58</v>
      </c>
      <c r="E26" s="9">
        <v>1799.98</v>
      </c>
      <c r="F26" s="14" t="s">
        <v>6</v>
      </c>
    </row>
    <row r="27" spans="1:6" x14ac:dyDescent="0.25">
      <c r="A27" s="10">
        <v>43277</v>
      </c>
      <c r="B27" t="s">
        <v>43</v>
      </c>
      <c r="C27" s="17" t="s">
        <v>59</v>
      </c>
      <c r="D27" s="18" t="s">
        <v>63</v>
      </c>
      <c r="E27" s="9">
        <v>900</v>
      </c>
      <c r="F27" s="14" t="s">
        <v>7</v>
      </c>
    </row>
    <row r="28" spans="1:6" x14ac:dyDescent="0.25">
      <c r="A28" s="10">
        <v>43278</v>
      </c>
      <c r="B28" t="s">
        <v>44</v>
      </c>
      <c r="C28" s="17" t="s">
        <v>57</v>
      </c>
      <c r="D28" s="18" t="s">
        <v>64</v>
      </c>
      <c r="E28" s="9">
        <v>2800</v>
      </c>
      <c r="F28" s="14" t="s">
        <v>8</v>
      </c>
    </row>
    <row r="29" spans="1:6" x14ac:dyDescent="0.25">
      <c r="A29" s="10">
        <v>43279</v>
      </c>
      <c r="B29" t="s">
        <v>45</v>
      </c>
      <c r="C29" s="17" t="s">
        <v>55</v>
      </c>
      <c r="D29" s="18" t="s">
        <v>65</v>
      </c>
      <c r="E29" s="9">
        <v>1500</v>
      </c>
      <c r="F29" s="14" t="s">
        <v>9</v>
      </c>
    </row>
    <row r="30" spans="1:6" x14ac:dyDescent="0.25">
      <c r="A30" s="10">
        <v>43280</v>
      </c>
      <c r="B30" t="s">
        <v>46</v>
      </c>
      <c r="C30" s="17" t="s">
        <v>53</v>
      </c>
      <c r="D30" s="18" t="s">
        <v>66</v>
      </c>
      <c r="E30" s="9">
        <v>1750</v>
      </c>
      <c r="F30" s="14" t="s">
        <v>6</v>
      </c>
    </row>
    <row r="31" spans="1:6" x14ac:dyDescent="0.25">
      <c r="A31" s="10">
        <v>43281</v>
      </c>
      <c r="B31" t="s">
        <v>47</v>
      </c>
      <c r="C31" s="17" t="s">
        <v>59</v>
      </c>
      <c r="D31" s="18" t="s">
        <v>60</v>
      </c>
      <c r="E31" s="9">
        <v>2500</v>
      </c>
      <c r="F31" s="14" t="s">
        <v>7</v>
      </c>
    </row>
    <row r="32" spans="1:6" x14ac:dyDescent="0.25">
      <c r="C32" s="12"/>
      <c r="E32" s="13"/>
    </row>
    <row r="33" spans="3:5" x14ac:dyDescent="0.25">
      <c r="C33" s="12"/>
      <c r="E33" s="13"/>
    </row>
    <row r="34" spans="3:5" x14ac:dyDescent="0.25">
      <c r="C34" s="12"/>
      <c r="E34" s="13"/>
    </row>
    <row r="35" spans="3:5" x14ac:dyDescent="0.25">
      <c r="C35" s="12"/>
      <c r="E35" s="13"/>
    </row>
    <row r="36" spans="3:5" x14ac:dyDescent="0.25">
      <c r="C36" s="12"/>
      <c r="E36" s="13"/>
    </row>
    <row r="37" spans="3:5" x14ac:dyDescent="0.25">
      <c r="C37" s="12"/>
      <c r="E37" s="1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4</vt:i4>
      </vt:variant>
    </vt:vector>
  </HeadingPairs>
  <TitlesOfParts>
    <vt:vector size="28" baseType="lpstr">
      <vt:lpstr>Função SE</vt:lpstr>
      <vt:lpstr>Função E</vt:lpstr>
      <vt:lpstr>Função OU</vt:lpstr>
      <vt:lpstr>Função SE com 3 argumentos</vt:lpstr>
      <vt:lpstr>Função de Contagem</vt:lpstr>
      <vt:lpstr>Função SE Comissão Vendedores</vt:lpstr>
      <vt:lpstr>Função SEERRO</vt:lpstr>
      <vt:lpstr>Função ORDEM</vt:lpstr>
      <vt:lpstr>Função SOMASE</vt:lpstr>
      <vt:lpstr>Função MÉDIASE</vt:lpstr>
      <vt:lpstr>Função CONT.SE</vt:lpstr>
      <vt:lpstr>Função SOMASES</vt:lpstr>
      <vt:lpstr>Função MÉDIASES</vt:lpstr>
      <vt:lpstr>Função CONT.SES</vt:lpstr>
      <vt:lpstr>Função SOMASES Teste Lógico</vt:lpstr>
      <vt:lpstr>Função PROCV Exata</vt:lpstr>
      <vt:lpstr>Função PROCV Aproximada</vt:lpstr>
      <vt:lpstr>Função PROCV Reajuste de Preços</vt:lpstr>
      <vt:lpstr>Função PROCV Nomes Intervalos</vt:lpstr>
      <vt:lpstr>Função PROCH</vt:lpstr>
      <vt:lpstr>Função SOMARPRODUTO</vt:lpstr>
      <vt:lpstr>Lista de dados</vt:lpstr>
      <vt:lpstr>Dados</vt:lpstr>
      <vt:lpstr>Função CORRESP</vt:lpstr>
      <vt:lpstr>classificacao</vt:lpstr>
      <vt:lpstr>regarsProcv</vt:lpstr>
      <vt:lpstr>regrasProch</vt:lpstr>
      <vt:lpstr>regrasProcv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Sala Digital (CtP/ETS)</cp:lastModifiedBy>
  <dcterms:created xsi:type="dcterms:W3CDTF">2018-08-01T00:46:30Z</dcterms:created>
  <dcterms:modified xsi:type="dcterms:W3CDTF">2022-04-13T14:18:27Z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791c675e-c518-4985-92e1-7738007546ad</vt:lpwstr>
  </property>
</Properties>
</file>