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Provas\Provas\ProvaExcel\"/>
    </mc:Choice>
  </mc:AlternateContent>
  <bookViews>
    <workbookView xWindow="-105" yWindow="-105" windowWidth="23250" windowHeight="12570" firstSheet="5" activeTab="11"/>
  </bookViews>
  <sheets>
    <sheet name="Exercício 1" sheetId="2" r:id="rId1"/>
    <sheet name="Exercício 2" sheetId="16" r:id="rId2"/>
    <sheet name="Exercício 3" sheetId="3" r:id="rId3"/>
    <sheet name="Exercício 4" sheetId="8" r:id="rId4"/>
    <sheet name="Exercício 5" sheetId="6" r:id="rId5"/>
    <sheet name="Dados Ex. 5" sheetId="7" r:id="rId6"/>
    <sheet name="Exercício 6" sheetId="11" r:id="rId7"/>
    <sheet name="Exercício 7" sheetId="20" r:id="rId8"/>
    <sheet name="Exercício 8" sheetId="15" r:id="rId9"/>
    <sheet name="Exercício 9" sheetId="13" r:id="rId10"/>
    <sheet name="Exercício 10" sheetId="12" r:id="rId11"/>
    <sheet name="Gráficos" sheetId="21" r:id="rId12"/>
  </sheets>
  <definedNames>
    <definedName name="_xlnm._FilterDatabase" localSheetId="3" hidden="1">'Exercício 4'!$I$2:$J$3</definedName>
    <definedName name="Estados">'Exercício 4'!$O$3:$R$3</definedName>
    <definedName name="Funcionários">'Exercício 2'!$A$2:$A$6</definedName>
    <definedName name="Gerações">'Exercício 3'!$B$2:$E$2</definedName>
    <definedName name="GO">'Exercício 4'!$R$4:$R$5</definedName>
    <definedName name="MG">'Exercício 4'!$Q$4:$Q$5</definedName>
    <definedName name="RJ">'Exercício 4'!$P$4:$P$5</definedName>
    <definedName name="SegmentaçãodeDados_Cidade">#N/A</definedName>
    <definedName name="SegmentaçãodeDados_Estado">#N/A</definedName>
    <definedName name="SegmentaçãodeDados_Estado1">#N/A</definedName>
    <definedName name="SP">'Exercício 4'!$O$4:$O$7</definedName>
  </definedNames>
  <calcPr calcId="162913"/>
  <pivotCaches>
    <pivotCache cacheId="1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5" l="1"/>
  <c r="B11" i="13"/>
  <c r="C5" i="13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D3" i="20"/>
  <c r="D4" i="20"/>
  <c r="D5" i="20"/>
  <c r="D6" i="20"/>
  <c r="D7" i="20"/>
  <c r="D2" i="20"/>
  <c r="C3" i="20"/>
  <c r="C4" i="20"/>
  <c r="C5" i="20"/>
  <c r="C6" i="20"/>
  <c r="C7" i="20"/>
  <c r="C2" i="20"/>
  <c r="B3" i="20"/>
  <c r="B4" i="20"/>
  <c r="B5" i="20"/>
  <c r="B6" i="20"/>
  <c r="B7" i="20"/>
  <c r="B2" i="20"/>
  <c r="E4" i="11"/>
  <c r="E5" i="11"/>
  <c r="E6" i="11"/>
  <c r="E7" i="11"/>
  <c r="E3" i="11"/>
  <c r="E2" i="11"/>
  <c r="D3" i="11"/>
  <c r="D4" i="11"/>
  <c r="D5" i="11"/>
  <c r="D6" i="11"/>
  <c r="D7" i="11"/>
  <c r="D2" i="11"/>
  <c r="C18" i="11"/>
  <c r="C17" i="11"/>
  <c r="C3" i="13" l="1"/>
  <c r="C2" i="13"/>
  <c r="C6" i="13"/>
  <c r="C8" i="13"/>
  <c r="C4" i="13"/>
  <c r="C7" i="13"/>
  <c r="C9" i="13"/>
  <c r="J3" i="8" l="1"/>
  <c r="I3" i="3"/>
  <c r="J3" i="3"/>
  <c r="K3" i="3"/>
  <c r="H3" i="3"/>
  <c r="B9" i="16"/>
  <c r="G5" i="2"/>
  <c r="I5" i="2" s="1"/>
  <c r="G2" i="2"/>
  <c r="I2" i="2" s="1"/>
  <c r="I7" i="2"/>
  <c r="G7" i="2"/>
  <c r="G6" i="2"/>
  <c r="I6" i="2" s="1"/>
  <c r="I3" i="2"/>
  <c r="I4" i="2"/>
  <c r="I8" i="2"/>
  <c r="I9" i="2"/>
  <c r="N6" i="16" l="1"/>
  <c r="N5" i="16"/>
  <c r="N4" i="16"/>
  <c r="N3" i="16"/>
  <c r="N2" i="16"/>
  <c r="G3" i="2"/>
  <c r="G4" i="2"/>
  <c r="G8" i="2"/>
  <c r="G9" i="2"/>
  <c r="F4" i="2"/>
  <c r="F5" i="2"/>
  <c r="F6" i="2"/>
  <c r="F7" i="2"/>
  <c r="F8" i="2"/>
  <c r="F9" i="2"/>
  <c r="F3" i="2"/>
  <c r="F2" i="2"/>
  <c r="E4" i="2"/>
  <c r="E5" i="2"/>
  <c r="E6" i="2"/>
  <c r="E7" i="2"/>
  <c r="E8" i="2"/>
  <c r="E9" i="2"/>
  <c r="E3" i="2"/>
  <c r="E2" i="2"/>
  <c r="H4" i="2" l="1"/>
  <c r="H5" i="2"/>
  <c r="H6" i="2"/>
  <c r="H7" i="2"/>
  <c r="H8" i="2"/>
  <c r="H9" i="2"/>
  <c r="H3" i="2"/>
  <c r="H2" i="2"/>
</calcChain>
</file>

<file path=xl/sharedStrings.xml><?xml version="1.0" encoding="utf-8"?>
<sst xmlns="http://schemas.openxmlformats.org/spreadsheetml/2006/main" count="478" uniqueCount="163">
  <si>
    <t>Alex</t>
  </si>
  <si>
    <t>João</t>
  </si>
  <si>
    <t>Renata</t>
  </si>
  <si>
    <t>Júlia</t>
  </si>
  <si>
    <t>Pedro</t>
  </si>
  <si>
    <t>Priscila</t>
  </si>
  <si>
    <t>Carlos</t>
  </si>
  <si>
    <t>Ana</t>
  </si>
  <si>
    <t>Resultado</t>
  </si>
  <si>
    <t>Total de Pontos</t>
  </si>
  <si>
    <t>Menor Nota</t>
  </si>
  <si>
    <t>Maior Nota</t>
  </si>
  <si>
    <t>Média Final</t>
  </si>
  <si>
    <t>3ª Avaliação</t>
  </si>
  <si>
    <t>2ª Avaliação</t>
  </si>
  <si>
    <r>
      <t>1</t>
    </r>
    <r>
      <rPr>
        <sz val="11"/>
        <color theme="9" tint="0.79998168889431442"/>
        <rFont val="Calibri"/>
        <family val="2"/>
      </rPr>
      <t>ª Avaliação</t>
    </r>
  </si>
  <si>
    <t>Alunos</t>
  </si>
  <si>
    <t>Celulares</t>
  </si>
  <si>
    <t>Marca/Geração</t>
  </si>
  <si>
    <t>1º</t>
  </si>
  <si>
    <t>2º</t>
  </si>
  <si>
    <t>3º</t>
  </si>
  <si>
    <t>4º</t>
  </si>
  <si>
    <t>Apple</t>
  </si>
  <si>
    <t>Samsung</t>
  </si>
  <si>
    <t>Xiaomi</t>
  </si>
  <si>
    <t>Motorola</t>
  </si>
  <si>
    <t>Reserva</t>
  </si>
  <si>
    <t>Nome do Pax</t>
  </si>
  <si>
    <t>Valor Total</t>
  </si>
  <si>
    <t>Vendedor</t>
  </si>
  <si>
    <t>Cristiano Aparecido</t>
  </si>
  <si>
    <t>Ronaldo Lima</t>
  </si>
  <si>
    <t>Juliana Amaral</t>
  </si>
  <si>
    <t>Letícia</t>
  </si>
  <si>
    <t>Rafael De Sousa</t>
  </si>
  <si>
    <t>Patrícia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</si>
  <si>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</si>
  <si>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</si>
  <si>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</si>
  <si>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</si>
  <si>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</si>
  <si>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</si>
  <si>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</si>
  <si>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</si>
  <si>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</si>
  <si>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</si>
  <si>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</si>
  <si>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</si>
  <si>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</si>
  <si>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</si>
  <si>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</si>
  <si>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</si>
  <si>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</si>
  <si>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</si>
  <si>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</si>
  <si>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</si>
  <si>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</si>
  <si>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</si>
  <si>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</si>
  <si>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</si>
  <si>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</si>
  <si>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</si>
  <si>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Nome</t>
  </si>
  <si>
    <t>Estado</t>
  </si>
  <si>
    <t>Cidade</t>
  </si>
  <si>
    <t>SP</t>
  </si>
  <si>
    <t>São Paulo</t>
  </si>
  <si>
    <t>Guarulhos</t>
  </si>
  <si>
    <t>Campinas</t>
  </si>
  <si>
    <t>RJ</t>
  </si>
  <si>
    <t>Rio de Janeiro</t>
  </si>
  <si>
    <t>MG</t>
  </si>
  <si>
    <t>Belo Horizonte</t>
  </si>
  <si>
    <t>GO</t>
  </si>
  <si>
    <t>Goiânia</t>
  </si>
  <si>
    <t>Aparecida de Goiânia</t>
  </si>
  <si>
    <t>Uberlândia</t>
  </si>
  <si>
    <t>São Gonçalo</t>
  </si>
  <si>
    <t>José dos Campos</t>
  </si>
  <si>
    <t>ReservaID</t>
  </si>
  <si>
    <t>Cidades</t>
  </si>
  <si>
    <t>Curitiba</t>
  </si>
  <si>
    <t>Brasília</t>
  </si>
  <si>
    <t>Fortaleza</t>
  </si>
  <si>
    <t>Manaus</t>
  </si>
  <si>
    <t>Recife</t>
  </si>
  <si>
    <t>Belém</t>
  </si>
  <si>
    <t>Porto Alegre</t>
  </si>
  <si>
    <t xml:space="preserve">Florianópolis </t>
  </si>
  <si>
    <t>Balneário Camboriú</t>
  </si>
  <si>
    <t>Total de Vendas</t>
  </si>
  <si>
    <t>Endereço Completo</t>
  </si>
  <si>
    <t>Rua</t>
  </si>
  <si>
    <t>Bairro</t>
  </si>
  <si>
    <t>Arthur Carvalho</t>
  </si>
  <si>
    <t>Lívia Duarte</t>
  </si>
  <si>
    <t>Beatriz Montenegro</t>
  </si>
  <si>
    <t>Melissa Fagundes</t>
  </si>
  <si>
    <t>Elisa Trindade</t>
  </si>
  <si>
    <t>Luiza Reymond</t>
  </si>
  <si>
    <t>Endereço</t>
  </si>
  <si>
    <t>Formate os gráficos da maneira que achar melhor</t>
  </si>
  <si>
    <t>Impostos Recolhidos</t>
  </si>
  <si>
    <t>Tabela Dinâmica + Gráfico</t>
  </si>
  <si>
    <t>Vendas</t>
  </si>
  <si>
    <t>Bianca</t>
  </si>
  <si>
    <t>Andre</t>
  </si>
  <si>
    <t>Meta</t>
  </si>
  <si>
    <t>Crie uma tabela dinâmica que mostre a quantidade de impostos recolhidos por estado</t>
  </si>
  <si>
    <t>Com isso, crie um gráfico de barras que exiba a quantidade de impostos recolhidos por estado</t>
  </si>
  <si>
    <t>São José dos Campos</t>
  </si>
  <si>
    <t>CEP</t>
  </si>
  <si>
    <t>Rua      Bráz Cubas, 163 - Aclimação</t>
  </si>
  <si>
    <t>Av. Monteiro           Lobato, 244 - Macedo</t>
  </si>
  <si>
    <t>Rua        Lupércio Arruda Camargo, 111 - Jardim Santana</t>
  </si>
  <si>
    <t>Av. Rio Branco,              81 - Centro</t>
  </si>
  <si>
    <t>Av.         Álvares            Cabral, 1690 - Lourdes</t>
  </si>
  <si>
    <t xml:space="preserve">Avenida  Tocantins   com Avenida Anhanguera, Qd. 67 </t>
  </si>
  <si>
    <t>Av. Miguel          João, nº 145 -       Centro</t>
  </si>
  <si>
    <t>Rua São              Paulo, 35 - Tibery</t>
  </si>
  <si>
    <t>Rua                 Feliciano Sodré, 100 - Centro</t>
  </si>
  <si>
    <t>Rua          Euclides      Miragai, 700 - Centro</t>
  </si>
  <si>
    <t>Avenida Juscelino            Kubtschek, 1600</t>
  </si>
  <si>
    <t>Rua            Francisco Portela, 2630 – Ze Garoto</t>
  </si>
  <si>
    <t>Av.    José Andraus Gassani,        5464 - Distrito Industrial</t>
  </si>
  <si>
    <t>Av.      Diamante, 1533 -           Conde dos Arcos</t>
  </si>
  <si>
    <t>Rua        R-07   Jardim       Botânico Qd: 35 - Vila Redenção</t>
  </si>
  <si>
    <t>Maicon</t>
  </si>
  <si>
    <t>Iran</t>
  </si>
  <si>
    <t>Luíza</t>
  </si>
  <si>
    <t>Tânia</t>
  </si>
  <si>
    <t>Juliana</t>
  </si>
  <si>
    <t>Total</t>
  </si>
  <si>
    <t>Funcionário</t>
  </si>
  <si>
    <t>Código_Produto_Fábrica</t>
  </si>
  <si>
    <t>Código</t>
  </si>
  <si>
    <t>PR50235-Parafusadeira_Class1</t>
  </si>
  <si>
    <t>BR23245-Broca_Class5</t>
  </si>
  <si>
    <t>FR34256-Fresa_Class4</t>
  </si>
  <si>
    <t>REB5124-Rebolo_Class3</t>
  </si>
  <si>
    <t>PA54353-Pastilha_Class2</t>
  </si>
  <si>
    <t>BRC5345-Broca de centro_Class1</t>
  </si>
  <si>
    <t>Rua Agmar Balieiro, Setor Santa Inês</t>
  </si>
  <si>
    <t>Rua Cecília Meirelles, Jardim Atlântico</t>
  </si>
  <si>
    <t>Rua ADOLFO Hofstaetter, José Bonifácio</t>
  </si>
  <si>
    <t>Jardim Alvorada, Oitizeiro</t>
  </si>
  <si>
    <t>Travessa Lourenço Falchetti, Centro</t>
  </si>
  <si>
    <t>Quadra SHIS QL 18 Conjunto 3, Setor de Habitações Individuais Sul</t>
  </si>
  <si>
    <t>Classe</t>
  </si>
  <si>
    <t>Ferramenta</t>
  </si>
  <si>
    <t>Lista</t>
  </si>
  <si>
    <t>No segundo gráfico, insira uma segmentação de dados por cidade</t>
  </si>
  <si>
    <t xml:space="preserve">Duas formas de fazer: </t>
  </si>
  <si>
    <t>Rótulos de Linha</t>
  </si>
  <si>
    <t>Soma de Valor Total</t>
  </si>
  <si>
    <t>Crie uma tabela dinâmica que mostre a relação percentual de impostos recolhidos por cidade</t>
  </si>
  <si>
    <t>Além disso, crie um gráfico de pizza com a relação percentual dos impostos recolhidos por cidade</t>
  </si>
  <si>
    <t>% do Total</t>
  </si>
  <si>
    <t>(Tudo)</t>
  </si>
  <si>
    <t>Coloquei uma formatação condicional para ficar mais fácil a vizualização dos alunos em recuperação ou reprovados</t>
  </si>
  <si>
    <t>Nova cidade</t>
  </si>
  <si>
    <t>Gráficos na planilha "Gráficos"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</si>
</sst>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0.0"/>
    <numFmt numFmtId="165" formatCode="&quot;R$&quot;#,##0.00"/>
    <numFmt numFmtId="166" formatCode="_-&quot;R$&quot;\ * #,##0_-;\-&quot;R$&quot;\ * #,##0_-;_-&quot;R$&quot;\ * &quot;-&quot;??_-;_-@_-"/>
    <numFmt numFmtId="167" formatCode="_(&quot;R$&quot;* #,##0.00_);_(&quot;R$&quot;* \(#,##0.00\);_(&quot;R$&quot;* &quot;-&quot;??_);_(@_)"/>
    <numFmt numFmtId="171" formatCode="&quot;R$&quot;\ #,##0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8"/>
      <color theme="0"/>
      <name val="Calibri"/>
      <family val="2"/>
      <scheme val="minor"/>
    </font>
    <font>
      <b/>
      <sz val="16"/>
      <color theme="8" tint="0.79998168889431442"/>
      <name val="Arial"/>
      <family val="2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ência FB"/>
      <family val="2"/>
    </font>
    <font>
      <sz val="11"/>
      <color rgb="FF3F3F76"/>
      <name val="Agência FB"/>
      <family val="2"/>
    </font>
    <font>
      <b/>
      <sz val="11"/>
      <color rgb="FFFA7D00"/>
      <name val="Agência FB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DCA0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rgb="FF002060"/>
        <bgColor indexed="64"/>
      </patternFill>
    </fill>
    <fill>
      <patternFill patternType="lightTrellis">
        <bgColor theme="8" tint="-0.49998474074526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/>
    <xf numFmtId="0" fontId="12" fillId="11" borderId="0">
      <alignment horizontal="center" vertical="center"/>
    </xf>
    <xf numFmtId="0" fontId="13" fillId="0" borderId="0"/>
    <xf numFmtId="167" fontId="14" fillId="0" borderId="0" applyFont="0" applyFill="0" applyBorder="0" applyAlignment="0" applyProtection="0"/>
    <xf numFmtId="0" fontId="15" fillId="13" borderId="0" applyNumberFormat="0" applyBorder="0" applyAlignment="0" applyProtection="0"/>
    <xf numFmtId="0" fontId="16" fillId="2" borderId="1" applyNumberFormat="0" applyAlignment="0" applyProtection="0"/>
    <xf numFmtId="0" fontId="17" fillId="3" borderId="1" applyNumberFormat="0" applyAlignment="0" applyProtection="0"/>
  </cellStyleXfs>
  <cellXfs count="79">
    <xf numFmtId="0" fontId="0" fillId="0" borderId="0" xfId="0"/>
    <xf numFmtId="16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/>
    <xf numFmtId="164" fontId="5" fillId="5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/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3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4" xfId="0" applyBorder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0" fontId="7" fillId="7" borderId="0" xfId="0" applyFont="1" applyFill="1"/>
    <xf numFmtId="0" fontId="0" fillId="0" borderId="0" xfId="0" applyAlignment="1">
      <alignment horizontal="left"/>
    </xf>
    <xf numFmtId="44" fontId="5" fillId="8" borderId="5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5" xfId="0" applyFill="1" applyBorder="1" applyAlignment="1">
      <alignment horizontal="left" indent="1"/>
    </xf>
    <xf numFmtId="0" fontId="7" fillId="7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0" fontId="10" fillId="0" borderId="0" xfId="3"/>
    <xf numFmtId="0" fontId="2" fillId="0" borderId="0" xfId="3" applyFont="1" applyAlignment="1">
      <alignment horizontal="left"/>
    </xf>
    <xf numFmtId="44" fontId="2" fillId="0" borderId="0" xfId="3" applyNumberFormat="1" applyFont="1"/>
    <xf numFmtId="0" fontId="2" fillId="0" borderId="0" xfId="3" applyFont="1" applyAlignment="1">
      <alignment horizontal="center"/>
    </xf>
    <xf numFmtId="0" fontId="3" fillId="4" borderId="4" xfId="3" applyFont="1" applyFill="1" applyBorder="1" applyAlignment="1">
      <alignment horizontal="center"/>
    </xf>
    <xf numFmtId="44" fontId="0" fillId="0" borderId="0" xfId="1" applyFont="1"/>
    <xf numFmtId="3" fontId="0" fillId="0" borderId="0" xfId="0" applyNumberFormat="1" applyAlignment="1">
      <alignment horizontal="center"/>
    </xf>
    <xf numFmtId="0" fontId="7" fillId="12" borderId="0" xfId="0" applyFont="1" applyFill="1" applyAlignment="1">
      <alignment horizontal="center"/>
    </xf>
    <xf numFmtId="0" fontId="0" fillId="0" borderId="0" xfId="0"/>
    <xf numFmtId="166" fontId="9" fillId="0" borderId="4" xfId="0" applyNumberFormat="1" applyFont="1" applyFill="1" applyBorder="1"/>
    <xf numFmtId="44" fontId="3" fillId="4" borderId="3" xfId="0" applyNumberFormat="1" applyFont="1" applyFill="1" applyBorder="1" applyAlignment="1">
      <alignment horizontal="center"/>
    </xf>
    <xf numFmtId="0" fontId="4" fillId="7" borderId="0" xfId="0" applyFont="1" applyFill="1"/>
    <xf numFmtId="0" fontId="0" fillId="7" borderId="0" xfId="0" applyFill="1"/>
    <xf numFmtId="44" fontId="0" fillId="0" borderId="4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4" xfId="0" applyFont="1" applyFill="1" applyBorder="1" applyAlignment="1">
      <alignment horizontal="center"/>
    </xf>
    <xf numFmtId="0" fontId="18" fillId="7" borderId="1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8" fillId="7" borderId="15" xfId="0" applyFont="1" applyFill="1" applyBorder="1" applyAlignment="1">
      <alignment horizontal="center"/>
    </xf>
    <xf numFmtId="44" fontId="0" fillId="0" borderId="13" xfId="1" applyNumberFormat="1" applyFont="1" applyBorder="1"/>
    <xf numFmtId="44" fontId="0" fillId="0" borderId="14" xfId="1" applyNumberFormat="1" applyFont="1" applyBorder="1"/>
    <xf numFmtId="44" fontId="0" fillId="0" borderId="15" xfId="1" applyNumberFormat="1" applyFont="1" applyBorder="1"/>
    <xf numFmtId="44" fontId="0" fillId="9" borderId="5" xfId="0" applyNumberFormat="1" applyFill="1" applyBorder="1" applyAlignment="1">
      <alignment horizontal="left" indent="1"/>
    </xf>
    <xf numFmtId="0" fontId="0" fillId="4" borderId="3" xfId="0" applyFont="1" applyFill="1" applyBorder="1" applyAlignment="1">
      <alignment horizontal="center"/>
    </xf>
    <xf numFmtId="0" fontId="0" fillId="0" borderId="0" xfId="0" pivotButton="1"/>
    <xf numFmtId="0" fontId="8" fillId="7" borderId="0" xfId="0" applyFont="1" applyFill="1" applyAlignment="1">
      <alignment horizontal="center"/>
    </xf>
    <xf numFmtId="0" fontId="8" fillId="7" borderId="6" xfId="3" applyFont="1" applyFill="1" applyBorder="1" applyAlignment="1">
      <alignment horizontal="center"/>
    </xf>
    <xf numFmtId="0" fontId="4" fillId="7" borderId="6" xfId="3" applyFont="1" applyFill="1" applyBorder="1" applyAlignment="1">
      <alignment horizontal="center"/>
    </xf>
    <xf numFmtId="0" fontId="11" fillId="10" borderId="0" xfId="3" applyFont="1" applyFill="1" applyAlignment="1">
      <alignment horizontal="center"/>
    </xf>
    <xf numFmtId="0" fontId="10" fillId="0" borderId="0" xfId="3" applyAlignment="1"/>
    <xf numFmtId="0" fontId="3" fillId="4" borderId="16" xfId="3" applyFont="1" applyFill="1" applyBorder="1" applyAlignment="1">
      <alignment horizontal="left" vertical="top"/>
    </xf>
    <xf numFmtId="0" fontId="3" fillId="4" borderId="17" xfId="3" applyFont="1" applyFill="1" applyBorder="1" applyAlignment="1">
      <alignment horizontal="left" vertical="top"/>
    </xf>
    <xf numFmtId="0" fontId="3" fillId="4" borderId="18" xfId="3" applyFont="1" applyFill="1" applyBorder="1" applyAlignment="1">
      <alignment horizontal="left" vertical="top"/>
    </xf>
    <xf numFmtId="171" fontId="0" fillId="0" borderId="0" xfId="0" applyNumberFormat="1"/>
    <xf numFmtId="10" fontId="0" fillId="0" borderId="0" xfId="0" applyNumberFormat="1"/>
    <xf numFmtId="0" fontId="1" fillId="0" borderId="0" xfId="3" applyFont="1" applyAlignment="1">
      <alignment horizontal="left" vertical="top"/>
    </xf>
    <xf numFmtId="0" fontId="0" fillId="14" borderId="0" xfId="0" applyFill="1"/>
  </cellXfs>
  <cellStyles count="10">
    <cellStyle name="20% - Ênfase3 2" xfId="7"/>
    <cellStyle name="Cálculo 2" xfId="9"/>
    <cellStyle name="Entrada 2" xfId="8"/>
    <cellStyle name="Moeda" xfId="1" builtinId="4"/>
    <cellStyle name="Moeda 2" xfId="2"/>
    <cellStyle name="Moeda 3" xfId="6"/>
    <cellStyle name="Normal" xfId="0" builtinId="0"/>
    <cellStyle name="Normal 2" xfId="3"/>
    <cellStyle name="Normal 3" xfId="5"/>
    <cellStyle name="TituloPadrao" xfId="4"/>
  </cellStyles>
  <dxfs count="20">
    <dxf>
      <numFmt numFmtId="169" formatCode="&quot;R$&quot;\ #,##0.00"/>
    </dxf>
    <dxf>
      <numFmt numFmtId="170" formatCode="&quot;R$&quot;\ #,##0.0"/>
    </dxf>
    <dxf>
      <numFmt numFmtId="171" formatCode="&quot;R$&quot;\ #,##0"/>
    </dxf>
    <dxf>
      <numFmt numFmtId="169" formatCode="&quot;R$&quot;\ #,##0.00"/>
    </dxf>
    <dxf>
      <numFmt numFmtId="170" formatCode="&quot;R$&quot;\ #,##0.0"/>
    </dxf>
    <dxf>
      <numFmt numFmtId="171" formatCode="&quot;R$&quot;\ #,##0"/>
    </dxf>
    <dxf>
      <numFmt numFmtId="169" formatCode="&quot;R$&quot;\ #,##0.00"/>
    </dxf>
    <dxf>
      <numFmt numFmtId="170" formatCode="&quot;R$&quot;\ #,##0.0"/>
    </dxf>
    <dxf>
      <numFmt numFmtId="171" formatCode="&quot;R$&quot;\ #,##0"/>
    </dxf>
    <dxf>
      <numFmt numFmtId="169" formatCode="&quot;R$&quot;\ #,##0.00"/>
    </dxf>
    <dxf>
      <numFmt numFmtId="170" formatCode="&quot;R$&quot;\ #,##0.0"/>
    </dxf>
    <dxf>
      <numFmt numFmtId="171" formatCode="&quot;R$&quot;\ #,##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169" formatCode="&quot;R$&quot;\ #,##0.00"/>
    </dxf>
    <dxf>
      <numFmt numFmtId="170" formatCode="&quot;R$&quot;\ #,##0.0"/>
    </dxf>
    <dxf>
      <numFmt numFmtId="171" formatCode="&quot;R$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9'!$B$1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9'!$A$2:$A$9</c:f>
              <c:strCache>
                <c:ptCount val="8"/>
                <c:pt idx="0">
                  <c:v>Ana</c:v>
                </c:pt>
                <c:pt idx="1">
                  <c:v>Carlos</c:v>
                </c:pt>
                <c:pt idx="2">
                  <c:v>Priscila</c:v>
                </c:pt>
                <c:pt idx="3">
                  <c:v>Pedro</c:v>
                </c:pt>
                <c:pt idx="4">
                  <c:v>Júlia</c:v>
                </c:pt>
                <c:pt idx="5">
                  <c:v>Renata</c:v>
                </c:pt>
                <c:pt idx="6">
                  <c:v>Bianca</c:v>
                </c:pt>
                <c:pt idx="7">
                  <c:v>Andre</c:v>
                </c:pt>
              </c:strCache>
            </c:strRef>
          </c:cat>
          <c:val>
            <c:numRef>
              <c:f>'Exercício 9'!$B$2:$B$9</c:f>
              <c:numCache>
                <c:formatCode>_("R$"* #,##0.00_);_("R$"* \(#,##0.00\);_("R$"* "-"??_);_(@_)</c:formatCode>
                <c:ptCount val="8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  <c:pt idx="7">
                  <c:v>155189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4AC3-BF29-C68028B2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219320"/>
        <c:axId val="775213416"/>
      </c:barChart>
      <c:lineChart>
        <c:grouping val="standard"/>
        <c:varyColors val="0"/>
        <c:ser>
          <c:idx val="1"/>
          <c:order val="1"/>
          <c:tx>
            <c:strRef>
              <c:f>'Exercício 9'!$C$1</c:f>
              <c:strCache>
                <c:ptCount val="1"/>
                <c:pt idx="0">
                  <c:v>Meta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'Exercício 9'!$A$2:$A$9</c:f>
              <c:strCache>
                <c:ptCount val="8"/>
                <c:pt idx="0">
                  <c:v>Ana</c:v>
                </c:pt>
                <c:pt idx="1">
                  <c:v>Carlos</c:v>
                </c:pt>
                <c:pt idx="2">
                  <c:v>Priscila</c:v>
                </c:pt>
                <c:pt idx="3">
                  <c:v>Pedro</c:v>
                </c:pt>
                <c:pt idx="4">
                  <c:v>Júlia</c:v>
                </c:pt>
                <c:pt idx="5">
                  <c:v>Renata</c:v>
                </c:pt>
                <c:pt idx="6">
                  <c:v>Bianca</c:v>
                </c:pt>
                <c:pt idx="7">
                  <c:v>Andre</c:v>
                </c:pt>
              </c:strCache>
            </c:strRef>
          </c:cat>
          <c:val>
            <c:numRef>
              <c:f>'Exercício 9'!$C$2:$C$9</c:f>
              <c:numCache>
                <c:formatCode>_("R$"* #,##0.00_);_("R$"* \(#,##0.00\);_("R$"* "-"??_);_(@_)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F-4AC3-BF29-C68028B2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219320"/>
        <c:axId val="775213416"/>
      </c:lineChart>
      <c:valAx>
        <c:axId val="775213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9320"/>
        <c:crosses val="max"/>
        <c:crossBetween val="between"/>
      </c:valAx>
      <c:catAx>
        <c:axId val="7752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3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 WEB - Final.xlsx]Exercício 10!Tabela dinâmica3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%</a:t>
            </a:r>
            <a:r>
              <a:rPr lang="en-US" sz="1800" baseline="0"/>
              <a:t> Imposto por Cidade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rgbClr val="262626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1559658483060654E-2"/>
          <c:y val="0.10141257229724111"/>
          <c:w val="0.58494596445858593"/>
          <c:h val="0.87080177195045194"/>
        </c:manualLayout>
      </c:layout>
      <c:pieChart>
        <c:varyColors val="1"/>
        <c:ser>
          <c:idx val="0"/>
          <c:order val="0"/>
          <c:tx>
            <c:strRef>
              <c:f>'Exercício 10'!$G$26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0-4B15-8F66-80A3EF66099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0-4B15-8F66-80A3EF66099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0-4B15-8F66-80A3EF66099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0-4B15-8F66-80A3EF66099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0-4B15-8F66-80A3EF66099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0-4B15-8F66-80A3EF66099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0-4B15-8F66-80A3EF66099E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0-4B15-8F66-80A3EF66099E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0-4B15-8F66-80A3EF66099E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00-4B15-8F66-80A3EF66099E}"/>
              </c:ext>
            </c:extLst>
          </c:dPt>
          <c:dLbls>
            <c:spPr>
              <a:solidFill>
                <a:srgbClr val="262626">
                  <a:alpha val="69804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'Exercício 10'!$F$27:$F$36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'Exercício 10'!$G$27:$G$36</c:f>
              <c:numCache>
                <c:formatCode>0.00%</c:formatCode>
                <c:ptCount val="10"/>
                <c:pt idx="0">
                  <c:v>0.11859004201790428</c:v>
                </c:pt>
                <c:pt idx="1">
                  <c:v>9.5352870106999096E-2</c:v>
                </c:pt>
                <c:pt idx="2">
                  <c:v>8.4936134997040849E-2</c:v>
                </c:pt>
                <c:pt idx="3">
                  <c:v>0.1907050991841453</c:v>
                </c:pt>
                <c:pt idx="4">
                  <c:v>5.2083675549791278E-2</c:v>
                </c:pt>
                <c:pt idx="5">
                  <c:v>8.0127770070284127E-2</c:v>
                </c:pt>
                <c:pt idx="6">
                  <c:v>4.967981360133937E-2</c:v>
                </c:pt>
                <c:pt idx="7">
                  <c:v>0.14663429679586037</c:v>
                </c:pt>
                <c:pt idx="8">
                  <c:v>5.2083034519938343E-2</c:v>
                </c:pt>
                <c:pt idx="9">
                  <c:v>0.12980726315669702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00-4B15-8F66-80A3EF6609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53597232283817"/>
          <c:y val="0.26403004574991484"/>
          <c:w val="0.26384864427510546"/>
          <c:h val="0.5456900160648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 WEB - Final.xlsx]Exercício 10!Tabela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Imposto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783645013123359"/>
          <c:y val="0.12364489732901035"/>
          <c:w val="0.89216354986876645"/>
          <c:h val="0.7904356955380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'Exercício 10'!$G$14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10'!$F$15:$F$18</c:f>
              <c:strCache>
                <c:ptCount val="4"/>
                <c:pt idx="0">
                  <c:v>GO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'Exercício 10'!$G$15:$G$18</c:f>
              <c:numCache>
                <c:formatCode>"R$"\ #,##0</c:formatCode>
                <c:ptCount val="4"/>
                <c:pt idx="0">
                  <c:v>19299.89</c:v>
                </c:pt>
                <c:pt idx="1">
                  <c:v>14049.9</c:v>
                </c:pt>
                <c:pt idx="2">
                  <c:v>12249.919999999998</c:v>
                </c:pt>
                <c:pt idx="3">
                  <c:v>16799.88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C6-B736-AD6EAFE7A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188944"/>
        <c:axId val="632184352"/>
      </c:barChart>
      <c:catAx>
        <c:axId val="6321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84352"/>
        <c:crosses val="autoZero"/>
        <c:auto val="1"/>
        <c:lblAlgn val="ctr"/>
        <c:lblOffset val="100"/>
        <c:noMultiLvlLbl val="0"/>
      </c:catAx>
      <c:valAx>
        <c:axId val="632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15" inc="10" max="400" min="100" page="10" val="20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9</xdr:row>
      <xdr:rowOff>66675</xdr:rowOff>
    </xdr:from>
    <xdr:to>
      <xdr:col>9</xdr:col>
      <xdr:colOff>10111</xdr:colOff>
      <xdr:row>16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1993039-4165-48AB-AB13-3EEC810FED4F}"/>
            </a:ext>
          </a:extLst>
        </xdr:cNvPr>
        <xdr:cNvSpPr txBox="1"/>
      </xdr:nvSpPr>
      <xdr:spPr>
        <a:xfrm>
          <a:off x="6372225" y="1962150"/>
          <a:ext cx="3153361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18</xdr:col>
      <xdr:colOff>66674</xdr:colOff>
      <xdr:row>24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1267" name="Spinner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17</xdr:col>
      <xdr:colOff>0</xdr:colOff>
      <xdr:row>54</xdr:row>
      <xdr:rowOff>190499</xdr:rowOff>
    </xdr:to>
    <xdr:grpSp>
      <xdr:nvGrpSpPr>
        <xdr:cNvPr id="10" name="Agrupar 9"/>
        <xdr:cNvGrpSpPr/>
      </xdr:nvGrpSpPr>
      <xdr:grpSpPr>
        <a:xfrm>
          <a:off x="609600" y="5143500"/>
          <a:ext cx="9753600" cy="5333999"/>
          <a:chOff x="638833" y="3947982"/>
          <a:chExt cx="7483513" cy="4201438"/>
        </a:xfrm>
        <a:noFill/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Cidade"/>
              <xdr:cNvGraphicFramePr/>
            </xdr:nvGraphicFramePr>
            <xdr:xfrm>
              <a:off x="638833" y="5148393"/>
              <a:ext cx="1403159" cy="3001027"/>
            </xdr:xfrm>
            <a:graphic>
              <a:graphicData uri="http://schemas.microsoft.com/office/drawing/2010/slicer">
                <sle:slicer xmlns:sle="http://schemas.microsoft.com/office/drawing/2010/slicer" name="Cidad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9600" y="6667500"/>
                <a:ext cx="1828800" cy="38099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aphicFrame macro="">
        <xdr:nvGraphicFramePr>
          <xdr:cNvPr id="6" name="Gráfico 5"/>
          <xdr:cNvGraphicFramePr>
            <a:graphicFrameLocks/>
          </xdr:cNvGraphicFramePr>
        </xdr:nvGraphicFramePr>
        <xdr:xfrm>
          <a:off x="2041991" y="3947982"/>
          <a:ext cx="6080355" cy="42014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" name="Estado"/>
              <xdr:cNvGraphicFramePr/>
            </xdr:nvGraphicFramePr>
            <xdr:xfrm>
              <a:off x="638833" y="3947982"/>
              <a:ext cx="1403159" cy="1200411"/>
            </xdr:xfrm>
            <a:graphic>
              <a:graphicData uri="http://schemas.microsoft.com/office/drawing/2010/slicer">
                <sle:slicer xmlns:sle="http://schemas.microsoft.com/office/drawing/2010/slicer" name="Estad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9600" y="5143500"/>
                <a:ext cx="1828800" cy="1524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1</xdr:col>
      <xdr:colOff>0</xdr:colOff>
      <xdr:row>2</xdr:row>
      <xdr:rowOff>1</xdr:rowOff>
    </xdr:from>
    <xdr:to>
      <xdr:col>18</xdr:col>
      <xdr:colOff>0</xdr:colOff>
      <xdr:row>24</xdr:row>
      <xdr:rowOff>0</xdr:rowOff>
    </xdr:to>
    <xdr:grpSp>
      <xdr:nvGrpSpPr>
        <xdr:cNvPr id="11" name="Agrupar 10"/>
        <xdr:cNvGrpSpPr/>
      </xdr:nvGrpSpPr>
      <xdr:grpSpPr>
        <a:xfrm>
          <a:off x="609600" y="381001"/>
          <a:ext cx="10363200" cy="4190999"/>
          <a:chOff x="607564" y="346011"/>
          <a:chExt cx="8147055" cy="3421224"/>
        </a:xfrm>
      </xdr:grpSpPr>
      <xdr:graphicFrame macro="">
        <xdr:nvGraphicFramePr>
          <xdr:cNvPr id="8" name="Gráfico 7"/>
          <xdr:cNvGraphicFramePr>
            <a:graphicFrameLocks/>
          </xdr:cNvGraphicFramePr>
        </xdr:nvGraphicFramePr>
        <xdr:xfrm>
          <a:off x="2045279" y="346011"/>
          <a:ext cx="6709340" cy="3421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9" name="Estado 1"/>
              <xdr:cNvGraphicFramePr/>
            </xdr:nvGraphicFramePr>
            <xdr:xfrm>
              <a:off x="607564" y="346011"/>
              <a:ext cx="1437716" cy="3421224"/>
            </xdr:xfrm>
            <a:graphic>
              <a:graphicData uri="http://schemas.microsoft.com/office/drawing/2010/slicer">
                <sle:slicer xmlns:sle="http://schemas.microsoft.com/office/drawing/2010/slicer" name="Estad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9600" y="381001"/>
                <a:ext cx="1828801" cy="41909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a Digital (CtP/ETS)" refreshedDate="44677.459908449076" createdVersion="6" refreshedVersion="6" minRefreshableVersion="3" recordCount="31">
  <cacheSource type="worksheet">
    <worksheetSource ref="A4:C35" sheet="Exercício 10"/>
  </cacheSource>
  <cacheFields count="3"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1499.96"/>
  </r>
  <r>
    <x v="0"/>
    <x v="1"/>
    <n v="1750"/>
  </r>
  <r>
    <x v="0"/>
    <x v="2"/>
    <n v="2499.98"/>
  </r>
  <r>
    <x v="1"/>
    <x v="3"/>
    <n v="2200"/>
  </r>
  <r>
    <x v="2"/>
    <x v="4"/>
    <n v="2350"/>
  </r>
  <r>
    <x v="3"/>
    <x v="5"/>
    <n v="2300"/>
  </r>
  <r>
    <x v="3"/>
    <x v="6"/>
    <n v="1800"/>
  </r>
  <r>
    <x v="2"/>
    <x v="7"/>
    <n v="900"/>
  </r>
  <r>
    <x v="1"/>
    <x v="8"/>
    <n v="2799.96"/>
  </r>
  <r>
    <x v="0"/>
    <x v="9"/>
    <n v="1499.94"/>
  </r>
  <r>
    <x v="0"/>
    <x v="9"/>
    <n v="1750"/>
  </r>
  <r>
    <x v="1"/>
    <x v="8"/>
    <n v="2350"/>
  </r>
  <r>
    <x v="2"/>
    <x v="7"/>
    <n v="2199.96"/>
  </r>
  <r>
    <x v="3"/>
    <x v="6"/>
    <n v="2350"/>
  </r>
  <r>
    <x v="3"/>
    <x v="5"/>
    <n v="2299.92"/>
  </r>
  <r>
    <x v="2"/>
    <x v="4"/>
    <n v="1800"/>
  </r>
  <r>
    <x v="1"/>
    <x v="3"/>
    <n v="900"/>
  </r>
  <r>
    <x v="0"/>
    <x v="2"/>
    <n v="2800"/>
  </r>
  <r>
    <x v="0"/>
    <x v="1"/>
    <n v="1500"/>
  </r>
  <r>
    <x v="0"/>
    <x v="0"/>
    <n v="1749.9999999999991"/>
  </r>
  <r>
    <x v="1"/>
    <x v="8"/>
    <n v="2499.96"/>
  </r>
  <r>
    <x v="2"/>
    <x v="7"/>
    <n v="2199.96"/>
  </r>
  <r>
    <x v="3"/>
    <x v="6"/>
    <n v="2349.9699999999998"/>
  </r>
  <r>
    <x v="3"/>
    <x v="5"/>
    <n v="2300"/>
  </r>
  <r>
    <x v="2"/>
    <x v="4"/>
    <n v="1799.98"/>
  </r>
  <r>
    <x v="3"/>
    <x v="6"/>
    <n v="900"/>
  </r>
  <r>
    <x v="2"/>
    <x v="7"/>
    <n v="2800"/>
  </r>
  <r>
    <x v="1"/>
    <x v="8"/>
    <n v="1500"/>
  </r>
  <r>
    <x v="0"/>
    <x v="9"/>
    <n v="1750"/>
  </r>
  <r>
    <x v="3"/>
    <x v="5"/>
    <n v="2500"/>
  </r>
  <r>
    <x v="3"/>
    <x v="5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4">
  <location ref="F14:G18" firstHeaderRow="1" firstDataRow="1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 Total" fld="2" baseField="0" baseItem="0" numFmtId="171"/>
  </dataFields>
  <formats count="3"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1">
  <location ref="F26:G36" firstHeaderRow="1" firstDataRow="1" firstDataCol="1" rowPageCount="1" colPageCount="1"/>
  <pivotFields count="3">
    <pivotField axis="axisPage" multipleItemSelectionAllowed="1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0" hier="-1"/>
  </pageFields>
  <dataFields count="1">
    <dataField name="% do Total" fld="2" showDataAs="percentOfTotal" baseField="1" baseItem="0" numFmtId="10"/>
  </dataFields>
  <chartFormats count="1">
    <chartFormat chart="1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idade" sourceName="Cidade">
  <pivotTables>
    <pivotTable tabId="12" name="Tabela dinâmica3"/>
  </pivotTables>
  <data>
    <tabular pivotCacheId="1" customListSort="0">
      <items count="10">
        <i x="6" s="1"/>
        <i x="4" s="1"/>
        <i x="2" s="1"/>
        <i x="5" s="1"/>
        <i x="1" s="1"/>
        <i x="9" s="1"/>
        <i x="3" s="1"/>
        <i x="8" s="1"/>
        <i x="0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tado" sourceName="Estado">
  <pivotTables>
    <pivotTable tabId="12" name="Tabela dinâmica3"/>
  </pivotTables>
  <data>
    <tabular pivotCacheId="1">
      <items count="4"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tado1" sourceName="Estado">
  <pivotTables>
    <pivotTable tabId="12" name="Tabela dinâmica1"/>
  </pivotTables>
  <data>
    <tabular pivotCacheId="1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dade" cache="SegmentaçãodeDados_Cidade" caption="Cidade" style="SlicerStyleLight5" rowHeight="241300"/>
  <slicer name="Estado" cache="SegmentaçãodeDados_Estado" caption="Estado" style="SlicerStyleLight5" rowHeight="241300"/>
  <slicer name="Estado 1" cache="SegmentaçãodeDados_Estado1" caption="Estado" style="SlicerStyleLight2" rowHeight="241300"/>
</slicers>
</file>

<file path=xl/tables/table1.xml><?xml version="1.0" encoding="utf-8"?>
<table xmlns="http://schemas.openxmlformats.org/spreadsheetml/2006/main" id="4" name="Tabela85" displayName="Tabela85" ref="A8:B9" totalsRowShown="0" headerRowDxfId="19">
  <tableColumns count="2">
    <tableColumn id="1" name="Funcionário" dataDxfId="18"/>
    <tableColumn id="2" name="Total" dataDxfId="17" dataCellStyle="Moeda">
      <calculatedColumnFormula>VLOOKUP(Tabela85[Funcionário],A2:N6,14,FALSE)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L9"/>
  <sheetViews>
    <sheetView workbookViewId="0">
      <selection activeCell="M7" sqref="M7"/>
    </sheetView>
  </sheetViews>
  <sheetFormatPr defaultRowHeight="15"/>
  <cols>
    <col min="9" max="9" width="17.7109375" customWidth="1"/>
  </cols>
  <sheetData>
    <row r="1" spans="1:12" ht="45">
      <c r="A1" s="9" t="s">
        <v>16</v>
      </c>
      <c r="B1" s="8" t="s">
        <v>15</v>
      </c>
      <c r="C1" s="7" t="s">
        <v>14</v>
      </c>
      <c r="D1" s="7" t="s">
        <v>13</v>
      </c>
      <c r="E1" s="7" t="s">
        <v>11</v>
      </c>
      <c r="F1" s="7" t="s">
        <v>10</v>
      </c>
      <c r="G1" s="7" t="s">
        <v>12</v>
      </c>
      <c r="H1" s="7" t="s">
        <v>9</v>
      </c>
      <c r="I1" s="6" t="s">
        <v>8</v>
      </c>
    </row>
    <row r="2" spans="1:12">
      <c r="A2" s="5" t="s">
        <v>7</v>
      </c>
      <c r="B2" s="4">
        <v>5.4</v>
      </c>
      <c r="C2" s="4">
        <v>1</v>
      </c>
      <c r="D2" s="4">
        <v>6</v>
      </c>
      <c r="E2" s="4">
        <f>LARGE(B2:D2,1)</f>
        <v>6</v>
      </c>
      <c r="F2" s="4">
        <f>SMALL(B2:D2,1)</f>
        <v>1</v>
      </c>
      <c r="G2" s="4">
        <f>AVERAGE(B2:D2)</f>
        <v>4.1333333333333337</v>
      </c>
      <c r="H2" s="4">
        <f>SUM(B2:D2)</f>
        <v>12.4</v>
      </c>
      <c r="I2" s="3" t="str">
        <f>IF(G2&gt;=7,"Aprovado",IF(G2&lt;4,"Reprovado",IF(AND(G2&gt;=4,G2&lt;7),"Recuperação","")))</f>
        <v>Recuperação</v>
      </c>
      <c r="L2" t="s">
        <v>160</v>
      </c>
    </row>
    <row r="3" spans="1:12">
      <c r="A3" s="2" t="s">
        <v>6</v>
      </c>
      <c r="B3" s="1">
        <v>2</v>
      </c>
      <c r="C3" s="1">
        <v>8.4</v>
      </c>
      <c r="D3" s="1">
        <v>5</v>
      </c>
      <c r="E3" s="1">
        <f>LARGE(B3:D3,1)</f>
        <v>8.4</v>
      </c>
      <c r="F3" s="1">
        <f>SMALL(B3:D3,1)</f>
        <v>2</v>
      </c>
      <c r="G3" s="1">
        <f>AVERAGE(B3:D3)</f>
        <v>5.1333333333333337</v>
      </c>
      <c r="H3" s="1">
        <f>SUM(B3:D3)</f>
        <v>15.4</v>
      </c>
      <c r="I3" s="3" t="str">
        <f t="shared" ref="I3:I9" si="0">IF(G3&gt;=7,"Aprovado",IF(G3&lt;4,"Reprovado",IF(AND(G3&gt;=4,G3&lt;7),"Recuperação","")))</f>
        <v>Recuperação</v>
      </c>
    </row>
    <row r="4" spans="1:12">
      <c r="A4" s="5" t="s">
        <v>5</v>
      </c>
      <c r="B4" s="4">
        <v>8.6999999999999993</v>
      </c>
      <c r="C4" s="4">
        <v>8</v>
      </c>
      <c r="D4" s="4">
        <v>8.3000000000000007</v>
      </c>
      <c r="E4" s="4">
        <f t="shared" ref="E4:E9" si="1">LARGE(B4:D4,1)</f>
        <v>8.6999999999999993</v>
      </c>
      <c r="F4" s="4">
        <f t="shared" ref="F4:F9" si="2">SMALL(B4:D4,1)</f>
        <v>8</v>
      </c>
      <c r="G4" s="4">
        <f t="shared" ref="G4:G9" si="3">AVERAGE(B4:D4)</f>
        <v>8.3333333333333339</v>
      </c>
      <c r="H4" s="4">
        <f t="shared" ref="H4:H9" si="4">SUM(B4:D4)</f>
        <v>25</v>
      </c>
      <c r="I4" s="3" t="str">
        <f t="shared" si="0"/>
        <v>Aprovado</v>
      </c>
    </row>
    <row r="5" spans="1:12">
      <c r="A5" s="2" t="s">
        <v>4</v>
      </c>
      <c r="B5" s="1">
        <v>9.3000000000000007</v>
      </c>
      <c r="C5" s="1">
        <v>8.3000000000000007</v>
      </c>
      <c r="D5" s="1">
        <v>5.4</v>
      </c>
      <c r="E5" s="1">
        <f t="shared" si="1"/>
        <v>9.3000000000000007</v>
      </c>
      <c r="F5" s="1">
        <f t="shared" si="2"/>
        <v>5.4</v>
      </c>
      <c r="G5" s="1">
        <f t="shared" si="3"/>
        <v>7.666666666666667</v>
      </c>
      <c r="H5" s="1">
        <f t="shared" si="4"/>
        <v>23</v>
      </c>
      <c r="I5" s="3" t="str">
        <f t="shared" si="0"/>
        <v>Aprovado</v>
      </c>
    </row>
    <row r="6" spans="1:12">
      <c r="A6" s="5" t="s">
        <v>3</v>
      </c>
      <c r="B6" s="4">
        <v>5.6</v>
      </c>
      <c r="C6" s="4">
        <v>3.4</v>
      </c>
      <c r="D6" s="4">
        <v>6</v>
      </c>
      <c r="E6" s="4">
        <f t="shared" si="1"/>
        <v>6</v>
      </c>
      <c r="F6" s="4">
        <f t="shared" si="2"/>
        <v>3.4</v>
      </c>
      <c r="G6" s="4">
        <f t="shared" si="3"/>
        <v>5</v>
      </c>
      <c r="H6" s="4">
        <f t="shared" si="4"/>
        <v>15</v>
      </c>
      <c r="I6" s="3" t="str">
        <f t="shared" si="0"/>
        <v>Recuperação</v>
      </c>
    </row>
    <row r="7" spans="1:12">
      <c r="A7" s="2" t="s">
        <v>2</v>
      </c>
      <c r="B7" s="1">
        <v>3</v>
      </c>
      <c r="C7" s="1">
        <v>8.3000000000000007</v>
      </c>
      <c r="D7" s="1">
        <v>4.3</v>
      </c>
      <c r="E7" s="1">
        <f t="shared" si="1"/>
        <v>8.3000000000000007</v>
      </c>
      <c r="F7" s="1">
        <f t="shared" si="2"/>
        <v>3</v>
      </c>
      <c r="G7" s="1">
        <f t="shared" si="3"/>
        <v>5.2</v>
      </c>
      <c r="H7" s="1">
        <f t="shared" si="4"/>
        <v>15.600000000000001</v>
      </c>
      <c r="I7" s="3" t="str">
        <f>IF(G7&gt;=7,"Aprovado",IF(G7&lt;4,"Reprovado",IF(AND(G7&gt;=4,G7&lt;7),"Recuperação","")))</f>
        <v>Recuperação</v>
      </c>
    </row>
    <row r="8" spans="1:12">
      <c r="A8" s="5" t="s">
        <v>1</v>
      </c>
      <c r="B8" s="4">
        <v>9.3000000000000007</v>
      </c>
      <c r="C8" s="4">
        <v>8.6</v>
      </c>
      <c r="D8" s="4">
        <v>8.5</v>
      </c>
      <c r="E8" s="4">
        <f t="shared" si="1"/>
        <v>9.3000000000000007</v>
      </c>
      <c r="F8" s="4">
        <f t="shared" si="2"/>
        <v>8.5</v>
      </c>
      <c r="G8" s="4">
        <f t="shared" si="3"/>
        <v>8.7999999999999989</v>
      </c>
      <c r="H8" s="4">
        <f t="shared" si="4"/>
        <v>26.4</v>
      </c>
      <c r="I8" s="3" t="str">
        <f t="shared" si="0"/>
        <v>Aprovado</v>
      </c>
    </row>
    <row r="9" spans="1:12">
      <c r="A9" s="2" t="s">
        <v>0</v>
      </c>
      <c r="B9" s="1">
        <v>9.6999999999999993</v>
      </c>
      <c r="C9" s="1">
        <v>8.6</v>
      </c>
      <c r="D9" s="1">
        <v>7.3</v>
      </c>
      <c r="E9" s="1">
        <f t="shared" si="1"/>
        <v>9.6999999999999993</v>
      </c>
      <c r="F9" s="1">
        <f t="shared" si="2"/>
        <v>7.3</v>
      </c>
      <c r="G9" s="1">
        <f t="shared" si="3"/>
        <v>8.5333333333333332</v>
      </c>
      <c r="H9" s="1">
        <f t="shared" si="4"/>
        <v>25.599999999999998</v>
      </c>
      <c r="I9" s="3" t="str">
        <f t="shared" si="0"/>
        <v>Aprovado</v>
      </c>
    </row>
  </sheetData>
  <conditionalFormatting sqref="I2:I9">
    <cfRule type="cellIs" dxfId="13" priority="1" operator="equal">
      <formula>"Recuperação"</formula>
    </cfRule>
    <cfRule type="cellIs" dxfId="12" priority="2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8"/>
  <dimension ref="A1:C15"/>
  <sheetViews>
    <sheetView workbookViewId="0">
      <selection activeCell="V25" sqref="V25"/>
    </sheetView>
  </sheetViews>
  <sheetFormatPr defaultRowHeight="15"/>
  <cols>
    <col min="1" max="1" width="19.28515625" customWidth="1"/>
    <col min="2" max="3" width="16" customWidth="1"/>
  </cols>
  <sheetData>
    <row r="1" spans="1:3">
      <c r="A1" s="11" t="s">
        <v>63</v>
      </c>
      <c r="B1" s="11" t="s">
        <v>105</v>
      </c>
      <c r="C1" s="65" t="s">
        <v>108</v>
      </c>
    </row>
    <row r="2" spans="1:3">
      <c r="A2" s="45" t="s">
        <v>7</v>
      </c>
      <c r="B2" s="42">
        <v>209745</v>
      </c>
      <c r="C2" s="42">
        <f>$B$11</f>
        <v>200000</v>
      </c>
    </row>
    <row r="3" spans="1:3">
      <c r="A3" s="45" t="s">
        <v>6</v>
      </c>
      <c r="B3" s="42">
        <v>229745</v>
      </c>
      <c r="C3" s="42">
        <f t="shared" ref="C3:C9" si="0">$B$11</f>
        <v>200000</v>
      </c>
    </row>
    <row r="4" spans="1:3">
      <c r="A4" s="45" t="s">
        <v>5</v>
      </c>
      <c r="B4" s="42">
        <v>237893</v>
      </c>
      <c r="C4" s="42">
        <f t="shared" si="0"/>
        <v>200000</v>
      </c>
    </row>
    <row r="5" spans="1:3">
      <c r="A5" s="45" t="s">
        <v>4</v>
      </c>
      <c r="B5" s="42">
        <v>197422</v>
      </c>
      <c r="C5" s="42">
        <f t="shared" si="0"/>
        <v>200000</v>
      </c>
    </row>
    <row r="6" spans="1:3">
      <c r="A6" s="45" t="s">
        <v>3</v>
      </c>
      <c r="B6" s="42">
        <v>349745</v>
      </c>
      <c r="C6" s="42">
        <f t="shared" si="0"/>
        <v>200000</v>
      </c>
    </row>
    <row r="7" spans="1:3">
      <c r="A7" s="45" t="s">
        <v>2</v>
      </c>
      <c r="B7" s="42">
        <v>314832</v>
      </c>
      <c r="C7" s="42">
        <f t="shared" si="0"/>
        <v>200000</v>
      </c>
    </row>
    <row r="8" spans="1:3">
      <c r="A8" s="28" t="s">
        <v>106</v>
      </c>
      <c r="B8" s="42">
        <v>183422</v>
      </c>
      <c r="C8" s="42">
        <f t="shared" si="0"/>
        <v>200000</v>
      </c>
    </row>
    <row r="9" spans="1:3">
      <c r="A9" s="28" t="s">
        <v>107</v>
      </c>
      <c r="B9" s="42">
        <v>155189</v>
      </c>
      <c r="C9" s="42">
        <f t="shared" si="0"/>
        <v>200000</v>
      </c>
    </row>
    <row r="11" spans="1:3">
      <c r="A11" s="22" t="s">
        <v>108</v>
      </c>
      <c r="B11" s="46">
        <f>B15*1000</f>
        <v>200000</v>
      </c>
    </row>
    <row r="15" spans="1:3">
      <c r="B15" s="46">
        <v>200</v>
      </c>
    </row>
  </sheetData>
  <dataValidations count="1">
    <dataValidation type="decimal" allowBlank="1" showInputMessage="1" showErrorMessage="1" sqref="B15">
      <formula1>100000</formula1>
      <formula2>400000</formula2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7" r:id="rId3" name="Spinner 3">
              <controlPr defaultSize="0" autoPict="0">
                <anchor moveWithCells="1" siz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1"/>
  <dimension ref="A1:N46"/>
  <sheetViews>
    <sheetView workbookViewId="0">
      <selection activeCell="J28" sqref="J28"/>
    </sheetView>
  </sheetViews>
  <sheetFormatPr defaultColWidth="9.140625" defaultRowHeight="12.75"/>
  <cols>
    <col min="1" max="3" width="21.140625" style="37" customWidth="1"/>
    <col min="4" max="4" width="20" style="37" customWidth="1"/>
    <col min="5" max="5" width="10.140625" style="37" customWidth="1"/>
    <col min="6" max="6" width="18" style="37" customWidth="1"/>
    <col min="7" max="7" width="18.85546875" style="37" bestFit="1" customWidth="1"/>
    <col min="8" max="8" width="10.140625" style="37" customWidth="1"/>
    <col min="9" max="10" width="13.5703125" style="37" customWidth="1"/>
    <col min="11" max="11" width="10.7109375" style="37" bestFit="1" customWidth="1"/>
    <col min="12" max="16384" width="9.140625" style="37"/>
  </cols>
  <sheetData>
    <row r="1" spans="1:14" ht="23.25">
      <c r="A1" s="70" t="s">
        <v>104</v>
      </c>
      <c r="B1" s="70"/>
      <c r="C1" s="70"/>
    </row>
    <row r="2" spans="1:14" ht="18.75">
      <c r="A2" s="68" t="s">
        <v>103</v>
      </c>
      <c r="B2" s="69"/>
      <c r="C2" s="69"/>
    </row>
    <row r="3" spans="1:14" ht="13.5" thickBot="1"/>
    <row r="4" spans="1:14" ht="15.75" thickBot="1">
      <c r="A4" s="41" t="s">
        <v>64</v>
      </c>
      <c r="B4" s="41" t="s">
        <v>65</v>
      </c>
      <c r="C4" s="41" t="s">
        <v>29</v>
      </c>
      <c r="F4" s="72" t="s">
        <v>109</v>
      </c>
      <c r="G4" s="73"/>
      <c r="H4" s="73"/>
      <c r="I4" s="73"/>
      <c r="J4" s="73"/>
      <c r="K4" s="73"/>
      <c r="L4" s="73"/>
      <c r="M4" s="73"/>
      <c r="N4" s="74"/>
    </row>
    <row r="5" spans="1:14" ht="15.75" thickBot="1">
      <c r="A5" s="40" t="s">
        <v>66</v>
      </c>
      <c r="B5" s="38" t="s">
        <v>67</v>
      </c>
      <c r="C5" s="39">
        <v>1499.96</v>
      </c>
      <c r="F5" s="72" t="s">
        <v>110</v>
      </c>
      <c r="G5" s="73"/>
      <c r="H5" s="73"/>
      <c r="I5" s="73"/>
      <c r="J5" s="73"/>
      <c r="K5" s="73"/>
      <c r="L5" s="73"/>
      <c r="M5" s="73"/>
      <c r="N5" s="74"/>
    </row>
    <row r="6" spans="1:14" ht="15.75" thickBot="1">
      <c r="A6" s="40" t="s">
        <v>66</v>
      </c>
      <c r="B6" s="38" t="s">
        <v>68</v>
      </c>
      <c r="C6" s="39">
        <v>1750</v>
      </c>
      <c r="F6" s="72" t="s">
        <v>156</v>
      </c>
      <c r="G6" s="73"/>
      <c r="H6" s="73"/>
      <c r="I6" s="73"/>
      <c r="J6" s="73"/>
      <c r="K6" s="73"/>
      <c r="L6" s="73"/>
      <c r="M6" s="73"/>
      <c r="N6" s="74"/>
    </row>
    <row r="7" spans="1:14" ht="15.75" thickBot="1">
      <c r="A7" s="40" t="s">
        <v>66</v>
      </c>
      <c r="B7" s="38" t="s">
        <v>69</v>
      </c>
      <c r="C7" s="39">
        <v>2499.98</v>
      </c>
      <c r="F7" s="72" t="s">
        <v>157</v>
      </c>
      <c r="G7" s="73"/>
      <c r="H7" s="73"/>
      <c r="I7" s="73"/>
      <c r="J7" s="73"/>
      <c r="K7" s="73"/>
      <c r="L7" s="73"/>
      <c r="M7" s="73"/>
      <c r="N7" s="74"/>
    </row>
    <row r="8" spans="1:14" ht="15.75" thickBot="1">
      <c r="A8" s="40" t="s">
        <v>70</v>
      </c>
      <c r="B8" s="38" t="s">
        <v>71</v>
      </c>
      <c r="C8" s="39">
        <v>2200</v>
      </c>
      <c r="F8" s="72" t="s">
        <v>152</v>
      </c>
      <c r="G8" s="73"/>
      <c r="H8" s="73"/>
      <c r="I8" s="73"/>
      <c r="J8" s="73"/>
      <c r="K8" s="73"/>
      <c r="L8" s="73"/>
      <c r="M8" s="73"/>
      <c r="N8" s="74"/>
    </row>
    <row r="9" spans="1:14" ht="15.75" thickBot="1">
      <c r="A9" s="40" t="s">
        <v>72</v>
      </c>
      <c r="B9" s="38" t="s">
        <v>73</v>
      </c>
      <c r="C9" s="39">
        <v>2350</v>
      </c>
      <c r="F9" s="72" t="s">
        <v>102</v>
      </c>
      <c r="G9" s="73"/>
      <c r="H9" s="73"/>
      <c r="I9" s="73"/>
      <c r="J9" s="73"/>
      <c r="K9" s="73"/>
      <c r="L9" s="73"/>
      <c r="M9" s="73"/>
      <c r="N9" s="74"/>
    </row>
    <row r="10" spans="1:14" ht="15">
      <c r="A10" s="40" t="s">
        <v>74</v>
      </c>
      <c r="B10" s="38" t="s">
        <v>75</v>
      </c>
      <c r="C10" s="39">
        <v>2300</v>
      </c>
      <c r="H10" s="71"/>
      <c r="I10" s="71"/>
      <c r="J10" s="71"/>
      <c r="K10" s="71"/>
      <c r="L10" s="71"/>
      <c r="M10" s="71"/>
      <c r="N10" s="71"/>
    </row>
    <row r="11" spans="1:14" ht="15">
      <c r="A11" s="40" t="s">
        <v>74</v>
      </c>
      <c r="B11" s="38" t="s">
        <v>76</v>
      </c>
      <c r="C11" s="39">
        <v>1800</v>
      </c>
      <c r="F11" s="77" t="s">
        <v>162</v>
      </c>
      <c r="G11" s="77"/>
    </row>
    <row r="12" spans="1:14" ht="15">
      <c r="A12" s="40" t="s">
        <v>72</v>
      </c>
      <c r="B12" s="38" t="s">
        <v>77</v>
      </c>
      <c r="C12" s="39">
        <v>900</v>
      </c>
      <c r="H12"/>
      <c r="I12"/>
      <c r="J12"/>
      <c r="K12"/>
    </row>
    <row r="13" spans="1:14" ht="15">
      <c r="A13" s="40" t="s">
        <v>70</v>
      </c>
      <c r="B13" s="38" t="s">
        <v>78</v>
      </c>
      <c r="C13" s="39">
        <v>2799.96</v>
      </c>
      <c r="H13"/>
      <c r="I13"/>
      <c r="J13"/>
      <c r="K13"/>
    </row>
    <row r="14" spans="1:14" ht="15">
      <c r="A14" s="40" t="s">
        <v>66</v>
      </c>
      <c r="B14" s="38" t="s">
        <v>79</v>
      </c>
      <c r="C14" s="39">
        <v>1499.94</v>
      </c>
      <c r="F14" s="66" t="s">
        <v>154</v>
      </c>
      <c r="G14" t="s">
        <v>155</v>
      </c>
      <c r="H14"/>
      <c r="I14"/>
      <c r="J14"/>
      <c r="K14"/>
    </row>
    <row r="15" spans="1:14" ht="15">
      <c r="A15" s="40" t="s">
        <v>66</v>
      </c>
      <c r="B15" s="38" t="s">
        <v>79</v>
      </c>
      <c r="C15" s="39">
        <v>1750</v>
      </c>
      <c r="F15" s="30" t="s">
        <v>74</v>
      </c>
      <c r="G15" s="75">
        <v>19299.89</v>
      </c>
      <c r="H15"/>
    </row>
    <row r="16" spans="1:14" ht="15">
      <c r="A16" s="40" t="s">
        <v>70</v>
      </c>
      <c r="B16" s="38" t="s">
        <v>78</v>
      </c>
      <c r="C16" s="39">
        <v>2350</v>
      </c>
      <c r="F16" s="30" t="s">
        <v>72</v>
      </c>
      <c r="G16" s="75">
        <v>14049.9</v>
      </c>
      <c r="H16"/>
    </row>
    <row r="17" spans="1:8" ht="15">
      <c r="A17" s="40" t="s">
        <v>72</v>
      </c>
      <c r="B17" s="38" t="s">
        <v>77</v>
      </c>
      <c r="C17" s="39">
        <v>2199.96</v>
      </c>
      <c r="F17" s="30" t="s">
        <v>70</v>
      </c>
      <c r="G17" s="75">
        <v>12249.919999999998</v>
      </c>
      <c r="H17"/>
    </row>
    <row r="18" spans="1:8" ht="15">
      <c r="A18" s="40" t="s">
        <v>74</v>
      </c>
      <c r="B18" s="38" t="s">
        <v>76</v>
      </c>
      <c r="C18" s="39">
        <v>2350</v>
      </c>
      <c r="F18" s="30" t="s">
        <v>66</v>
      </c>
      <c r="G18" s="75">
        <v>16799.88</v>
      </c>
      <c r="H18"/>
    </row>
    <row r="19" spans="1:8" ht="15">
      <c r="A19" s="40" t="s">
        <v>74</v>
      </c>
      <c r="B19" s="38" t="s">
        <v>75</v>
      </c>
      <c r="C19" s="39">
        <v>2299.92</v>
      </c>
      <c r="F19"/>
      <c r="G19"/>
      <c r="H19"/>
    </row>
    <row r="20" spans="1:8" ht="15">
      <c r="A20" s="40" t="s">
        <v>72</v>
      </c>
      <c r="B20" s="38" t="s">
        <v>73</v>
      </c>
      <c r="C20" s="39">
        <v>1800</v>
      </c>
      <c r="F20"/>
      <c r="G20"/>
      <c r="H20"/>
    </row>
    <row r="21" spans="1:8" ht="15">
      <c r="A21" s="40" t="s">
        <v>70</v>
      </c>
      <c r="B21" s="38" t="s">
        <v>71</v>
      </c>
      <c r="C21" s="39">
        <v>900</v>
      </c>
      <c r="H21"/>
    </row>
    <row r="22" spans="1:8" ht="15">
      <c r="A22" s="40" t="s">
        <v>66</v>
      </c>
      <c r="B22" s="38" t="s">
        <v>69</v>
      </c>
      <c r="C22" s="39">
        <v>2800</v>
      </c>
      <c r="H22"/>
    </row>
    <row r="23" spans="1:8" ht="15">
      <c r="A23" s="40" t="s">
        <v>66</v>
      </c>
      <c r="B23" s="38" t="s">
        <v>68</v>
      </c>
      <c r="C23" s="39">
        <v>1500</v>
      </c>
      <c r="H23"/>
    </row>
    <row r="24" spans="1:8" ht="15">
      <c r="A24" s="40" t="s">
        <v>66</v>
      </c>
      <c r="B24" s="38" t="s">
        <v>67</v>
      </c>
      <c r="C24" s="39">
        <v>1749.9999999999991</v>
      </c>
      <c r="F24" s="66" t="s">
        <v>64</v>
      </c>
      <c r="G24" s="45" t="s">
        <v>159</v>
      </c>
      <c r="H24"/>
    </row>
    <row r="25" spans="1:8" ht="15">
      <c r="A25" s="40" t="s">
        <v>70</v>
      </c>
      <c r="B25" s="38" t="s">
        <v>78</v>
      </c>
      <c r="C25" s="39">
        <v>2499.96</v>
      </c>
      <c r="H25"/>
    </row>
    <row r="26" spans="1:8" ht="15">
      <c r="A26" s="40" t="s">
        <v>72</v>
      </c>
      <c r="B26" s="38" t="s">
        <v>77</v>
      </c>
      <c r="C26" s="39">
        <v>2199.96</v>
      </c>
      <c r="F26" s="66" t="s">
        <v>154</v>
      </c>
      <c r="G26" t="s">
        <v>158</v>
      </c>
      <c r="H26"/>
    </row>
    <row r="27" spans="1:8" ht="15">
      <c r="A27" s="40" t="s">
        <v>74</v>
      </c>
      <c r="B27" s="38" t="s">
        <v>76</v>
      </c>
      <c r="C27" s="39">
        <v>2349.9699999999998</v>
      </c>
      <c r="F27" s="30" t="s">
        <v>76</v>
      </c>
      <c r="G27" s="76">
        <v>0.11859004201790428</v>
      </c>
      <c r="H27"/>
    </row>
    <row r="28" spans="1:8" ht="15">
      <c r="A28" s="40" t="s">
        <v>74</v>
      </c>
      <c r="B28" s="38" t="s">
        <v>75</v>
      </c>
      <c r="C28" s="39">
        <v>2300</v>
      </c>
      <c r="F28" s="30" t="s">
        <v>73</v>
      </c>
      <c r="G28" s="76">
        <v>9.5352870106999096E-2</v>
      </c>
    </row>
    <row r="29" spans="1:8" ht="15">
      <c r="A29" s="40" t="s">
        <v>72</v>
      </c>
      <c r="B29" s="38" t="s">
        <v>73</v>
      </c>
      <c r="C29" s="39">
        <v>1799.98</v>
      </c>
      <c r="F29" s="30" t="s">
        <v>69</v>
      </c>
      <c r="G29" s="76">
        <v>8.4936134997040849E-2</v>
      </c>
    </row>
    <row r="30" spans="1:8" ht="15">
      <c r="A30" s="40" t="s">
        <v>74</v>
      </c>
      <c r="B30" s="38" t="s">
        <v>76</v>
      </c>
      <c r="C30" s="39">
        <v>900</v>
      </c>
      <c r="F30" s="30" t="s">
        <v>75</v>
      </c>
      <c r="G30" s="76">
        <v>0.1907050991841453</v>
      </c>
    </row>
    <row r="31" spans="1:8" ht="15">
      <c r="A31" s="40" t="s">
        <v>72</v>
      </c>
      <c r="B31" s="38" t="s">
        <v>77</v>
      </c>
      <c r="C31" s="39">
        <v>2800</v>
      </c>
      <c r="F31" s="30" t="s">
        <v>68</v>
      </c>
      <c r="G31" s="76">
        <v>5.2083675549791278E-2</v>
      </c>
    </row>
    <row r="32" spans="1:8" ht="15">
      <c r="A32" s="40" t="s">
        <v>70</v>
      </c>
      <c r="B32" s="38" t="s">
        <v>78</v>
      </c>
      <c r="C32" s="39">
        <v>1500</v>
      </c>
      <c r="F32" s="30" t="s">
        <v>79</v>
      </c>
      <c r="G32" s="76">
        <v>8.0127770070284127E-2</v>
      </c>
    </row>
    <row r="33" spans="1:7" ht="15">
      <c r="A33" s="40" t="s">
        <v>66</v>
      </c>
      <c r="B33" s="38" t="s">
        <v>79</v>
      </c>
      <c r="C33" s="39">
        <v>1750</v>
      </c>
      <c r="F33" s="30" t="s">
        <v>71</v>
      </c>
      <c r="G33" s="76">
        <v>4.967981360133937E-2</v>
      </c>
    </row>
    <row r="34" spans="1:7" ht="15">
      <c r="A34" s="40" t="s">
        <v>74</v>
      </c>
      <c r="B34" s="38" t="s">
        <v>75</v>
      </c>
      <c r="C34" s="39">
        <v>2500</v>
      </c>
      <c r="F34" s="30" t="s">
        <v>78</v>
      </c>
      <c r="G34" s="76">
        <v>0.14663429679586037</v>
      </c>
    </row>
    <row r="35" spans="1:7" ht="15">
      <c r="A35" s="40" t="s">
        <v>74</v>
      </c>
      <c r="B35" s="38" t="s">
        <v>75</v>
      </c>
      <c r="C35" s="39">
        <v>2500</v>
      </c>
      <c r="F35" s="30" t="s">
        <v>67</v>
      </c>
      <c r="G35" s="76">
        <v>5.2083034519938343E-2</v>
      </c>
    </row>
    <row r="36" spans="1:7" ht="15">
      <c r="F36" s="30" t="s">
        <v>77</v>
      </c>
      <c r="G36" s="76">
        <v>0.12980726315669702</v>
      </c>
    </row>
    <row r="37" spans="1:7" ht="15">
      <c r="F37"/>
    </row>
    <row r="38" spans="1:7" ht="15">
      <c r="F38"/>
    </row>
    <row r="39" spans="1:7" ht="15">
      <c r="F39"/>
    </row>
    <row r="40" spans="1:7" ht="15">
      <c r="F40"/>
    </row>
    <row r="41" spans="1:7" ht="15">
      <c r="F41"/>
    </row>
    <row r="42" spans="1:7" ht="15">
      <c r="F42"/>
    </row>
    <row r="43" spans="1:7" ht="15">
      <c r="F43"/>
    </row>
    <row r="44" spans="1:7" ht="15">
      <c r="F44"/>
    </row>
    <row r="45" spans="1:7" ht="15">
      <c r="F45"/>
    </row>
    <row r="46" spans="1:7" ht="15">
      <c r="F46"/>
    </row>
  </sheetData>
  <mergeCells count="9">
    <mergeCell ref="F11:G11"/>
    <mergeCell ref="F5:N5"/>
    <mergeCell ref="A2:C2"/>
    <mergeCell ref="A1:C1"/>
    <mergeCell ref="F4:N4"/>
    <mergeCell ref="F6:N6"/>
    <mergeCell ref="F7:N7"/>
    <mergeCell ref="F8:N8"/>
    <mergeCell ref="F9:N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9"/>
  <sheetViews>
    <sheetView tabSelected="1" topLeftCell="A16" workbookViewId="0">
      <selection activeCell="V17" sqref="V17"/>
    </sheetView>
  </sheetViews>
  <sheetFormatPr defaultRowHeight="15"/>
  <cols>
    <col min="4" max="4" width="9.140625" customWidth="1"/>
  </cols>
  <sheetData>
    <row r="1" spans="1:59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</row>
    <row r="2" spans="1:59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</row>
    <row r="3" spans="1:59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</row>
    <row r="4" spans="1:59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</row>
    <row r="5" spans="1:5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</row>
    <row r="6" spans="1:5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</row>
    <row r="7" spans="1:59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</row>
    <row r="8" spans="1:59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</row>
    <row r="9" spans="1:59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</row>
    <row r="10" spans="1:59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</row>
    <row r="11" spans="1:59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</row>
    <row r="12" spans="1:59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</row>
    <row r="13" spans="1:59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</row>
    <row r="14" spans="1:59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</row>
    <row r="15" spans="1:59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</row>
    <row r="16" spans="1:59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</row>
    <row r="17" spans="1:59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</row>
    <row r="18" spans="1:59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</row>
    <row r="19" spans="1:5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</row>
    <row r="20" spans="1:59" s="45" customForma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</row>
    <row r="21" spans="1:59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</row>
    <row r="22" spans="1:59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</row>
    <row r="23" spans="1:59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</row>
    <row r="24" spans="1:59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</row>
    <row r="25" spans="1:59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</row>
    <row r="26" spans="1:59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</row>
    <row r="27" spans="1:59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</row>
    <row r="28" spans="1:59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</row>
    <row r="29" spans="1:5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</row>
    <row r="30" spans="1:59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</row>
    <row r="31" spans="1:59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</row>
    <row r="32" spans="1:59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</row>
    <row r="33" spans="1:59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</row>
    <row r="34" spans="1:59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</row>
    <row r="35" spans="1:59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</row>
    <row r="36" spans="1:59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</row>
    <row r="37" spans="1:59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</row>
    <row r="38" spans="1:59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</row>
    <row r="39" spans="1:5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</row>
    <row r="40" spans="1:59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</row>
    <row r="41" spans="1:59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</row>
    <row r="42" spans="1:59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</row>
    <row r="43" spans="1:59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</row>
    <row r="44" spans="1:59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</row>
    <row r="45" spans="1:59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</row>
    <row r="46" spans="1:59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</row>
    <row r="47" spans="1:59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</row>
    <row r="48" spans="1:59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</row>
    <row r="49" spans="1:5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</row>
    <row r="50" spans="1:59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</row>
    <row r="51" spans="1:59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</row>
    <row r="52" spans="1:59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</row>
    <row r="53" spans="1:59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</row>
    <row r="54" spans="1:59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</row>
    <row r="55" spans="1:59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</row>
    <row r="56" spans="1:59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</row>
    <row r="57" spans="1:59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</row>
    <row r="58" spans="1:59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</row>
    <row r="59" spans="1: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</row>
    <row r="60" spans="1:59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</row>
    <row r="61" spans="1:59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</row>
    <row r="62" spans="1:59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</row>
    <row r="63" spans="1:59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</row>
    <row r="64" spans="1:59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</row>
    <row r="65" spans="1:59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</row>
    <row r="66" spans="1:59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</row>
    <row r="67" spans="1:59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</row>
    <row r="68" spans="1:59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</row>
    <row r="69" spans="1:5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</row>
    <row r="70" spans="1:59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</row>
    <row r="71" spans="1:5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</row>
    <row r="72" spans="1:5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</row>
    <row r="73" spans="1:5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</row>
    <row r="74" spans="1:5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</row>
    <row r="75" spans="1:5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</row>
    <row r="76" spans="1:5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</row>
    <row r="77" spans="1:5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</row>
    <row r="78" spans="1:5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</row>
    <row r="79" spans="1:5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</row>
    <row r="80" spans="1:5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</row>
    <row r="81" spans="1:5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</row>
    <row r="82" spans="1:5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</row>
    <row r="83" spans="1:5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</row>
    <row r="84" spans="1:5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</row>
    <row r="85" spans="1:5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</row>
    <row r="86" spans="1:5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</row>
    <row r="87" spans="1:5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</row>
    <row r="88" spans="1:5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</row>
    <row r="89" spans="1:5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</row>
    <row r="90" spans="1:5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</row>
    <row r="91" spans="1:5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</row>
    <row r="92" spans="1:5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</row>
    <row r="93" spans="1:5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</row>
    <row r="94" spans="1:5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</row>
    <row r="95" spans="1:5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</row>
    <row r="96" spans="1:5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</row>
    <row r="97" spans="1:5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</row>
    <row r="98" spans="1:5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</row>
    <row r="99" spans="1:5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</row>
    <row r="100" spans="1:5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</row>
    <row r="101" spans="1:5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</row>
    <row r="102" spans="1:5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</row>
    <row r="103" spans="1:5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</row>
    <row r="104" spans="1:5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</row>
    <row r="105" spans="1:5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</row>
    <row r="106" spans="1:5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</row>
    <row r="107" spans="1:5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</row>
    <row r="108" spans="1:5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</row>
    <row r="109" spans="1:5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</row>
    <row r="110" spans="1:5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</row>
    <row r="111" spans="1:5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</row>
    <row r="112" spans="1:5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</row>
    <row r="113" spans="1:5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</row>
    <row r="114" spans="1:5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</row>
    <row r="115" spans="1:5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</row>
    <row r="116" spans="1:5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</row>
    <row r="117" spans="1:5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</row>
    <row r="118" spans="1:5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</row>
    <row r="119" spans="1:5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</row>
    <row r="120" spans="1:5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</row>
    <row r="121" spans="1:5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</row>
    <row r="122" spans="1:5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</row>
    <row r="123" spans="1:5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</row>
    <row r="124" spans="1:5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</row>
    <row r="125" spans="1:5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</row>
    <row r="126" spans="1:5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</row>
    <row r="127" spans="1:5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</row>
    <row r="128" spans="1:5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</row>
    <row r="129" spans="1:5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</row>
    <row r="130" spans="1:5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</row>
    <row r="131" spans="1:5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</row>
    <row r="132" spans="1:59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</row>
    <row r="133" spans="1:59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</row>
    <row r="134" spans="1:59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</row>
    <row r="135" spans="1:59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</row>
    <row r="136" spans="1:59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</row>
    <row r="137" spans="1:59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</row>
    <row r="138" spans="1:59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</row>
    <row r="139" spans="1:5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</row>
    <row r="140" spans="1:59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</row>
    <row r="141" spans="1:59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</row>
    <row r="142" spans="1:59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</row>
    <row r="143" spans="1:59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</row>
    <row r="144" spans="1:59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</row>
    <row r="145" spans="1:59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</row>
    <row r="146" spans="1:59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</row>
    <row r="147" spans="1:59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</row>
    <row r="148" spans="1:59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</row>
    <row r="149" spans="1:5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</row>
    <row r="150" spans="1:59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</row>
    <row r="151" spans="1:59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</row>
    <row r="152" spans="1:59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</row>
    <row r="153" spans="1:59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</row>
    <row r="154" spans="1:59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</row>
    <row r="155" spans="1:59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</row>
    <row r="156" spans="1:59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</row>
    <row r="157" spans="1:59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</row>
    <row r="158" spans="1:59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</row>
    <row r="159" spans="1: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</row>
    <row r="160" spans="1:59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</row>
    <row r="161" spans="1:59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</row>
    <row r="162" spans="1:59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</row>
    <row r="163" spans="1:59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</row>
    <row r="164" spans="1:59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</row>
    <row r="165" spans="1:59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</row>
    <row r="166" spans="1:59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</row>
    <row r="167" spans="1:59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</row>
    <row r="168" spans="1:59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</row>
    <row r="169" spans="1:5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</row>
    <row r="170" spans="1:59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</row>
    <row r="171" spans="1:59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</row>
    <row r="172" spans="1:59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</row>
    <row r="173" spans="1:59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</row>
    <row r="174" spans="1:59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</row>
    <row r="175" spans="1:59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</row>
    <row r="176" spans="1:59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</row>
    <row r="177" spans="1:59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</row>
    <row r="178" spans="1:59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</row>
    <row r="179" spans="1:5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</row>
    <row r="180" spans="1:59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</row>
    <row r="181" spans="1:59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</row>
    <row r="182" spans="1:59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</row>
    <row r="183" spans="1:59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</row>
    <row r="184" spans="1:59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</row>
    <row r="185" spans="1:59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</row>
    <row r="186" spans="1:59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</row>
    <row r="187" spans="1:59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</row>
    <row r="188" spans="1:59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</row>
    <row r="189" spans="1:5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</row>
    <row r="190" spans="1:59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</row>
    <row r="191" spans="1:59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</row>
    <row r="192" spans="1:59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</row>
    <row r="193" spans="1:59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</row>
    <row r="194" spans="1:59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</row>
    <row r="195" spans="1:59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</row>
    <row r="196" spans="1:59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</row>
    <row r="197" spans="1:59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</row>
    <row r="198" spans="1:59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</row>
    <row r="199" spans="1:5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</row>
    <row r="200" spans="1:59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</row>
    <row r="201" spans="1:59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</row>
    <row r="202" spans="1:59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</row>
    <row r="203" spans="1:59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</row>
    <row r="204" spans="1:59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</row>
    <row r="205" spans="1:59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</row>
    <row r="206" spans="1:59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</row>
    <row r="207" spans="1:59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</row>
    <row r="208" spans="1:59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</row>
    <row r="209" spans="1:5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</row>
    <row r="210" spans="1:59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</row>
    <row r="211" spans="1:59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</row>
    <row r="212" spans="1:59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</row>
    <row r="213" spans="1:59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</row>
    <row r="214" spans="1:59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</row>
    <row r="215" spans="1:59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</row>
    <row r="216" spans="1:59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</row>
    <row r="217" spans="1:59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</row>
    <row r="218" spans="1:59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</row>
    <row r="219" spans="1:5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</row>
    <row r="220" spans="1:59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</row>
    <row r="221" spans="1:59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</row>
    <row r="222" spans="1:59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</row>
    <row r="223" spans="1:59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</row>
    <row r="224" spans="1:59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</row>
    <row r="225" spans="1:59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</row>
    <row r="226" spans="1:59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</row>
    <row r="227" spans="1:59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</row>
    <row r="228" spans="1:59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</row>
    <row r="229" spans="1:5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</row>
    <row r="230" spans="1:59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</row>
    <row r="231" spans="1:59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</row>
    <row r="232" spans="1:59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</row>
    <row r="233" spans="1:59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</row>
    <row r="234" spans="1:59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</row>
    <row r="235" spans="1:59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</row>
    <row r="236" spans="1:59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</row>
    <row r="237" spans="1:59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</row>
    <row r="238" spans="1:59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</row>
    <row r="239" spans="1:5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</row>
    <row r="240" spans="1:59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</row>
    <row r="241" spans="1:59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</row>
    <row r="242" spans="1:59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</row>
    <row r="243" spans="1:59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</row>
    <row r="244" spans="1:59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</row>
    <row r="245" spans="1:59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</row>
    <row r="246" spans="1:59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</row>
    <row r="247" spans="1:59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</row>
    <row r="248" spans="1:59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</row>
    <row r="249" spans="1:5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Q9"/>
  <sheetViews>
    <sheetView topLeftCell="A9" workbookViewId="0">
      <selection activeCell="H32" sqref="H32:I45"/>
    </sheetView>
  </sheetViews>
  <sheetFormatPr defaultColWidth="9.140625" defaultRowHeight="15"/>
  <cols>
    <col min="1" max="1" width="11.42578125" style="45" bestFit="1" customWidth="1"/>
    <col min="2" max="2" width="13.28515625" style="45" bestFit="1" customWidth="1"/>
    <col min="3" max="13" width="12.140625" style="45" bestFit="1" customWidth="1"/>
    <col min="14" max="14" width="13.28515625" style="45" bestFit="1" customWidth="1"/>
    <col min="15" max="15" width="12.140625" style="45" bestFit="1" customWidth="1"/>
    <col min="16" max="17" width="13.28515625" style="45" bestFit="1" customWidth="1"/>
    <col min="18" max="16384" width="9.140625" style="45"/>
  </cols>
  <sheetData>
    <row r="1" spans="1:17">
      <c r="N1" s="48" t="s">
        <v>133</v>
      </c>
    </row>
    <row r="2" spans="1:17">
      <c r="A2" s="58" t="s">
        <v>128</v>
      </c>
      <c r="B2" s="47">
        <v>3000</v>
      </c>
      <c r="C2" s="61">
        <v>2600</v>
      </c>
      <c r="D2" s="47">
        <v>2800</v>
      </c>
      <c r="E2" s="61">
        <v>3100</v>
      </c>
      <c r="F2" s="47">
        <v>2500</v>
      </c>
      <c r="G2" s="61">
        <v>2500</v>
      </c>
      <c r="H2" s="47">
        <v>3800</v>
      </c>
      <c r="I2" s="61">
        <v>2200</v>
      </c>
      <c r="J2" s="47">
        <v>3100</v>
      </c>
      <c r="K2" s="61">
        <v>3100</v>
      </c>
      <c r="L2" s="47">
        <v>3000</v>
      </c>
      <c r="M2" s="61">
        <v>3200</v>
      </c>
      <c r="N2" s="47">
        <f>SUM(B2:M2)</f>
        <v>34900</v>
      </c>
      <c r="Q2" s="17"/>
    </row>
    <row r="3" spans="1:17">
      <c r="A3" s="59" t="s">
        <v>129</v>
      </c>
      <c r="B3" s="47">
        <v>2900</v>
      </c>
      <c r="C3" s="62">
        <v>3250</v>
      </c>
      <c r="D3" s="47">
        <v>2600</v>
      </c>
      <c r="E3" s="62">
        <v>3000</v>
      </c>
      <c r="F3" s="47">
        <v>2900</v>
      </c>
      <c r="G3" s="62">
        <v>2400</v>
      </c>
      <c r="H3" s="47">
        <v>3000</v>
      </c>
      <c r="I3" s="62">
        <v>3300</v>
      </c>
      <c r="J3" s="47">
        <v>2900</v>
      </c>
      <c r="K3" s="62">
        <v>2500</v>
      </c>
      <c r="L3" s="47">
        <v>3000</v>
      </c>
      <c r="M3" s="62">
        <v>3000</v>
      </c>
      <c r="N3" s="47">
        <f>SUM(B3:M3)</f>
        <v>34750</v>
      </c>
    </row>
    <row r="4" spans="1:17">
      <c r="A4" s="59" t="s">
        <v>130</v>
      </c>
      <c r="B4" s="47">
        <v>2800</v>
      </c>
      <c r="C4" s="62">
        <v>3000</v>
      </c>
      <c r="D4" s="47">
        <v>3000</v>
      </c>
      <c r="E4" s="62">
        <v>2900</v>
      </c>
      <c r="F4" s="47">
        <v>3300</v>
      </c>
      <c r="G4" s="62">
        <v>3000</v>
      </c>
      <c r="H4" s="47">
        <v>3500</v>
      </c>
      <c r="I4" s="62">
        <v>2600</v>
      </c>
      <c r="J4" s="47">
        <v>3200</v>
      </c>
      <c r="K4" s="62">
        <v>2800</v>
      </c>
      <c r="L4" s="47">
        <v>3100</v>
      </c>
      <c r="M4" s="62">
        <v>2900</v>
      </c>
      <c r="N4" s="47">
        <f>SUM(B4:M4)</f>
        <v>36100</v>
      </c>
    </row>
    <row r="5" spans="1:17">
      <c r="A5" s="59" t="s">
        <v>131</v>
      </c>
      <c r="B5" s="47">
        <v>3300</v>
      </c>
      <c r="C5" s="62">
        <v>2950</v>
      </c>
      <c r="D5" s="47">
        <v>2700</v>
      </c>
      <c r="E5" s="62">
        <v>3300</v>
      </c>
      <c r="F5" s="47">
        <v>3500</v>
      </c>
      <c r="G5" s="62">
        <v>2400</v>
      </c>
      <c r="H5" s="47">
        <v>3000</v>
      </c>
      <c r="I5" s="62">
        <v>2800</v>
      </c>
      <c r="J5" s="47">
        <v>2800</v>
      </c>
      <c r="K5" s="62">
        <v>3100</v>
      </c>
      <c r="L5" s="47">
        <v>2650</v>
      </c>
      <c r="M5" s="62">
        <v>3600</v>
      </c>
      <c r="N5" s="47">
        <f>SUM(B5:M5)</f>
        <v>36100</v>
      </c>
    </row>
    <row r="6" spans="1:17">
      <c r="A6" s="60" t="s">
        <v>132</v>
      </c>
      <c r="B6" s="47">
        <v>3200</v>
      </c>
      <c r="C6" s="63">
        <v>3000</v>
      </c>
      <c r="D6" s="47">
        <v>3300</v>
      </c>
      <c r="E6" s="63">
        <v>2950</v>
      </c>
      <c r="F6" s="47">
        <v>3000</v>
      </c>
      <c r="G6" s="63">
        <v>3200</v>
      </c>
      <c r="H6" s="47">
        <v>3000</v>
      </c>
      <c r="I6" s="63">
        <v>3500</v>
      </c>
      <c r="J6" s="47">
        <v>2800</v>
      </c>
      <c r="K6" s="63">
        <v>3000</v>
      </c>
      <c r="L6" s="47">
        <v>2900</v>
      </c>
      <c r="M6" s="63">
        <v>3200</v>
      </c>
      <c r="N6" s="47">
        <f>SUM(B6:M6)</f>
        <v>37050</v>
      </c>
    </row>
    <row r="8" spans="1:17">
      <c r="A8" s="49" t="s">
        <v>134</v>
      </c>
      <c r="B8" s="49" t="s">
        <v>133</v>
      </c>
    </row>
    <row r="9" spans="1:17">
      <c r="A9" s="15" t="s">
        <v>129</v>
      </c>
      <c r="B9" s="47">
        <f>VLOOKUP(Tabela85[Funcionário],A2:N6,14,FALSE)</f>
        <v>34750</v>
      </c>
    </row>
  </sheetData>
  <dataValidations count="1">
    <dataValidation type="list" allowBlank="1" showInputMessage="1" showErrorMessage="1" sqref="A9">
      <formula1>Funcionários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1"/>
  <dimension ref="A1:K6"/>
  <sheetViews>
    <sheetView topLeftCell="A9" workbookViewId="0">
      <selection activeCell="I33" sqref="D33:I45"/>
    </sheetView>
  </sheetViews>
  <sheetFormatPr defaultRowHeight="15"/>
  <cols>
    <col min="1" max="5" width="17.7109375" customWidth="1"/>
    <col min="7" max="7" width="22.42578125" bestFit="1" customWidth="1"/>
    <col min="8" max="11" width="17" customWidth="1"/>
  </cols>
  <sheetData>
    <row r="1" spans="1:11" ht="18.75">
      <c r="A1" s="67" t="s">
        <v>17</v>
      </c>
      <c r="B1" s="67"/>
      <c r="C1" s="67"/>
      <c r="D1" s="67"/>
      <c r="E1" s="67"/>
    </row>
    <row r="2" spans="1:11">
      <c r="A2" s="10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G2" s="13" t="s">
        <v>22</v>
      </c>
      <c r="H2" s="14" t="s">
        <v>23</v>
      </c>
      <c r="I2" s="14" t="s">
        <v>24</v>
      </c>
      <c r="J2" s="14" t="s">
        <v>25</v>
      </c>
      <c r="K2" s="14" t="s">
        <v>26</v>
      </c>
    </row>
    <row r="3" spans="1:11">
      <c r="A3" s="10" t="s">
        <v>23</v>
      </c>
      <c r="B3" s="12">
        <v>2000</v>
      </c>
      <c r="C3" s="12">
        <v>2500</v>
      </c>
      <c r="D3" s="12">
        <v>3400</v>
      </c>
      <c r="E3" s="12">
        <v>4500</v>
      </c>
      <c r="G3" s="15" t="s">
        <v>151</v>
      </c>
      <c r="H3" s="50">
        <f>VLOOKUP(H2,$A$2:$E$6,MATCH($G$2,$A$2:$E$2,0),FALSE)</f>
        <v>4500</v>
      </c>
      <c r="I3" s="50">
        <f t="shared" ref="I3:K3" si="0">VLOOKUP(I2,$A$2:$E$6,MATCH($G$2,$A$2:$E$2,0),FALSE)</f>
        <v>4500</v>
      </c>
      <c r="J3" s="50">
        <f t="shared" si="0"/>
        <v>4000</v>
      </c>
      <c r="K3" s="50">
        <f t="shared" si="0"/>
        <v>4200</v>
      </c>
    </row>
    <row r="4" spans="1:11">
      <c r="A4" s="10" t="s">
        <v>24</v>
      </c>
      <c r="B4" s="12">
        <v>1800</v>
      </c>
      <c r="C4" s="12">
        <v>2400</v>
      </c>
      <c r="D4" s="12">
        <v>3500</v>
      </c>
      <c r="E4" s="12">
        <v>4500</v>
      </c>
    </row>
    <row r="5" spans="1:11">
      <c r="A5" s="10" t="s">
        <v>25</v>
      </c>
      <c r="B5" s="12">
        <v>1500</v>
      </c>
      <c r="C5" s="12">
        <v>2000</v>
      </c>
      <c r="D5" s="12">
        <v>3000</v>
      </c>
      <c r="E5" s="12">
        <v>4000</v>
      </c>
    </row>
    <row r="6" spans="1:11">
      <c r="A6" s="10" t="s">
        <v>26</v>
      </c>
      <c r="B6" s="12">
        <v>1700</v>
      </c>
      <c r="C6" s="12">
        <v>2300</v>
      </c>
      <c r="D6" s="12">
        <v>3200</v>
      </c>
      <c r="E6" s="12">
        <v>4200</v>
      </c>
    </row>
  </sheetData>
  <mergeCells count="1">
    <mergeCell ref="A1:E1"/>
  </mergeCells>
  <dataValidations count="1">
    <dataValidation type="list" allowBlank="1" showInputMessage="1" showErrorMessage="1" sqref="G2">
      <formula1>Gerações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R73"/>
  <sheetViews>
    <sheetView topLeftCell="B1" workbookViewId="0">
      <selection activeCell="J1" sqref="J1"/>
    </sheetView>
  </sheetViews>
  <sheetFormatPr defaultRowHeight="15"/>
  <cols>
    <col min="1" max="4" width="19.42578125" customWidth="1"/>
    <col min="5" max="5" width="19.42578125" style="23" customWidth="1"/>
    <col min="6" max="7" width="19.42578125" customWidth="1"/>
    <col min="9" max="10" width="16" customWidth="1"/>
    <col min="15" max="15" width="16" hidden="1" customWidth="1"/>
    <col min="16" max="16" width="13.5703125" hidden="1" customWidth="1"/>
    <col min="17" max="17" width="14.28515625" hidden="1" customWidth="1"/>
    <col min="18" max="18" width="20" style="45" hidden="1" customWidth="1"/>
  </cols>
  <sheetData>
    <row r="1" spans="1:18">
      <c r="A1" s="10" t="s">
        <v>27</v>
      </c>
      <c r="B1" s="11" t="s">
        <v>28</v>
      </c>
      <c r="C1" s="11" t="s">
        <v>80</v>
      </c>
      <c r="D1" s="11" t="s">
        <v>30</v>
      </c>
      <c r="E1" s="11" t="s">
        <v>64</v>
      </c>
      <c r="F1" s="11" t="s">
        <v>65</v>
      </c>
      <c r="G1" s="11" t="s">
        <v>29</v>
      </c>
      <c r="I1" s="11" t="s">
        <v>64</v>
      </c>
      <c r="J1" s="32" t="s">
        <v>66</v>
      </c>
    </row>
    <row r="2" spans="1:18">
      <c r="A2" s="24">
        <v>43252</v>
      </c>
      <c r="B2" s="23" t="s">
        <v>31</v>
      </c>
      <c r="C2" s="26">
        <v>9876</v>
      </c>
      <c r="D2" s="18" t="s">
        <v>5</v>
      </c>
      <c r="E2" s="31" t="s">
        <v>66</v>
      </c>
      <c r="F2" s="30" t="s">
        <v>67</v>
      </c>
      <c r="G2" s="17">
        <v>1499.96</v>
      </c>
      <c r="I2" s="11" t="s">
        <v>65</v>
      </c>
      <c r="J2" s="64" t="s">
        <v>69</v>
      </c>
    </row>
    <row r="3" spans="1:18">
      <c r="A3" s="24">
        <v>43253</v>
      </c>
      <c r="B3" s="23" t="s">
        <v>32</v>
      </c>
      <c r="C3" s="26">
        <v>9877</v>
      </c>
      <c r="D3" s="18" t="s">
        <v>6</v>
      </c>
      <c r="E3" s="31" t="s">
        <v>66</v>
      </c>
      <c r="F3" s="30" t="s">
        <v>68</v>
      </c>
      <c r="G3" s="17">
        <v>1750</v>
      </c>
      <c r="I3" s="35" t="s">
        <v>91</v>
      </c>
      <c r="J3" s="21">
        <f>SUMIFS(G2:G31,E2:E31,J1,F2:F31,J2)</f>
        <v>5299.98</v>
      </c>
      <c r="O3" s="11" t="s">
        <v>66</v>
      </c>
      <c r="P3" s="11" t="s">
        <v>70</v>
      </c>
      <c r="Q3" s="11" t="s">
        <v>72</v>
      </c>
      <c r="R3" s="11" t="s">
        <v>74</v>
      </c>
    </row>
    <row r="4" spans="1:18">
      <c r="A4" s="24">
        <v>43254</v>
      </c>
      <c r="B4" s="23" t="s">
        <v>33</v>
      </c>
      <c r="C4" s="26">
        <v>9878</v>
      </c>
      <c r="D4" s="18" t="s">
        <v>34</v>
      </c>
      <c r="E4" s="31" t="s">
        <v>66</v>
      </c>
      <c r="F4" s="30" t="s">
        <v>69</v>
      </c>
      <c r="G4" s="17">
        <v>2499.98</v>
      </c>
      <c r="O4" s="30" t="s">
        <v>67</v>
      </c>
      <c r="P4" s="45" t="s">
        <v>71</v>
      </c>
      <c r="Q4" s="45" t="s">
        <v>77</v>
      </c>
      <c r="R4" s="45" t="s">
        <v>75</v>
      </c>
    </row>
    <row r="5" spans="1:18">
      <c r="A5" s="24">
        <v>43255</v>
      </c>
      <c r="B5" s="23" t="s">
        <v>35</v>
      </c>
      <c r="C5" s="26">
        <v>9879</v>
      </c>
      <c r="D5" s="18" t="s">
        <v>36</v>
      </c>
      <c r="E5" s="31" t="s">
        <v>70</v>
      </c>
      <c r="F5" s="30" t="s">
        <v>71</v>
      </c>
      <c r="G5" s="17">
        <v>2200</v>
      </c>
      <c r="O5" s="30" t="s">
        <v>68</v>
      </c>
      <c r="P5" s="45" t="s">
        <v>78</v>
      </c>
      <c r="Q5" s="45" t="s">
        <v>73</v>
      </c>
      <c r="R5" s="45" t="s">
        <v>76</v>
      </c>
    </row>
    <row r="6" spans="1:18">
      <c r="A6" s="24">
        <v>43256</v>
      </c>
      <c r="B6" s="23" t="s">
        <v>37</v>
      </c>
      <c r="C6" s="26">
        <v>9880</v>
      </c>
      <c r="D6" s="18" t="s">
        <v>5</v>
      </c>
      <c r="E6" s="31" t="s">
        <v>72</v>
      </c>
      <c r="F6" s="30" t="s">
        <v>73</v>
      </c>
      <c r="G6" s="17">
        <v>2350</v>
      </c>
      <c r="O6" s="30" t="s">
        <v>69</v>
      </c>
      <c r="P6" s="45"/>
      <c r="Q6" s="45"/>
    </row>
    <row r="7" spans="1:18">
      <c r="A7" s="24">
        <v>43257</v>
      </c>
      <c r="B7" s="23" t="s">
        <v>38</v>
      </c>
      <c r="C7" s="26">
        <v>9881</v>
      </c>
      <c r="D7" s="18" t="s">
        <v>6</v>
      </c>
      <c r="E7" s="31" t="s">
        <v>74</v>
      </c>
      <c r="F7" s="30" t="s">
        <v>75</v>
      </c>
      <c r="G7" s="17">
        <v>2300</v>
      </c>
      <c r="O7" s="30" t="s">
        <v>79</v>
      </c>
      <c r="P7" s="45"/>
      <c r="Q7" s="45"/>
    </row>
    <row r="8" spans="1:18">
      <c r="A8" s="24">
        <v>43258</v>
      </c>
      <c r="B8" s="23" t="s">
        <v>39</v>
      </c>
      <c r="C8" s="26">
        <v>9882</v>
      </c>
      <c r="D8" s="18" t="s">
        <v>34</v>
      </c>
      <c r="E8" s="31" t="s">
        <v>74</v>
      </c>
      <c r="F8" s="30" t="s">
        <v>76</v>
      </c>
      <c r="G8" s="17">
        <v>1800</v>
      </c>
    </row>
    <row r="9" spans="1:18">
      <c r="A9" s="24">
        <v>43259</v>
      </c>
      <c r="B9" s="23" t="s">
        <v>40</v>
      </c>
      <c r="C9" s="26">
        <v>9883</v>
      </c>
      <c r="D9" s="18" t="s">
        <v>36</v>
      </c>
      <c r="E9" s="31" t="s">
        <v>72</v>
      </c>
      <c r="F9" s="30" t="s">
        <v>77</v>
      </c>
      <c r="G9" s="17">
        <v>900</v>
      </c>
    </row>
    <row r="10" spans="1:18">
      <c r="A10" s="24">
        <v>43260</v>
      </c>
      <c r="B10" s="23" t="s">
        <v>41</v>
      </c>
      <c r="C10" s="26">
        <v>9884</v>
      </c>
      <c r="D10" s="18" t="s">
        <v>5</v>
      </c>
      <c r="E10" s="31" t="s">
        <v>70</v>
      </c>
      <c r="F10" s="30" t="s">
        <v>78</v>
      </c>
      <c r="G10" s="17">
        <v>2799.96</v>
      </c>
    </row>
    <row r="11" spans="1:18">
      <c r="A11" s="24">
        <v>43261</v>
      </c>
      <c r="B11" s="23" t="s">
        <v>42</v>
      </c>
      <c r="C11" s="26">
        <v>9885</v>
      </c>
      <c r="D11" s="18" t="s">
        <v>6</v>
      </c>
      <c r="E11" s="31" t="s">
        <v>66</v>
      </c>
      <c r="F11" s="30" t="s">
        <v>79</v>
      </c>
      <c r="G11" s="17">
        <v>1499.94</v>
      </c>
    </row>
    <row r="12" spans="1:18">
      <c r="A12" s="24">
        <v>43262</v>
      </c>
      <c r="B12" s="23" t="s">
        <v>43</v>
      </c>
      <c r="C12" s="26">
        <v>9886</v>
      </c>
      <c r="D12" s="18" t="s">
        <v>34</v>
      </c>
      <c r="E12" s="31" t="s">
        <v>66</v>
      </c>
      <c r="F12" s="30" t="s">
        <v>79</v>
      </c>
      <c r="G12" s="17">
        <v>1750</v>
      </c>
    </row>
    <row r="13" spans="1:18">
      <c r="A13" s="24">
        <v>43263</v>
      </c>
      <c r="B13" s="23" t="s">
        <v>44</v>
      </c>
      <c r="C13" s="26">
        <v>9887</v>
      </c>
      <c r="D13" s="18" t="s">
        <v>36</v>
      </c>
      <c r="E13" s="31" t="s">
        <v>70</v>
      </c>
      <c r="F13" s="30" t="s">
        <v>78</v>
      </c>
      <c r="G13" s="17">
        <v>2350</v>
      </c>
    </row>
    <row r="14" spans="1:18">
      <c r="A14" s="24">
        <v>43264</v>
      </c>
      <c r="B14" s="23" t="s">
        <v>45</v>
      </c>
      <c r="C14" s="26">
        <v>9888</v>
      </c>
      <c r="D14" s="18" t="s">
        <v>5</v>
      </c>
      <c r="E14" s="31" t="s">
        <v>72</v>
      </c>
      <c r="F14" s="30" t="s">
        <v>77</v>
      </c>
      <c r="G14" s="17">
        <v>2199.96</v>
      </c>
    </row>
    <row r="15" spans="1:18">
      <c r="A15" s="24">
        <v>43265</v>
      </c>
      <c r="B15" s="23" t="s">
        <v>46</v>
      </c>
      <c r="C15" s="26">
        <v>9889</v>
      </c>
      <c r="D15" s="18" t="s">
        <v>6</v>
      </c>
      <c r="E15" s="31" t="s">
        <v>74</v>
      </c>
      <c r="F15" s="30" t="s">
        <v>76</v>
      </c>
      <c r="G15" s="17">
        <v>2350</v>
      </c>
      <c r="I15" s="17"/>
    </row>
    <row r="16" spans="1:18">
      <c r="A16" s="24">
        <v>43266</v>
      </c>
      <c r="B16" s="23" t="s">
        <v>47</v>
      </c>
      <c r="C16" s="26">
        <v>9890</v>
      </c>
      <c r="D16" s="18" t="s">
        <v>34</v>
      </c>
      <c r="E16" s="31" t="s">
        <v>74</v>
      </c>
      <c r="F16" s="30" t="s">
        <v>75</v>
      </c>
      <c r="G16" s="17">
        <v>2299.92</v>
      </c>
    </row>
    <row r="17" spans="1:7">
      <c r="A17" s="24">
        <v>43267</v>
      </c>
      <c r="B17" s="23" t="s">
        <v>48</v>
      </c>
      <c r="C17" s="26">
        <v>9891</v>
      </c>
      <c r="D17" s="18" t="s">
        <v>36</v>
      </c>
      <c r="E17" s="31" t="s">
        <v>72</v>
      </c>
      <c r="F17" s="30" t="s">
        <v>73</v>
      </c>
      <c r="G17" s="17">
        <v>1800</v>
      </c>
    </row>
    <row r="18" spans="1:7">
      <c r="A18" s="24">
        <v>43268</v>
      </c>
      <c r="B18" s="23" t="s">
        <v>49</v>
      </c>
      <c r="C18" s="26">
        <v>9892</v>
      </c>
      <c r="D18" s="18" t="s">
        <v>5</v>
      </c>
      <c r="E18" s="31" t="s">
        <v>70</v>
      </c>
      <c r="F18" s="30" t="s">
        <v>71</v>
      </c>
      <c r="G18" s="17">
        <v>900</v>
      </c>
    </row>
    <row r="19" spans="1:7">
      <c r="A19" s="24">
        <v>43269</v>
      </c>
      <c r="B19" s="23" t="s">
        <v>50</v>
      </c>
      <c r="C19" s="26">
        <v>9893</v>
      </c>
      <c r="D19" s="18" t="s">
        <v>6</v>
      </c>
      <c r="E19" s="31" t="s">
        <v>66</v>
      </c>
      <c r="F19" s="30" t="s">
        <v>69</v>
      </c>
      <c r="G19" s="17">
        <v>2800</v>
      </c>
    </row>
    <row r="20" spans="1:7">
      <c r="A20" s="24">
        <v>43270</v>
      </c>
      <c r="B20" s="23" t="s">
        <v>51</v>
      </c>
      <c r="C20" s="26">
        <v>9894</v>
      </c>
      <c r="D20" s="18" t="s">
        <v>34</v>
      </c>
      <c r="E20" s="31" t="s">
        <v>66</v>
      </c>
      <c r="F20" s="30" t="s">
        <v>68</v>
      </c>
      <c r="G20" s="17">
        <v>1500</v>
      </c>
    </row>
    <row r="21" spans="1:7">
      <c r="A21" s="24">
        <v>43271</v>
      </c>
      <c r="B21" s="23" t="s">
        <v>52</v>
      </c>
      <c r="C21" s="26">
        <v>9895</v>
      </c>
      <c r="D21" s="18" t="s">
        <v>36</v>
      </c>
      <c r="E21" s="31" t="s">
        <v>66</v>
      </c>
      <c r="F21" s="30" t="s">
        <v>67</v>
      </c>
      <c r="G21" s="17">
        <v>1749.9999999999991</v>
      </c>
    </row>
    <row r="22" spans="1:7">
      <c r="A22" s="24">
        <v>43272</v>
      </c>
      <c r="B22" s="23" t="s">
        <v>53</v>
      </c>
      <c r="C22" s="26">
        <v>9896</v>
      </c>
      <c r="D22" s="18" t="s">
        <v>5</v>
      </c>
      <c r="E22" s="31" t="s">
        <v>70</v>
      </c>
      <c r="F22" s="30" t="s">
        <v>78</v>
      </c>
      <c r="G22" s="17">
        <v>2499.96</v>
      </c>
    </row>
    <row r="23" spans="1:7">
      <c r="A23" s="24">
        <v>43273</v>
      </c>
      <c r="B23" s="23" t="s">
        <v>54</v>
      </c>
      <c r="C23" s="26">
        <v>9897</v>
      </c>
      <c r="D23" s="18" t="s">
        <v>6</v>
      </c>
      <c r="E23" s="31" t="s">
        <v>72</v>
      </c>
      <c r="F23" s="30" t="s">
        <v>77</v>
      </c>
      <c r="G23" s="17">
        <v>2199.96</v>
      </c>
    </row>
    <row r="24" spans="1:7">
      <c r="A24" s="24">
        <v>43274</v>
      </c>
      <c r="B24" s="23" t="s">
        <v>55</v>
      </c>
      <c r="C24" s="26">
        <v>9898</v>
      </c>
      <c r="D24" s="18" t="s">
        <v>34</v>
      </c>
      <c r="E24" s="31" t="s">
        <v>74</v>
      </c>
      <c r="F24" s="30" t="s">
        <v>76</v>
      </c>
      <c r="G24" s="17">
        <v>2349.9699999999998</v>
      </c>
    </row>
    <row r="25" spans="1:7">
      <c r="A25" s="24">
        <v>43275</v>
      </c>
      <c r="B25" s="23" t="s">
        <v>56</v>
      </c>
      <c r="C25" s="26">
        <v>9899</v>
      </c>
      <c r="D25" s="18" t="s">
        <v>36</v>
      </c>
      <c r="E25" s="31" t="s">
        <v>74</v>
      </c>
      <c r="F25" s="30" t="s">
        <v>75</v>
      </c>
      <c r="G25" s="17">
        <v>2300</v>
      </c>
    </row>
    <row r="26" spans="1:7">
      <c r="A26" s="24">
        <v>43276</v>
      </c>
      <c r="B26" s="23" t="s">
        <v>57</v>
      </c>
      <c r="C26" s="26">
        <v>9900</v>
      </c>
      <c r="D26" s="18" t="s">
        <v>5</v>
      </c>
      <c r="E26" s="31" t="s">
        <v>72</v>
      </c>
      <c r="F26" s="30" t="s">
        <v>73</v>
      </c>
      <c r="G26" s="17">
        <v>1799.98</v>
      </c>
    </row>
    <row r="27" spans="1:7">
      <c r="A27" s="24">
        <v>43277</v>
      </c>
      <c r="B27" s="23" t="s">
        <v>58</v>
      </c>
      <c r="C27" s="26">
        <v>9901</v>
      </c>
      <c r="D27" s="18" t="s">
        <v>6</v>
      </c>
      <c r="E27" s="31" t="s">
        <v>74</v>
      </c>
      <c r="F27" s="30" t="s">
        <v>76</v>
      </c>
      <c r="G27" s="17">
        <v>900</v>
      </c>
    </row>
    <row r="28" spans="1:7">
      <c r="A28" s="24">
        <v>43278</v>
      </c>
      <c r="B28" s="23" t="s">
        <v>59</v>
      </c>
      <c r="C28" s="26">
        <v>9902</v>
      </c>
      <c r="D28" s="18" t="s">
        <v>34</v>
      </c>
      <c r="E28" s="31" t="s">
        <v>72</v>
      </c>
      <c r="F28" s="30" t="s">
        <v>77</v>
      </c>
      <c r="G28" s="17">
        <v>2800</v>
      </c>
    </row>
    <row r="29" spans="1:7">
      <c r="A29" s="24">
        <v>43279</v>
      </c>
      <c r="B29" s="23" t="s">
        <v>60</v>
      </c>
      <c r="C29" s="26">
        <v>9903</v>
      </c>
      <c r="D29" s="18" t="s">
        <v>36</v>
      </c>
      <c r="E29" s="31" t="s">
        <v>70</v>
      </c>
      <c r="F29" s="30" t="s">
        <v>78</v>
      </c>
      <c r="G29" s="17">
        <v>1500</v>
      </c>
    </row>
    <row r="30" spans="1:7">
      <c r="A30" s="24">
        <v>43280</v>
      </c>
      <c r="B30" s="23" t="s">
        <v>61</v>
      </c>
      <c r="C30" s="26">
        <v>9904</v>
      </c>
      <c r="D30" s="18" t="s">
        <v>5</v>
      </c>
      <c r="E30" s="31" t="s">
        <v>66</v>
      </c>
      <c r="F30" s="30" t="s">
        <v>79</v>
      </c>
      <c r="G30" s="17">
        <v>1750</v>
      </c>
    </row>
    <row r="31" spans="1:7">
      <c r="A31" s="24">
        <v>43281</v>
      </c>
      <c r="B31" s="23" t="s">
        <v>62</v>
      </c>
      <c r="C31" s="26">
        <v>9905</v>
      </c>
      <c r="D31" s="18" t="s">
        <v>6</v>
      </c>
      <c r="E31" s="31" t="s">
        <v>74</v>
      </c>
      <c r="F31" s="30" t="s">
        <v>75</v>
      </c>
      <c r="G31" s="17">
        <v>2500</v>
      </c>
    </row>
    <row r="47" spans="5:14">
      <c r="K47" s="31"/>
      <c r="L47" s="30"/>
      <c r="M47" s="31"/>
      <c r="N47" s="30"/>
    </row>
    <row r="48" spans="5:14">
      <c r="E48" s="31"/>
      <c r="F48" s="30"/>
      <c r="K48" s="31"/>
      <c r="L48" s="30"/>
      <c r="M48" s="31"/>
      <c r="N48" s="30"/>
    </row>
    <row r="49" spans="5:14">
      <c r="K49" s="31"/>
      <c r="L49" s="30"/>
    </row>
    <row r="50" spans="5:14">
      <c r="K50" s="31"/>
      <c r="L50" s="30"/>
    </row>
    <row r="52" spans="5:14">
      <c r="M52" s="31"/>
      <c r="N52" s="30"/>
    </row>
    <row r="53" spans="5:14">
      <c r="M53" s="31"/>
      <c r="N53" s="30"/>
    </row>
    <row r="54" spans="5:14">
      <c r="E54" s="31"/>
      <c r="F54" s="30"/>
    </row>
    <row r="55" spans="5:14">
      <c r="E55" s="31"/>
      <c r="F55" s="30"/>
    </row>
    <row r="56" spans="5:14">
      <c r="E56" s="31"/>
      <c r="F56" s="30"/>
    </row>
    <row r="57" spans="5:14">
      <c r="E57" s="31"/>
      <c r="F57" s="30"/>
      <c r="K57" s="31"/>
    </row>
    <row r="58" spans="5:14">
      <c r="E58" s="31"/>
      <c r="F58" s="30"/>
      <c r="K58" s="31"/>
    </row>
    <row r="59" spans="5:14">
      <c r="E59" s="31"/>
      <c r="F59" s="30"/>
    </row>
    <row r="60" spans="5:14">
      <c r="E60" s="31"/>
      <c r="F60" s="30"/>
    </row>
    <row r="61" spans="5:14">
      <c r="E61" s="31"/>
      <c r="F61" s="30"/>
    </row>
    <row r="62" spans="5:14">
      <c r="E62" s="31"/>
      <c r="F62" s="30"/>
    </row>
    <row r="63" spans="5:14">
      <c r="E63" s="31"/>
      <c r="F63" s="30"/>
    </row>
    <row r="64" spans="5:14">
      <c r="E64" s="31"/>
      <c r="F64" s="30"/>
    </row>
    <row r="65" spans="5:6">
      <c r="E65" s="31"/>
      <c r="F65" s="30"/>
    </row>
    <row r="66" spans="5:6">
      <c r="E66" s="31"/>
      <c r="F66" s="30"/>
    </row>
    <row r="67" spans="5:6">
      <c r="E67" s="31"/>
      <c r="F67" s="30"/>
    </row>
    <row r="68" spans="5:6">
      <c r="E68" s="31"/>
      <c r="F68" s="30"/>
    </row>
    <row r="69" spans="5:6">
      <c r="E69" s="31"/>
      <c r="F69" s="30"/>
    </row>
    <row r="70" spans="5:6">
      <c r="E70" s="31"/>
      <c r="F70" s="30"/>
    </row>
    <row r="71" spans="5:6">
      <c r="E71" s="31"/>
      <c r="F71" s="30"/>
    </row>
    <row r="72" spans="5:6">
      <c r="E72" s="31"/>
      <c r="F72" s="30"/>
    </row>
    <row r="73" spans="5:6">
      <c r="E73" s="31"/>
      <c r="F73" s="30"/>
    </row>
  </sheetData>
  <dataValidations count="2">
    <dataValidation type="list" allowBlank="1" showInputMessage="1" showErrorMessage="1" sqref="J1">
      <formula1>Estados</formula1>
    </dataValidation>
    <dataValidation type="list" allowBlank="1" showInputMessage="1" showErrorMessage="1" sqref="J2">
      <formula1>INDIRECT($J$1)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1"/>
  <dimension ref="A1:F31"/>
  <sheetViews>
    <sheetView workbookViewId="0">
      <selection activeCell="E29" sqref="E29"/>
    </sheetView>
  </sheetViews>
  <sheetFormatPr defaultRowHeight="15"/>
  <cols>
    <col min="1" max="6" width="21.7109375" customWidth="1"/>
  </cols>
  <sheetData>
    <row r="1" spans="1:6">
      <c r="A1" s="10" t="s">
        <v>27</v>
      </c>
      <c r="B1" s="11" t="s">
        <v>28</v>
      </c>
      <c r="C1" s="11" t="s">
        <v>80</v>
      </c>
      <c r="D1" s="11" t="s">
        <v>30</v>
      </c>
      <c r="E1" s="11" t="s">
        <v>65</v>
      </c>
      <c r="F1" s="11" t="s">
        <v>29</v>
      </c>
    </row>
    <row r="2" spans="1:6">
      <c r="A2" s="16">
        <v>43252</v>
      </c>
      <c r="B2" t="s">
        <v>31</v>
      </c>
      <c r="C2" s="26">
        <v>9876</v>
      </c>
      <c r="D2" s="18" t="s">
        <v>5</v>
      </c>
      <c r="E2" s="20"/>
      <c r="F2" s="17">
        <v>1499.96</v>
      </c>
    </row>
    <row r="3" spans="1:6">
      <c r="A3" s="16">
        <v>43253</v>
      </c>
      <c r="B3" t="s">
        <v>32</v>
      </c>
      <c r="C3" s="26">
        <v>9877</v>
      </c>
      <c r="D3" s="18" t="s">
        <v>6</v>
      </c>
      <c r="E3" s="30"/>
      <c r="F3" s="17">
        <v>1750</v>
      </c>
    </row>
    <row r="4" spans="1:6">
      <c r="A4" s="16">
        <v>43254</v>
      </c>
      <c r="B4" t="s">
        <v>33</v>
      </c>
      <c r="C4" s="26">
        <v>9878</v>
      </c>
      <c r="D4" s="18" t="s">
        <v>34</v>
      </c>
      <c r="E4" s="30"/>
      <c r="F4" s="17">
        <v>2499.98</v>
      </c>
    </row>
    <row r="5" spans="1:6">
      <c r="A5" s="16">
        <v>43255</v>
      </c>
      <c r="B5" t="s">
        <v>35</v>
      </c>
      <c r="C5" s="26">
        <v>9879</v>
      </c>
      <c r="D5" s="18" t="s">
        <v>36</v>
      </c>
      <c r="E5" s="30"/>
      <c r="F5" s="17">
        <v>2200</v>
      </c>
    </row>
    <row r="6" spans="1:6">
      <c r="A6" s="16">
        <v>43256</v>
      </c>
      <c r="B6" t="s">
        <v>37</v>
      </c>
      <c r="C6" s="26">
        <v>9880</v>
      </c>
      <c r="D6" s="18" t="s">
        <v>5</v>
      </c>
      <c r="E6" s="30"/>
      <c r="F6" s="17">
        <v>2350</v>
      </c>
    </row>
    <row r="7" spans="1:6">
      <c r="A7" s="16">
        <v>43257</v>
      </c>
      <c r="B7" t="s">
        <v>38</v>
      </c>
      <c r="C7" s="26">
        <v>9881</v>
      </c>
      <c r="D7" s="18" t="s">
        <v>6</v>
      </c>
      <c r="E7" s="30"/>
      <c r="F7" s="17">
        <v>2300</v>
      </c>
    </row>
    <row r="8" spans="1:6">
      <c r="A8" s="16">
        <v>43258</v>
      </c>
      <c r="B8" t="s">
        <v>39</v>
      </c>
      <c r="C8" s="26">
        <v>9882</v>
      </c>
      <c r="D8" s="18" t="s">
        <v>34</v>
      </c>
      <c r="E8" s="30"/>
      <c r="F8" s="17">
        <v>1800</v>
      </c>
    </row>
    <row r="9" spans="1:6">
      <c r="A9" s="16">
        <v>43259</v>
      </c>
      <c r="B9" t="s">
        <v>40</v>
      </c>
      <c r="C9" s="26">
        <v>9883</v>
      </c>
      <c r="D9" s="18" t="s">
        <v>36</v>
      </c>
      <c r="E9" s="30"/>
      <c r="F9" s="17">
        <v>900</v>
      </c>
    </row>
    <row r="10" spans="1:6">
      <c r="A10" s="16">
        <v>43260</v>
      </c>
      <c r="B10" t="s">
        <v>41</v>
      </c>
      <c r="C10" s="26">
        <v>9884</v>
      </c>
      <c r="D10" s="18" t="s">
        <v>5</v>
      </c>
      <c r="E10" s="30"/>
      <c r="F10" s="17">
        <v>2799.96</v>
      </c>
    </row>
    <row r="11" spans="1:6">
      <c r="A11" s="16">
        <v>43261</v>
      </c>
      <c r="B11" t="s">
        <v>42</v>
      </c>
      <c r="C11" s="26">
        <v>9885</v>
      </c>
      <c r="D11" s="18" t="s">
        <v>6</v>
      </c>
      <c r="E11" s="30"/>
      <c r="F11" s="17">
        <v>1499.94</v>
      </c>
    </row>
    <row r="12" spans="1:6">
      <c r="A12" s="16">
        <v>43262</v>
      </c>
      <c r="B12" t="s">
        <v>43</v>
      </c>
      <c r="C12" s="26">
        <v>9886</v>
      </c>
      <c r="D12" s="18" t="s">
        <v>34</v>
      </c>
      <c r="E12" s="30"/>
      <c r="F12" s="17">
        <v>1750</v>
      </c>
    </row>
    <row r="13" spans="1:6">
      <c r="A13" s="16">
        <v>43263</v>
      </c>
      <c r="B13" t="s">
        <v>44</v>
      </c>
      <c r="C13" s="26">
        <v>9887</v>
      </c>
      <c r="D13" s="18" t="s">
        <v>36</v>
      </c>
      <c r="E13" s="30"/>
      <c r="F13" s="17">
        <v>2350</v>
      </c>
    </row>
    <row r="14" spans="1:6">
      <c r="A14" s="16">
        <v>43264</v>
      </c>
      <c r="B14" t="s">
        <v>45</v>
      </c>
      <c r="C14" s="26">
        <v>9888</v>
      </c>
      <c r="D14" s="18" t="s">
        <v>5</v>
      </c>
      <c r="E14" s="30"/>
      <c r="F14" s="17">
        <v>2199.96</v>
      </c>
    </row>
    <row r="15" spans="1:6">
      <c r="A15" s="16">
        <v>43265</v>
      </c>
      <c r="B15" t="s">
        <v>46</v>
      </c>
      <c r="C15" s="26">
        <v>9889</v>
      </c>
      <c r="D15" s="18" t="s">
        <v>6</v>
      </c>
      <c r="E15" s="30"/>
      <c r="F15" s="17">
        <v>2350</v>
      </c>
    </row>
    <row r="16" spans="1:6">
      <c r="A16" s="16">
        <v>43266</v>
      </c>
      <c r="B16" t="s">
        <v>47</v>
      </c>
      <c r="C16" s="26">
        <v>9890</v>
      </c>
      <c r="D16" s="18" t="s">
        <v>34</v>
      </c>
      <c r="E16" s="30"/>
      <c r="F16" s="17">
        <v>2299.92</v>
      </c>
    </row>
    <row r="17" spans="1:6">
      <c r="A17" s="16">
        <v>43267</v>
      </c>
      <c r="B17" t="s">
        <v>48</v>
      </c>
      <c r="C17" s="26">
        <v>9891</v>
      </c>
      <c r="D17" s="18" t="s">
        <v>36</v>
      </c>
      <c r="E17" s="30"/>
      <c r="F17" s="17">
        <v>1800</v>
      </c>
    </row>
    <row r="18" spans="1:6">
      <c r="A18" s="16">
        <v>43268</v>
      </c>
      <c r="B18" t="s">
        <v>49</v>
      </c>
      <c r="C18" s="26">
        <v>9892</v>
      </c>
      <c r="D18" s="18" t="s">
        <v>5</v>
      </c>
      <c r="E18" s="30"/>
      <c r="F18" s="17">
        <v>900</v>
      </c>
    </row>
    <row r="19" spans="1:6">
      <c r="A19" s="16">
        <v>43269</v>
      </c>
      <c r="B19" t="s">
        <v>50</v>
      </c>
      <c r="C19" s="26">
        <v>9893</v>
      </c>
      <c r="D19" s="18" t="s">
        <v>6</v>
      </c>
      <c r="E19" s="30"/>
      <c r="F19" s="17">
        <v>2800</v>
      </c>
    </row>
    <row r="20" spans="1:6">
      <c r="A20" s="16">
        <v>43270</v>
      </c>
      <c r="B20" t="s">
        <v>51</v>
      </c>
      <c r="C20" s="26">
        <v>9894</v>
      </c>
      <c r="D20" s="18" t="s">
        <v>34</v>
      </c>
      <c r="E20" s="30"/>
      <c r="F20" s="17">
        <v>1500</v>
      </c>
    </row>
    <row r="21" spans="1:6">
      <c r="A21" s="16">
        <v>43271</v>
      </c>
      <c r="B21" t="s">
        <v>52</v>
      </c>
      <c r="C21" s="26">
        <v>9895</v>
      </c>
      <c r="D21" s="18" t="s">
        <v>36</v>
      </c>
      <c r="E21" s="30"/>
      <c r="F21" s="17">
        <v>1749.9999999999991</v>
      </c>
    </row>
    <row r="22" spans="1:6">
      <c r="A22" s="16">
        <v>43272</v>
      </c>
      <c r="B22" t="s">
        <v>53</v>
      </c>
      <c r="C22" s="26">
        <v>9896</v>
      </c>
      <c r="D22" s="18" t="s">
        <v>5</v>
      </c>
      <c r="E22" s="30"/>
      <c r="F22" s="17">
        <v>2499.96</v>
      </c>
    </row>
    <row r="23" spans="1:6">
      <c r="A23" s="16">
        <v>43273</v>
      </c>
      <c r="B23" t="s">
        <v>54</v>
      </c>
      <c r="C23" s="26">
        <v>9897</v>
      </c>
      <c r="D23" s="18" t="s">
        <v>6</v>
      </c>
      <c r="E23" s="30"/>
      <c r="F23" s="17">
        <v>2199.96</v>
      </c>
    </row>
    <row r="24" spans="1:6">
      <c r="A24" s="16">
        <v>43274</v>
      </c>
      <c r="B24" t="s">
        <v>55</v>
      </c>
      <c r="C24" s="26">
        <v>9898</v>
      </c>
      <c r="D24" s="18" t="s">
        <v>34</v>
      </c>
      <c r="E24" s="30"/>
      <c r="F24" s="17">
        <v>2349.9699999999998</v>
      </c>
    </row>
    <row r="25" spans="1:6">
      <c r="A25" s="16">
        <v>43275</v>
      </c>
      <c r="B25" t="s">
        <v>56</v>
      </c>
      <c r="C25" s="26">
        <v>9899</v>
      </c>
      <c r="D25" s="18" t="s">
        <v>36</v>
      </c>
      <c r="E25" s="30"/>
      <c r="F25" s="17">
        <v>2300</v>
      </c>
    </row>
    <row r="26" spans="1:6">
      <c r="A26" s="16">
        <v>43276</v>
      </c>
      <c r="B26" t="s">
        <v>57</v>
      </c>
      <c r="C26" s="26">
        <v>9900</v>
      </c>
      <c r="D26" s="18" t="s">
        <v>5</v>
      </c>
      <c r="E26" s="30"/>
      <c r="F26" s="17">
        <v>1799.98</v>
      </c>
    </row>
    <row r="27" spans="1:6">
      <c r="A27" s="16">
        <v>43277</v>
      </c>
      <c r="B27" t="s">
        <v>58</v>
      </c>
      <c r="C27" s="26">
        <v>9901</v>
      </c>
      <c r="D27" s="18" t="s">
        <v>6</v>
      </c>
      <c r="E27" s="30"/>
      <c r="F27" s="17">
        <v>900</v>
      </c>
    </row>
    <row r="28" spans="1:6">
      <c r="A28" s="16">
        <v>43278</v>
      </c>
      <c r="B28" t="s">
        <v>59</v>
      </c>
      <c r="C28" s="26">
        <v>9902</v>
      </c>
      <c r="D28" s="18" t="s">
        <v>34</v>
      </c>
      <c r="E28" s="30"/>
      <c r="F28" s="17">
        <v>2800</v>
      </c>
    </row>
    <row r="29" spans="1:6">
      <c r="A29" s="16">
        <v>43279</v>
      </c>
      <c r="B29" t="s">
        <v>60</v>
      </c>
      <c r="C29" s="26">
        <v>9903</v>
      </c>
      <c r="D29" s="18" t="s">
        <v>36</v>
      </c>
      <c r="E29" s="30"/>
      <c r="F29" s="17">
        <v>1500</v>
      </c>
    </row>
    <row r="30" spans="1:6">
      <c r="A30" s="16">
        <v>43280</v>
      </c>
      <c r="B30" t="s">
        <v>61</v>
      </c>
      <c r="C30" s="26">
        <v>9904</v>
      </c>
      <c r="D30" s="18" t="s">
        <v>5</v>
      </c>
      <c r="E30" s="30"/>
      <c r="F30" s="17">
        <v>1750</v>
      </c>
    </row>
    <row r="31" spans="1:6">
      <c r="A31" s="16">
        <v>43281</v>
      </c>
      <c r="B31" t="s">
        <v>62</v>
      </c>
      <c r="C31" s="26">
        <v>9905</v>
      </c>
      <c r="D31" s="18" t="s">
        <v>6</v>
      </c>
      <c r="E31" s="30"/>
      <c r="F31" s="17">
        <v>2500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idade">
          <x14:formula1>
            <xm:f>OFFSET('Dados Ex. 5'!$A$2,1,1,COUNTA('Dados Ex. 5'!$B:$B)-1,1)</xm:f>
          </x14:formula1>
          <xm:sqref>E2:E31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B2:B51"/>
  <sheetViews>
    <sheetView workbookViewId="0">
      <selection activeCell="B23" sqref="B23"/>
    </sheetView>
  </sheetViews>
  <sheetFormatPr defaultRowHeight="15"/>
  <cols>
    <col min="2" max="2" width="20" bestFit="1" customWidth="1"/>
    <col min="6" max="6" width="15.5703125" bestFit="1" customWidth="1"/>
  </cols>
  <sheetData>
    <row r="2" spans="2:2">
      <c r="B2" s="11" t="s">
        <v>81</v>
      </c>
    </row>
    <row r="3" spans="2:2">
      <c r="B3" s="25" t="s">
        <v>67</v>
      </c>
    </row>
    <row r="4" spans="2:2">
      <c r="B4" s="25" t="s">
        <v>68</v>
      </c>
    </row>
    <row r="5" spans="2:2">
      <c r="B5" s="25" t="s">
        <v>69</v>
      </c>
    </row>
    <row r="6" spans="2:2">
      <c r="B6" s="25" t="s">
        <v>71</v>
      </c>
    </row>
    <row r="7" spans="2:2">
      <c r="B7" s="25" t="s">
        <v>73</v>
      </c>
    </row>
    <row r="8" spans="2:2">
      <c r="B8" s="25" t="s">
        <v>75</v>
      </c>
    </row>
    <row r="9" spans="2:2">
      <c r="B9" s="25" t="s">
        <v>76</v>
      </c>
    </row>
    <row r="10" spans="2:2">
      <c r="B10" s="25" t="s">
        <v>77</v>
      </c>
    </row>
    <row r="11" spans="2:2">
      <c r="B11" s="25" t="s">
        <v>78</v>
      </c>
    </row>
    <row r="12" spans="2:2">
      <c r="B12" s="25" t="s">
        <v>79</v>
      </c>
    </row>
    <row r="13" spans="2:2">
      <c r="B13" s="25" t="s">
        <v>82</v>
      </c>
    </row>
    <row r="14" spans="2:2">
      <c r="B14" s="25" t="s">
        <v>83</v>
      </c>
    </row>
    <row r="15" spans="2:2">
      <c r="B15" s="25" t="s">
        <v>84</v>
      </c>
    </row>
    <row r="16" spans="2:2">
      <c r="B16" s="25" t="s">
        <v>85</v>
      </c>
    </row>
    <row r="17" spans="2:2">
      <c r="B17" s="25" t="s">
        <v>86</v>
      </c>
    </row>
    <row r="18" spans="2:2">
      <c r="B18" s="25" t="s">
        <v>87</v>
      </c>
    </row>
    <row r="19" spans="2:2">
      <c r="B19" s="25" t="s">
        <v>88</v>
      </c>
    </row>
    <row r="20" spans="2:2">
      <c r="B20" s="25" t="s">
        <v>89</v>
      </c>
    </row>
    <row r="21" spans="2:2">
      <c r="B21" s="25" t="s">
        <v>90</v>
      </c>
    </row>
    <row r="22" spans="2:2">
      <c r="B22" s="30" t="s">
        <v>161</v>
      </c>
    </row>
    <row r="23" spans="2:2">
      <c r="B23" s="30"/>
    </row>
    <row r="24" spans="2:2">
      <c r="B24" s="30"/>
    </row>
    <row r="25" spans="2:2">
      <c r="B25" s="30"/>
    </row>
    <row r="26" spans="2:2">
      <c r="B26" s="30"/>
    </row>
    <row r="27" spans="2:2">
      <c r="B27" s="30"/>
    </row>
    <row r="28" spans="2:2">
      <c r="B28" s="30"/>
    </row>
    <row r="29" spans="2:2">
      <c r="B29" s="30"/>
    </row>
    <row r="41" spans="2:2">
      <c r="B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  <row r="46" spans="2:2">
      <c r="B46" s="25"/>
    </row>
    <row r="47" spans="2:2">
      <c r="B47" s="25"/>
    </row>
    <row r="48" spans="2:2">
      <c r="B48" s="25"/>
    </row>
    <row r="49" spans="2:2">
      <c r="B49" s="25"/>
    </row>
    <row r="50" spans="2:2">
      <c r="B50" s="25"/>
    </row>
    <row r="51" spans="2:2">
      <c r="B51" s="2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F18"/>
  <sheetViews>
    <sheetView workbookViewId="0">
      <selection activeCell="C15" sqref="C15"/>
    </sheetView>
  </sheetViews>
  <sheetFormatPr defaultRowHeight="15"/>
  <cols>
    <col min="1" max="2" width="31.140625" customWidth="1"/>
    <col min="3" max="3" width="73.5703125" customWidth="1"/>
    <col min="4" max="4" width="31.140625" customWidth="1"/>
    <col min="5" max="5" width="32.5703125" bestFit="1" customWidth="1"/>
    <col min="6" max="6" width="31.140625" style="45" customWidth="1"/>
  </cols>
  <sheetData>
    <row r="1" spans="1:6">
      <c r="A1" s="57"/>
      <c r="B1" s="22" t="s">
        <v>63</v>
      </c>
      <c r="C1" s="22" t="s">
        <v>101</v>
      </c>
      <c r="D1" s="22" t="s">
        <v>93</v>
      </c>
      <c r="E1" s="22" t="s">
        <v>94</v>
      </c>
      <c r="F1" s="22" t="s">
        <v>29</v>
      </c>
    </row>
    <row r="2" spans="1:6">
      <c r="A2" s="14">
        <v>1</v>
      </c>
      <c r="B2" s="27" t="s">
        <v>95</v>
      </c>
      <c r="C2" s="27" t="s">
        <v>143</v>
      </c>
      <c r="D2" s="27" t="str">
        <f>MID(C2,1, SEARCH(",",C2) - 1)</f>
        <v>Rua Agmar Balieiro</v>
      </c>
      <c r="E2" s="27" t="str">
        <f>MID(C2,SEARCH(",",C2)+1, LEN(C2) - SEARCH(",",C2))</f>
        <v xml:space="preserve"> Setor Santa Inês</v>
      </c>
      <c r="F2" s="27">
        <v>1499.96</v>
      </c>
    </row>
    <row r="3" spans="1:6">
      <c r="A3" s="14">
        <v>2</v>
      </c>
      <c r="B3" s="27" t="s">
        <v>96</v>
      </c>
      <c r="C3" s="27" t="s">
        <v>144</v>
      </c>
      <c r="D3" s="27" t="str">
        <f t="shared" ref="D3:D7" si="0">MID(C3,1, SEARCH(",",C3) - 1)</f>
        <v>Rua Cecília Meirelles</v>
      </c>
      <c r="E3" s="27" t="str">
        <f>RIGHT(C3,LEN(C3)-SEARCH(",",C3))</f>
        <v xml:space="preserve"> Jardim Atlântico</v>
      </c>
      <c r="F3" s="27">
        <v>1750</v>
      </c>
    </row>
    <row r="4" spans="1:6">
      <c r="A4" s="14">
        <v>3</v>
      </c>
      <c r="B4" s="27" t="s">
        <v>97</v>
      </c>
      <c r="C4" s="27" t="s">
        <v>145</v>
      </c>
      <c r="D4" s="27" t="str">
        <f t="shared" si="0"/>
        <v>Rua ADOLFO Hofstaetter</v>
      </c>
      <c r="E4" s="27" t="str">
        <f t="shared" ref="E4:E7" si="1">MID(C4,SEARCH(",",C4)+1, LEN(C4) - SEARCH(",",C4))</f>
        <v xml:space="preserve"> José Bonifácio</v>
      </c>
      <c r="F4" s="27">
        <v>2499.98</v>
      </c>
    </row>
    <row r="5" spans="1:6">
      <c r="A5" s="14">
        <v>4</v>
      </c>
      <c r="B5" s="27" t="s">
        <v>98</v>
      </c>
      <c r="C5" s="27" t="s">
        <v>146</v>
      </c>
      <c r="D5" s="27" t="str">
        <f t="shared" si="0"/>
        <v>Jardim Alvorada</v>
      </c>
      <c r="E5" s="27" t="str">
        <f t="shared" si="1"/>
        <v xml:space="preserve"> Oitizeiro</v>
      </c>
      <c r="F5" s="27">
        <v>2200</v>
      </c>
    </row>
    <row r="6" spans="1:6">
      <c r="A6" s="14">
        <v>5</v>
      </c>
      <c r="B6" s="36" t="s">
        <v>99</v>
      </c>
      <c r="C6" s="36" t="s">
        <v>147</v>
      </c>
      <c r="D6" s="27" t="str">
        <f t="shared" si="0"/>
        <v>Travessa Lourenço Falchetti</v>
      </c>
      <c r="E6" s="27" t="str">
        <f t="shared" si="1"/>
        <v xml:space="preserve"> Centro</v>
      </c>
      <c r="F6" s="27">
        <v>2350</v>
      </c>
    </row>
    <row r="7" spans="1:6">
      <c r="A7" s="14">
        <v>6</v>
      </c>
      <c r="B7" s="36" t="s">
        <v>100</v>
      </c>
      <c r="C7" s="36" t="s">
        <v>148</v>
      </c>
      <c r="D7" s="27" t="str">
        <f t="shared" si="0"/>
        <v>Quadra SHIS QL 18 Conjunto 3</v>
      </c>
      <c r="E7" s="27" t="str">
        <f t="shared" si="1"/>
        <v xml:space="preserve"> Setor de Habitações Individuais Sul</v>
      </c>
      <c r="F7" s="27">
        <v>2300</v>
      </c>
    </row>
    <row r="16" spans="1:6">
      <c r="C16" t="s">
        <v>153</v>
      </c>
    </row>
    <row r="17" spans="3:3">
      <c r="C17" t="str">
        <f ca="1">_xlfn.FORMULATEXT(E2)</f>
        <v>=EXT.TEXTO(C2;LOCALIZAR(",";C2)+1; NÚM.CARACT(C2) - LOCALIZAR(",";C2))</v>
      </c>
    </row>
    <row r="18" spans="3:3">
      <c r="C18" s="45" t="str">
        <f ca="1">_xlfn.FORMULATEXT(E3)</f>
        <v>=DIREITA(C3;NÚM.CARACT(C3)-LOCALIZAR(",";C3))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12"/>
  <sheetViews>
    <sheetView workbookViewId="0">
      <selection activeCell="D24" sqref="D23:E24"/>
    </sheetView>
  </sheetViews>
  <sheetFormatPr defaultRowHeight="15"/>
  <cols>
    <col min="1" max="1" width="37" customWidth="1"/>
    <col min="2" max="4" width="24.140625" customWidth="1"/>
  </cols>
  <sheetData>
    <row r="1" spans="1:4" ht="15.75" thickBot="1">
      <c r="A1" s="22" t="s">
        <v>135</v>
      </c>
      <c r="B1" s="22" t="s">
        <v>136</v>
      </c>
      <c r="C1" s="22" t="s">
        <v>150</v>
      </c>
      <c r="D1" s="22" t="s">
        <v>149</v>
      </c>
    </row>
    <row r="2" spans="1:4" ht="15.75" thickBot="1">
      <c r="A2" s="51" t="s">
        <v>137</v>
      </c>
      <c r="B2" s="52" t="str">
        <f>LEFT(A2,SEARCH("-",A2)-1)</f>
        <v>PR50235</v>
      </c>
      <c r="C2" s="53" t="str">
        <f>MID(A2,SEARCH("-",A2)+1, SEARCH("_",A2) - SEARCH("-",A2)-1)</f>
        <v>Parafusadeira</v>
      </c>
      <c r="D2" s="54" t="str">
        <f>RIGHT(A2,LEN(A2)-SEARCH("_",A2))</f>
        <v>Class1</v>
      </c>
    </row>
    <row r="3" spans="1:4" ht="15.75" thickBot="1">
      <c r="A3" s="55" t="s">
        <v>138</v>
      </c>
      <c r="B3" s="52" t="str">
        <f t="shared" ref="B3:B7" si="0">LEFT(A3,SEARCH("-",A3)-1)</f>
        <v>BR23245</v>
      </c>
      <c r="C3" s="53" t="str">
        <f t="shared" ref="C3:C7" si="1">MID(A3,SEARCH("-",A3)+1, SEARCH("_",A3) - SEARCH("-",A3)-1)</f>
        <v>Broca</v>
      </c>
      <c r="D3" s="54" t="str">
        <f t="shared" ref="D3:D7" si="2">RIGHT(A3,LEN(A3)-SEARCH("_",A3))</f>
        <v>Class5</v>
      </c>
    </row>
    <row r="4" spans="1:4" ht="15.75" thickBot="1">
      <c r="A4" s="55" t="s">
        <v>139</v>
      </c>
      <c r="B4" s="52" t="str">
        <f t="shared" si="0"/>
        <v>FR34256</v>
      </c>
      <c r="C4" s="53" t="str">
        <f t="shared" si="1"/>
        <v>Fresa</v>
      </c>
      <c r="D4" s="54" t="str">
        <f t="shared" si="2"/>
        <v>Class4</v>
      </c>
    </row>
    <row r="5" spans="1:4" ht="15.75" thickBot="1">
      <c r="A5" s="55" t="s">
        <v>140</v>
      </c>
      <c r="B5" s="52" t="str">
        <f t="shared" si="0"/>
        <v>REB5124</v>
      </c>
      <c r="C5" s="53" t="str">
        <f t="shared" si="1"/>
        <v>Rebolo</v>
      </c>
      <c r="D5" s="54" t="str">
        <f t="shared" si="2"/>
        <v>Class3</v>
      </c>
    </row>
    <row r="6" spans="1:4" ht="15.75" thickBot="1">
      <c r="A6" s="55" t="s">
        <v>141</v>
      </c>
      <c r="B6" s="52" t="str">
        <f t="shared" si="0"/>
        <v>PA54353</v>
      </c>
      <c r="C6" s="53" t="str">
        <f t="shared" si="1"/>
        <v>Pastilha</v>
      </c>
      <c r="D6" s="54" t="str">
        <f t="shared" si="2"/>
        <v>Class2</v>
      </c>
    </row>
    <row r="7" spans="1:4" ht="15.75" thickBot="1">
      <c r="A7" s="56" t="s">
        <v>142</v>
      </c>
      <c r="B7" s="52" t="str">
        <f t="shared" si="0"/>
        <v>BRC5345</v>
      </c>
      <c r="C7" s="53" t="str">
        <f t="shared" si="1"/>
        <v>Broca de centro</v>
      </c>
      <c r="D7" s="54" t="str">
        <f t="shared" si="2"/>
        <v>Class1</v>
      </c>
    </row>
    <row r="12" spans="1:4">
      <c r="B12" s="4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H34"/>
  <sheetViews>
    <sheetView topLeftCell="D1" workbookViewId="0">
      <selection activeCell="H21" sqref="H21"/>
    </sheetView>
  </sheetViews>
  <sheetFormatPr defaultRowHeight="15"/>
  <cols>
    <col min="1" max="2" width="28.42578125" customWidth="1"/>
    <col min="3" max="3" width="51.7109375" customWidth="1"/>
    <col min="4" max="5" width="28.42578125" customWidth="1"/>
    <col min="6" max="6" width="28.42578125" style="45" customWidth="1"/>
    <col min="7" max="7" width="72.140625" bestFit="1" customWidth="1"/>
    <col min="8" max="8" width="28.42578125" customWidth="1"/>
  </cols>
  <sheetData>
    <row r="1" spans="1:8">
      <c r="A1" s="19" t="s">
        <v>27</v>
      </c>
      <c r="B1" s="19" t="s">
        <v>28</v>
      </c>
      <c r="C1" s="34" t="s">
        <v>101</v>
      </c>
      <c r="D1" s="34" t="s">
        <v>65</v>
      </c>
      <c r="E1" s="33" t="s">
        <v>64</v>
      </c>
      <c r="F1" s="33" t="s">
        <v>112</v>
      </c>
      <c r="G1" s="34" t="s">
        <v>92</v>
      </c>
      <c r="H1" s="44" t="s">
        <v>29</v>
      </c>
    </row>
    <row r="2" spans="1:8">
      <c r="A2" s="29">
        <v>43252</v>
      </c>
      <c r="B2" s="45" t="s">
        <v>31</v>
      </c>
      <c r="C2" s="30" t="s">
        <v>113</v>
      </c>
      <c r="D2" s="30" t="s">
        <v>67</v>
      </c>
      <c r="E2" s="31" t="s">
        <v>66</v>
      </c>
      <c r="F2" s="43">
        <v>57015810</v>
      </c>
      <c r="G2" s="30" t="str">
        <f>CONCATENATE(TRIM(SUBSTITUTE(C2," - ", ", ")), ", ", D2, " - ", E2, " - ",CONCATENATE(LEFT(F2,LEN(F2)-3),"-",RIGHT(F2,3)))</f>
        <v>Rua Bráz Cubas, 163, Aclimação, São Paulo - SP - 57015-810</v>
      </c>
      <c r="H2" s="17">
        <v>1499.96</v>
      </c>
    </row>
    <row r="3" spans="1:8">
      <c r="A3" s="29">
        <v>43253</v>
      </c>
      <c r="B3" s="45" t="s">
        <v>32</v>
      </c>
      <c r="C3" s="30" t="s">
        <v>114</v>
      </c>
      <c r="D3" s="30" t="s">
        <v>68</v>
      </c>
      <c r="E3" s="31" t="s">
        <v>66</v>
      </c>
      <c r="F3" s="43">
        <v>54080271</v>
      </c>
      <c r="G3" s="30" t="str">
        <f t="shared" ref="G3:G16" si="0">CONCATENATE(TRIM(SUBSTITUTE(C3," - ", ", ")), ", ", D3, " - ", E3, " - ",CONCATENATE(LEFT(F3,LEN(F3)-3),"-",RIGHT(F3,3)))</f>
        <v>Av. Monteiro Lobato, 244, Macedo, Guarulhos - SP - 54080-271</v>
      </c>
      <c r="H3" s="17">
        <v>1750</v>
      </c>
    </row>
    <row r="4" spans="1:8">
      <c r="A4" s="29">
        <v>43254</v>
      </c>
      <c r="B4" s="45" t="s">
        <v>33</v>
      </c>
      <c r="C4" s="30" t="s">
        <v>115</v>
      </c>
      <c r="D4" s="30" t="s">
        <v>69</v>
      </c>
      <c r="E4" s="31" t="s">
        <v>66</v>
      </c>
      <c r="F4" s="43">
        <v>59094515</v>
      </c>
      <c r="G4" s="30" t="str">
        <f t="shared" si="0"/>
        <v>Rua Lupércio Arruda Camargo, 111, Jardim Santana, Campinas - SP - 59094-515</v>
      </c>
      <c r="H4" s="17">
        <v>2499.98</v>
      </c>
    </row>
    <row r="5" spans="1:8">
      <c r="A5" s="29">
        <v>43255</v>
      </c>
      <c r="B5" s="45" t="s">
        <v>35</v>
      </c>
      <c r="C5" s="30" t="s">
        <v>116</v>
      </c>
      <c r="D5" s="30" t="s">
        <v>71</v>
      </c>
      <c r="E5" s="31" t="s">
        <v>70</v>
      </c>
      <c r="F5" s="43">
        <v>78750570</v>
      </c>
      <c r="G5" s="30" t="str">
        <f t="shared" si="0"/>
        <v>Av. Rio Branco, 81, Centro, Rio de Janeiro - RJ - 78750-570</v>
      </c>
      <c r="H5" s="17">
        <v>2200</v>
      </c>
    </row>
    <row r="6" spans="1:8">
      <c r="A6" s="29">
        <v>43256</v>
      </c>
      <c r="B6" s="45" t="s">
        <v>37</v>
      </c>
      <c r="C6" s="30" t="s">
        <v>117</v>
      </c>
      <c r="D6" s="30" t="s">
        <v>73</v>
      </c>
      <c r="E6" s="31" t="s">
        <v>72</v>
      </c>
      <c r="F6" s="43">
        <v>78128185</v>
      </c>
      <c r="G6" s="30" t="str">
        <f t="shared" si="0"/>
        <v>Av. Álvares Cabral, 1690, Lourdes, Belo Horizonte - MG - 78128-185</v>
      </c>
      <c r="H6" s="17">
        <v>2350</v>
      </c>
    </row>
    <row r="7" spans="1:8">
      <c r="A7" s="29">
        <v>43257</v>
      </c>
      <c r="B7" s="45" t="s">
        <v>38</v>
      </c>
      <c r="C7" s="30" t="s">
        <v>118</v>
      </c>
      <c r="D7" s="30" t="s">
        <v>75</v>
      </c>
      <c r="E7" s="31" t="s">
        <v>74</v>
      </c>
      <c r="F7" s="43">
        <v>59621125</v>
      </c>
      <c r="G7" s="30" t="str">
        <f t="shared" si="0"/>
        <v>Avenida Tocantins com Avenida Anhanguera, Qd. 67, Goiânia - GO - 59621-125</v>
      </c>
      <c r="H7" s="17">
        <v>2300</v>
      </c>
    </row>
    <row r="8" spans="1:8">
      <c r="A8" s="29">
        <v>43258</v>
      </c>
      <c r="B8" s="45" t="s">
        <v>39</v>
      </c>
      <c r="C8" s="30" t="s">
        <v>119</v>
      </c>
      <c r="D8" s="30" t="s">
        <v>76</v>
      </c>
      <c r="E8" s="31" t="s">
        <v>74</v>
      </c>
      <c r="F8" s="43">
        <v>39400748</v>
      </c>
      <c r="G8" s="30" t="str">
        <f t="shared" si="0"/>
        <v>Av. Miguel João, nº 145, Centro, Aparecida de Goiânia - GO - 39400-748</v>
      </c>
      <c r="H8" s="17">
        <v>1800</v>
      </c>
    </row>
    <row r="9" spans="1:8">
      <c r="A9" s="29">
        <v>43259</v>
      </c>
      <c r="B9" s="45" t="s">
        <v>40</v>
      </c>
      <c r="C9" s="30" t="s">
        <v>120</v>
      </c>
      <c r="D9" s="30" t="s">
        <v>77</v>
      </c>
      <c r="E9" s="31" t="s">
        <v>72</v>
      </c>
      <c r="F9" s="43">
        <v>79320235</v>
      </c>
      <c r="G9" s="30" t="str">
        <f t="shared" si="0"/>
        <v>Rua São Paulo, 35, Tibery, Uberlândia - MG - 79320-235</v>
      </c>
      <c r="H9" s="17">
        <v>900</v>
      </c>
    </row>
    <row r="10" spans="1:8">
      <c r="A10" s="29">
        <v>43260</v>
      </c>
      <c r="B10" s="45" t="s">
        <v>41</v>
      </c>
      <c r="C10" s="30" t="s">
        <v>121</v>
      </c>
      <c r="D10" s="30" t="s">
        <v>78</v>
      </c>
      <c r="E10" s="31" t="s">
        <v>70</v>
      </c>
      <c r="F10" s="43">
        <v>64058750</v>
      </c>
      <c r="G10" s="30" t="str">
        <f t="shared" si="0"/>
        <v>Rua Feliciano Sodré, 100, Centro, São Gonçalo - RJ - 64058-750</v>
      </c>
      <c r="H10" s="17">
        <v>2799.96</v>
      </c>
    </row>
    <row r="11" spans="1:8">
      <c r="A11" s="29">
        <v>43261</v>
      </c>
      <c r="B11" s="45" t="s">
        <v>42</v>
      </c>
      <c r="C11" s="30" t="s">
        <v>122</v>
      </c>
      <c r="D11" s="30" t="s">
        <v>111</v>
      </c>
      <c r="E11" s="31" t="s">
        <v>66</v>
      </c>
      <c r="F11" s="43">
        <v>78553873</v>
      </c>
      <c r="G11" s="30" t="str">
        <f t="shared" si="0"/>
        <v>Rua Euclides Miragai, 700, Centro, São José dos Campos - SP - 78553-873</v>
      </c>
      <c r="H11" s="17">
        <v>1499.94</v>
      </c>
    </row>
    <row r="12" spans="1:8">
      <c r="A12" s="29">
        <v>43262</v>
      </c>
      <c r="B12" s="45" t="s">
        <v>43</v>
      </c>
      <c r="C12" s="30" t="s">
        <v>123</v>
      </c>
      <c r="D12" s="30" t="s">
        <v>111</v>
      </c>
      <c r="E12" s="31" t="s">
        <v>66</v>
      </c>
      <c r="F12" s="43">
        <v>60730270</v>
      </c>
      <c r="G12" s="30" t="str">
        <f t="shared" si="0"/>
        <v>Avenida Juscelino Kubtschek, 1600, São José dos Campos - SP - 60730-270</v>
      </c>
      <c r="H12" s="17">
        <v>1750</v>
      </c>
    </row>
    <row r="13" spans="1:8">
      <c r="A13" s="29">
        <v>43263</v>
      </c>
      <c r="B13" s="45" t="s">
        <v>44</v>
      </c>
      <c r="C13" s="30" t="s">
        <v>124</v>
      </c>
      <c r="D13" s="30" t="s">
        <v>78</v>
      </c>
      <c r="E13" s="31" t="s">
        <v>70</v>
      </c>
      <c r="F13" s="43">
        <v>79621510</v>
      </c>
      <c r="G13" s="30" t="str">
        <f t="shared" si="0"/>
        <v>Rua Francisco Portela, 2630 – Ze Garoto, São Gonçalo - RJ - 79621-510</v>
      </c>
      <c r="H13" s="17">
        <v>2350</v>
      </c>
    </row>
    <row r="14" spans="1:8">
      <c r="A14" s="29">
        <v>43264</v>
      </c>
      <c r="B14" s="45" t="s">
        <v>45</v>
      </c>
      <c r="C14" s="30" t="s">
        <v>125</v>
      </c>
      <c r="D14" s="30" t="s">
        <v>77</v>
      </c>
      <c r="E14" s="31" t="s">
        <v>72</v>
      </c>
      <c r="F14" s="43">
        <v>68701140</v>
      </c>
      <c r="G14" s="30" t="str">
        <f t="shared" si="0"/>
        <v>Av. José Andraus Gassani, 5464, Distrito Industrial, Uberlândia - MG - 68701-140</v>
      </c>
      <c r="H14" s="17">
        <v>2199.96</v>
      </c>
    </row>
    <row r="15" spans="1:8">
      <c r="A15" s="29">
        <v>43265</v>
      </c>
      <c r="B15" s="45" t="s">
        <v>46</v>
      </c>
      <c r="C15" s="30" t="s">
        <v>126</v>
      </c>
      <c r="D15" s="30" t="s">
        <v>76</v>
      </c>
      <c r="E15" s="31" t="s">
        <v>74</v>
      </c>
      <c r="F15" s="43">
        <v>58082050</v>
      </c>
      <c r="G15" s="30" t="str">
        <f t="shared" si="0"/>
        <v>Av. Diamante, 1533, Conde dos Arcos, Aparecida de Goiânia - GO - 58082-050</v>
      </c>
      <c r="H15" s="17">
        <v>2350</v>
      </c>
    </row>
    <row r="16" spans="1:8">
      <c r="A16" s="29">
        <v>43266</v>
      </c>
      <c r="B16" s="45" t="s">
        <v>47</v>
      </c>
      <c r="C16" s="30" t="s">
        <v>127</v>
      </c>
      <c r="D16" s="30" t="s">
        <v>75</v>
      </c>
      <c r="E16" s="31" t="s">
        <v>74</v>
      </c>
      <c r="F16" s="43">
        <v>76963665</v>
      </c>
      <c r="G16" s="30" t="str">
        <f t="shared" si="0"/>
        <v>Rua R-07 Jardim Botânico Qd: 35, Vila Redenção, Goiânia - GO - 76963-665</v>
      </c>
      <c r="H16" s="17">
        <v>2299.92</v>
      </c>
    </row>
    <row r="17" spans="1:8">
      <c r="A17" s="29"/>
      <c r="B17" s="45"/>
      <c r="C17" s="30"/>
      <c r="D17" s="30"/>
      <c r="E17" s="31"/>
      <c r="F17" s="31"/>
      <c r="G17" s="30"/>
      <c r="H17" s="17"/>
    </row>
    <row r="18" spans="1:8">
      <c r="A18" s="29"/>
      <c r="B18" s="45"/>
      <c r="C18" s="30"/>
      <c r="D18" s="30"/>
      <c r="E18" s="31"/>
      <c r="F18" s="31"/>
      <c r="G18" s="30"/>
      <c r="H18" s="17"/>
    </row>
    <row r="19" spans="1:8">
      <c r="A19" s="29"/>
      <c r="B19" s="45"/>
      <c r="C19" s="30"/>
      <c r="D19" s="30"/>
      <c r="E19" s="31"/>
      <c r="F19" s="31"/>
      <c r="G19" s="30"/>
      <c r="H19" s="17"/>
    </row>
    <row r="20" spans="1:8">
      <c r="A20" s="29"/>
      <c r="B20" s="45"/>
      <c r="C20" s="30"/>
      <c r="D20" s="30"/>
      <c r="E20" s="31"/>
      <c r="F20" s="31"/>
      <c r="G20" s="30"/>
      <c r="H20" s="17"/>
    </row>
    <row r="21" spans="1:8">
      <c r="A21" s="29"/>
      <c r="B21" s="45"/>
      <c r="C21" s="30"/>
      <c r="D21" s="30"/>
      <c r="E21" s="31"/>
      <c r="F21" s="31"/>
      <c r="G21" s="30"/>
      <c r="H21" s="17"/>
    </row>
    <row r="22" spans="1:8">
      <c r="A22" s="29"/>
      <c r="B22" s="45"/>
      <c r="C22" s="30"/>
      <c r="D22" s="30"/>
      <c r="E22" s="31"/>
      <c r="F22" s="31"/>
      <c r="G22" s="30"/>
      <c r="H22" s="17"/>
    </row>
    <row r="23" spans="1:8">
      <c r="A23" s="29"/>
      <c r="B23" s="45"/>
      <c r="C23" s="30"/>
      <c r="D23" s="30"/>
      <c r="E23" s="31"/>
      <c r="F23" s="31"/>
      <c r="G23" s="30"/>
      <c r="H23" s="17"/>
    </row>
    <row r="24" spans="1:8">
      <c r="A24" s="29"/>
      <c r="B24" s="45"/>
      <c r="C24" s="30"/>
      <c r="D24" s="30"/>
      <c r="E24" s="31"/>
      <c r="F24" s="31"/>
      <c r="G24" s="30"/>
      <c r="H24" s="17"/>
    </row>
    <row r="25" spans="1:8">
      <c r="A25" s="29"/>
      <c r="B25" s="45"/>
      <c r="C25" s="30"/>
      <c r="D25" s="30"/>
      <c r="E25" s="31"/>
      <c r="F25" s="31"/>
      <c r="G25" s="30"/>
      <c r="H25" s="17"/>
    </row>
    <row r="26" spans="1:8">
      <c r="A26" s="29"/>
      <c r="B26" s="45"/>
      <c r="C26" s="30"/>
      <c r="D26" s="30"/>
      <c r="E26" s="31"/>
      <c r="F26" s="31"/>
      <c r="G26" s="30"/>
      <c r="H26" s="17"/>
    </row>
    <row r="27" spans="1:8">
      <c r="A27" s="29"/>
      <c r="B27" s="45"/>
      <c r="C27" s="30"/>
      <c r="D27" s="30"/>
      <c r="E27" s="31"/>
      <c r="F27" s="31"/>
      <c r="G27" s="30"/>
      <c r="H27" s="17"/>
    </row>
    <row r="28" spans="1:8">
      <c r="A28" s="29"/>
      <c r="B28" s="45"/>
      <c r="C28" s="30"/>
      <c r="D28" s="30"/>
      <c r="E28" s="31"/>
      <c r="F28" s="31"/>
      <c r="G28" s="30"/>
      <c r="H28" s="17"/>
    </row>
    <row r="29" spans="1:8">
      <c r="A29" s="29"/>
      <c r="B29" s="45"/>
      <c r="C29" s="30"/>
      <c r="D29" s="30"/>
      <c r="E29" s="31"/>
      <c r="F29" s="31"/>
      <c r="G29" s="30"/>
      <c r="H29" s="17"/>
    </row>
    <row r="30" spans="1:8">
      <c r="A30" s="29"/>
      <c r="B30" s="45"/>
      <c r="C30" s="30"/>
      <c r="D30" s="30"/>
      <c r="E30" s="31"/>
      <c r="F30" s="31"/>
      <c r="G30" s="30"/>
      <c r="H30" s="17"/>
    </row>
    <row r="31" spans="1:8">
      <c r="A31" s="29"/>
      <c r="B31" s="45"/>
      <c r="C31" s="30"/>
      <c r="D31" s="30"/>
      <c r="E31" s="31"/>
      <c r="F31" s="31"/>
      <c r="G31" s="30"/>
      <c r="H31" s="17"/>
    </row>
    <row r="32" spans="1:8">
      <c r="C32" s="30"/>
    </row>
    <row r="33" spans="3:3">
      <c r="C33" s="30"/>
    </row>
    <row r="34" spans="3:3">
      <c r="C34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7</vt:i4>
      </vt:variant>
    </vt:vector>
  </HeadingPairs>
  <TitlesOfParts>
    <vt:vector size="19" baseType="lpstr">
      <vt:lpstr>Exercício 1</vt:lpstr>
      <vt:lpstr>Exercício 2</vt:lpstr>
      <vt:lpstr>Exercício 3</vt:lpstr>
      <vt:lpstr>Exercício 4</vt:lpstr>
      <vt:lpstr>Exercício 5</vt:lpstr>
      <vt:lpstr>Dados Ex. 5</vt:lpstr>
      <vt:lpstr>Exercício 6</vt:lpstr>
      <vt:lpstr>Exercício 7</vt:lpstr>
      <vt:lpstr>Exercício 8</vt:lpstr>
      <vt:lpstr>Exercício 9</vt:lpstr>
      <vt:lpstr>Exercício 10</vt:lpstr>
      <vt:lpstr>Gráficos</vt:lpstr>
      <vt:lpstr>Estados</vt:lpstr>
      <vt:lpstr>Funcionários</vt:lpstr>
      <vt:lpstr>Gerações</vt:lpstr>
      <vt:lpstr>GO</vt:lpstr>
      <vt:lpstr>MG</vt:lpstr>
      <vt:lpstr>RJ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Sala Digital (CtP/ETS)</cp:lastModifiedBy>
  <dcterms:created xsi:type="dcterms:W3CDTF">2021-08-10T23:54:26Z</dcterms:created>
  <dcterms:modified xsi:type="dcterms:W3CDTF">2022-04-26T14:58:46Z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ecc0eb34-a02e-4d24-b4b4-a04dce5bfdd2</vt:lpwstr>
  </property>
</Properties>
</file>