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DIO\Excel com IA\Lab Project\Criando uma ferramenta de Controle de Investimento com Excel\"/>
    </mc:Choice>
  </mc:AlternateContent>
  <xr:revisionPtr revIDLastSave="0" documentId="13_ncr:1_{92E46FB4-3210-4979-9D22-7F689FA9E140}" xr6:coauthVersionLast="47" xr6:coauthVersionMax="47" xr10:uidLastSave="{00000000-0000-0000-0000-000000000000}"/>
  <bookViews>
    <workbookView xWindow="-120" yWindow="-120" windowWidth="20730" windowHeight="11310" tabRatio="0" xr2:uid="{2E6DDDFB-EB31-406E-A952-30D93EAEAC08}"/>
  </bookViews>
  <sheets>
    <sheet name="Simulador" sheetId="1" r:id="rId1"/>
    <sheet name="Tabela(s) de Apoio" sheetId="2" r:id="rId2"/>
  </sheets>
  <definedNames>
    <definedName name="aporte">Simulador!$D$16</definedName>
    <definedName name="patrimonio_acumulado">Simulador!$D$19</definedName>
    <definedName name="qtd_anos">Simulador!$D$17</definedName>
    <definedName name="rendimento_carteira">Simulador!$D$11</definedName>
    <definedName name="salario">Simulador!$D$10</definedName>
    <definedName name="sugestao_investimento">Simulador!$D$13</definedName>
    <definedName name="sugestao_porcentagem">Simulador!$D$12</definedName>
    <definedName name="taxa_mensal">Simulador!$D$18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35" i="1"/>
  <c r="C36" i="1"/>
  <c r="C37" i="1"/>
  <c r="C38" i="1"/>
  <c r="C39" i="1"/>
  <c r="C34" i="1"/>
  <c r="B15" i="2"/>
  <c r="B16" i="2"/>
  <c r="B17" i="2"/>
  <c r="B18" i="2"/>
  <c r="B19" i="2"/>
  <c r="B20" i="2"/>
  <c r="B9" i="2"/>
  <c r="B10" i="2"/>
  <c r="B11" i="2"/>
  <c r="B12" i="2"/>
  <c r="B13" i="2"/>
  <c r="B14" i="2"/>
  <c r="B4" i="2"/>
  <c r="B5" i="2"/>
  <c r="B6" i="2"/>
  <c r="B7" i="2"/>
  <c r="B8" i="2"/>
  <c r="B3" i="2"/>
  <c r="C31" i="1"/>
  <c r="C24" i="1"/>
  <c r="D24" i="1" s="1"/>
  <c r="C25" i="1"/>
  <c r="D25" i="1" s="1"/>
  <c r="C26" i="1"/>
  <c r="C27" i="1"/>
  <c r="D27" i="1" s="1"/>
  <c r="D26" i="1"/>
  <c r="C23" i="1"/>
  <c r="D23" i="1" s="1"/>
  <c r="D19" i="1"/>
  <c r="D20" i="1" s="1"/>
  <c r="D36" i="1" l="1"/>
  <c r="D39" i="1"/>
  <c r="D38" i="1"/>
  <c r="D37" i="1"/>
  <c r="D34" i="1"/>
  <c r="D35" i="1"/>
  <c r="D40" i="1" l="1"/>
</calcChain>
</file>

<file path=xl/sharedStrings.xml><?xml version="1.0" encoding="utf-8"?>
<sst xmlns="http://schemas.openxmlformats.org/spreadsheetml/2006/main" count="71" uniqueCount="36">
  <si>
    <t>Quanto investir por mês?</t>
  </si>
  <si>
    <t>Por quantos anos ?</t>
  </si>
  <si>
    <t>Dividendos mensais ?</t>
  </si>
  <si>
    <t>Patrimônio acumulado ?</t>
  </si>
  <si>
    <t>Taxa de rendimento mensal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</si>
  <si>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</si>
  <si>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</si>
  <si>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</si>
  <si>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</si>
  <si>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</si>
  <si>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</si>
  <si>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>Cenários</t>
  </si>
  <si>
    <t>Dividendos</t>
  </si>
  <si>
    <t>Salário</t>
  </si>
  <si>
    <t>Rendimento Carteira</t>
  </si>
  <si>
    <t>Sugestão de Investimento</t>
  </si>
  <si>
    <t>CONFIGURAÇÕES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</si>
  <si>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</si>
  <si>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</si>
  <si>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</si>
  <si>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</si>
  <si>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</si>
  <si>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</si>
  <si>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</si>
  <si>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</si>
  <si>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</si>
  <si>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</si>
  <si>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</si>
  <si>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</si>
  <si>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Conservador</t>
  </si>
  <si>
    <t>TOTAL</t>
  </si>
  <si>
    <t>Moderado</t>
  </si>
  <si>
    <t>TIPO DE FIIs</t>
  </si>
  <si>
    <t>PERCENTUAL</t>
  </si>
  <si>
    <t>CHAVE</t>
  </si>
  <si>
    <t>Sugestão de Porcentagem em relação ao sálario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</si>
</sst>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8"/>
      <color theme="0"/>
      <name val="Segoe UI"/>
      <family val="2"/>
    </font>
    <font>
      <b/>
      <sz val="12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sz val="14"/>
      <color theme="0"/>
      <name val="Segoe UI"/>
      <family val="2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5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7" fillId="0" borderId="0" xfId="0" applyFont="1" applyAlignment="1">
      <alignment horizontal="center"/>
    </xf>
    <xf numFmtId="0" fontId="8" fillId="2" borderId="2" xfId="0" applyFont="1" applyFill="1" applyBorder="1" applyAlignment="1">
      <alignment vertical="center"/>
    </xf>
    <xf numFmtId="8" fontId="6" fillId="3" borderId="9" xfId="0" applyNumberFormat="1" applyFont="1" applyFill="1" applyBorder="1" applyAlignment="1">
      <alignment horizontal="center"/>
    </xf>
    <xf numFmtId="8" fontId="6" fillId="3" borderId="12" xfId="0" applyNumberFormat="1" applyFont="1" applyFill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8" fontId="2" fillId="3" borderId="5" xfId="0" applyNumberFormat="1" applyFont="1" applyFill="1" applyBorder="1" applyAlignment="1">
      <alignment horizontal="left"/>
    </xf>
    <xf numFmtId="8" fontId="2" fillId="3" borderId="6" xfId="0" applyNumberFormat="1" applyFont="1" applyFill="1" applyBorder="1" applyAlignment="1">
      <alignment horizontal="left"/>
    </xf>
    <xf numFmtId="8" fontId="2" fillId="3" borderId="8" xfId="0" applyNumberFormat="1" applyFont="1" applyFill="1" applyBorder="1" applyAlignment="1">
      <alignment horizontal="left"/>
    </xf>
    <xf numFmtId="8" fontId="2" fillId="3" borderId="9" xfId="0" applyNumberFormat="1" applyFont="1" applyFill="1" applyBorder="1" applyAlignment="1">
      <alignment horizontal="left"/>
    </xf>
    <xf numFmtId="8" fontId="2" fillId="3" borderId="11" xfId="0" applyNumberFormat="1" applyFont="1" applyFill="1" applyBorder="1" applyAlignment="1">
      <alignment horizontal="left"/>
    </xf>
    <xf numFmtId="8" fontId="2" fillId="3" borderId="12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 indent="3"/>
    </xf>
    <xf numFmtId="0" fontId="2" fillId="3" borderId="7" xfId="0" applyFont="1" applyFill="1" applyBorder="1" applyAlignment="1">
      <alignment horizontal="left" indent="3"/>
    </xf>
    <xf numFmtId="0" fontId="2" fillId="3" borderId="10" xfId="0" applyFont="1" applyFill="1" applyBorder="1" applyAlignment="1">
      <alignment horizontal="left" indent="3"/>
    </xf>
    <xf numFmtId="0" fontId="11" fillId="5" borderId="0" xfId="2" applyFont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164" fontId="5" fillId="3" borderId="0" xfId="0" applyNumberFormat="1" applyFont="1" applyFill="1" applyAlignment="1">
      <alignment horizontal="center" vertical="center"/>
    </xf>
    <xf numFmtId="0" fontId="0" fillId="0" borderId="13" xfId="0" applyBorder="1"/>
    <xf numFmtId="0" fontId="3" fillId="0" borderId="13" xfId="0" applyFont="1" applyBorder="1"/>
    <xf numFmtId="0" fontId="10" fillId="6" borderId="0" xfId="0" applyFont="1" applyFill="1"/>
    <xf numFmtId="0" fontId="11" fillId="5" borderId="0" xfId="2" applyFont="1" applyAlignment="1"/>
    <xf numFmtId="164" fontId="5" fillId="3" borderId="0" xfId="1" applyNumberFormat="1" applyFont="1" applyFill="1" applyAlignment="1">
      <alignment horizontal="center"/>
    </xf>
    <xf numFmtId="164" fontId="5" fillId="3" borderId="0" xfId="1" applyNumberFormat="1" applyFont="1" applyFill="1" applyAlignment="1"/>
    <xf numFmtId="0" fontId="3" fillId="0" borderId="14" xfId="0" applyFont="1" applyBorder="1"/>
    <xf numFmtId="9" fontId="3" fillId="0" borderId="5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0" borderId="16" xfId="0" applyFont="1" applyBorder="1"/>
    <xf numFmtId="9" fontId="3" fillId="0" borderId="8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3" fillId="0" borderId="18" xfId="0" applyFont="1" applyBorder="1"/>
    <xf numFmtId="9" fontId="3" fillId="0" borderId="19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0" fontId="3" fillId="3" borderId="21" xfId="0" applyFont="1" applyFill="1" applyBorder="1" applyAlignment="1">
      <alignment horizontal="left" indent="3"/>
    </xf>
    <xf numFmtId="0" fontId="3" fillId="3" borderId="19" xfId="0" applyFont="1" applyFill="1" applyBorder="1" applyAlignment="1">
      <alignment horizontal="left" indent="3"/>
    </xf>
    <xf numFmtId="164" fontId="6" fillId="0" borderId="6" xfId="0" applyNumberFormat="1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10" fontId="6" fillId="0" borderId="9" xfId="0" applyNumberFormat="1" applyFont="1" applyBorder="1" applyAlignment="1" applyProtection="1">
      <alignment horizontal="center"/>
      <protection locked="0"/>
    </xf>
    <xf numFmtId="0" fontId="11" fillId="5" borderId="0" xfId="2" applyFont="1" applyAlignment="1" applyProtection="1">
      <alignment horizontal="center"/>
      <protection locked="0"/>
    </xf>
    <xf numFmtId="9" fontId="3" fillId="0" borderId="0" xfId="0" applyNumberFormat="1" applyFont="1" applyAlignment="1" applyProtection="1">
      <alignment horizontal="center"/>
      <protection locked="0"/>
    </xf>
    <xf numFmtId="9" fontId="3" fillId="0" borderId="13" xfId="0" applyNumberFormat="1" applyFont="1" applyBorder="1" applyAlignment="1" applyProtection="1">
      <alignment horizontal="center"/>
      <protection locked="0"/>
    </xf>
    <xf numFmtId="9" fontId="3" fillId="0" borderId="0" xfId="0" applyNumberFormat="1" applyFont="1" applyFill="1" applyBorder="1" applyAlignment="1" applyProtection="1">
      <alignment horizontal="center"/>
      <protection locked="0"/>
    </xf>
    <xf numFmtId="9" fontId="3" fillId="0" borderId="13" xfId="0" applyNumberFormat="1" applyFont="1" applyFill="1" applyBorder="1" applyAlignment="1" applyProtection="1">
      <alignment horizontal="center"/>
      <protection locked="0"/>
    </xf>
    <xf numFmtId="164" fontId="3" fillId="0" borderId="6" xfId="1" applyNumberFormat="1" applyFont="1" applyBorder="1" applyAlignment="1" applyProtection="1">
      <alignment horizontal="center"/>
      <protection locked="0"/>
    </xf>
    <xf numFmtId="10" fontId="3" fillId="0" borderId="9" xfId="0" applyNumberFormat="1" applyFont="1" applyBorder="1" applyAlignment="1" applyProtection="1">
      <alignment horizontal="center"/>
      <protection locked="0"/>
    </xf>
    <xf numFmtId="10" fontId="3" fillId="0" borderId="22" xfId="0" applyNumberFormat="1" applyFont="1" applyBorder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3" fillId="0" borderId="4" xfId="0" applyFont="1" applyBorder="1" applyAlignment="1">
      <alignment horizontal="left" indent="3"/>
    </xf>
    <xf numFmtId="0" fontId="3" fillId="0" borderId="5" xfId="0" applyFont="1" applyBorder="1" applyAlignment="1">
      <alignment horizontal="left" indent="3"/>
    </xf>
    <xf numFmtId="0" fontId="3" fillId="0" borderId="7" xfId="0" applyFont="1" applyBorder="1" applyAlignment="1">
      <alignment horizontal="left" indent="3"/>
    </xf>
    <xf numFmtId="0" fontId="3" fillId="0" borderId="8" xfId="0" applyFont="1" applyBorder="1" applyAlignment="1">
      <alignment horizontal="left" indent="3"/>
    </xf>
    <xf numFmtId="0" fontId="5" fillId="3" borderId="7" xfId="0" applyFont="1" applyFill="1" applyBorder="1" applyAlignment="1">
      <alignment horizontal="left" indent="3"/>
    </xf>
    <xf numFmtId="0" fontId="5" fillId="3" borderId="8" xfId="0" applyFont="1" applyFill="1" applyBorder="1" applyAlignment="1">
      <alignment horizontal="left" indent="3"/>
    </xf>
    <xf numFmtId="0" fontId="5" fillId="3" borderId="10" xfId="0" applyFont="1" applyFill="1" applyBorder="1" applyAlignment="1">
      <alignment horizontal="left" indent="3"/>
    </xf>
    <xf numFmtId="0" fontId="5" fillId="3" borderId="11" xfId="0" applyFont="1" applyFill="1" applyBorder="1" applyAlignment="1">
      <alignment horizontal="left" indent="3"/>
    </xf>
    <xf numFmtId="0" fontId="4" fillId="4" borderId="1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4" fillId="4" borderId="2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indent="3"/>
    </xf>
    <xf numFmtId="0" fontId="3" fillId="3" borderId="5" xfId="0" applyFont="1" applyFill="1" applyBorder="1" applyAlignment="1">
      <alignment horizontal="left" indent="3"/>
    </xf>
    <xf numFmtId="0" fontId="3" fillId="3" borderId="7" xfId="0" applyFont="1" applyFill="1" applyBorder="1" applyAlignment="1">
      <alignment horizontal="left" indent="3"/>
    </xf>
    <xf numFmtId="0" fontId="3" fillId="3" borderId="8" xfId="0" applyFont="1" applyFill="1" applyBorder="1" applyAlignment="1">
      <alignment horizontal="left" indent="3"/>
    </xf>
    <xf numFmtId="0" fontId="3" fillId="3" borderId="10" xfId="0" applyFont="1" applyFill="1" applyBorder="1" applyAlignment="1">
      <alignment horizontal="left" indent="3"/>
    </xf>
    <xf numFmtId="0" fontId="3" fillId="3" borderId="11" xfId="0" applyFont="1" applyFill="1" applyBorder="1" applyAlignment="1">
      <alignment horizontal="left" indent="3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3E-4C08-B4F6-166DBD6418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3E-4C08-B4F6-166DBD6418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3E-4C08-B4F6-166DBD6418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3E-4C08-B4F6-166DBD6418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3E-4C08-B4F6-166DBD6418E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3E-4C08-B4F6-166DBD6418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Simulador!$C$34:$C$39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8-48B2-99CE-F439C222D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gradFill>
        <a:gsLst>
          <a:gs pos="500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413038</xdr:colOff>
      <xdr:row>1</xdr:row>
      <xdr:rowOff>19051</xdr:rowOff>
    </xdr:from>
    <xdr:to>
      <xdr:col>4</xdr:col>
      <xdr:colOff>60613</xdr:colOff>
      <xdr:row>6</xdr:row>
      <xdr:rowOff>152401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D3ECB4A-AF7C-47EF-82B0-519336327A4A}"/>
            </a:ext>
          </a:extLst>
        </xdr:cNvPr>
        <xdr:cNvSpPr/>
      </xdr:nvSpPr>
      <xdr:spPr>
        <a:xfrm>
          <a:off x="413038" y="226869"/>
          <a:ext cx="5301961" cy="1172441"/>
        </a:xfrm>
        <a:prstGeom prst="roundRect">
          <a:avLst>
            <a:gd name="adj" fmla="val 5620"/>
          </a:avLst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5400000" scaled="1"/>
          <a:tileRect/>
        </a:gradFill>
        <a:ln w="57150"/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1531455</xdr:colOff>
      <xdr:row>1</xdr:row>
      <xdr:rowOff>100742</xdr:rowOff>
    </xdr:from>
    <xdr:to>
      <xdr:col>3</xdr:col>
      <xdr:colOff>1100565</xdr:colOff>
      <xdr:row>6</xdr:row>
      <xdr:rowOff>32139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9285831-5923-47C6-AC20-0BDD4BF857B6}"/>
            </a:ext>
          </a:extLst>
        </xdr:cNvPr>
        <xdr:cNvSpPr txBox="1"/>
      </xdr:nvSpPr>
      <xdr:spPr>
        <a:xfrm>
          <a:off x="1999046" y="308560"/>
          <a:ext cx="3413746" cy="970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pt-BR" sz="4000">
              <a:solidFill>
                <a:schemeClr val="bg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LFC INVEST</a:t>
          </a:r>
        </a:p>
      </xdr:txBody>
    </xdr:sp>
    <xdr:clientData/>
  </xdr:twoCellAnchor>
  <xdr:twoCellAnchor editAs="absolute">
    <xdr:from>
      <xdr:col>1</xdr:col>
      <xdr:colOff>336243</xdr:colOff>
      <xdr:row>1</xdr:row>
      <xdr:rowOff>88919</xdr:rowOff>
    </xdr:from>
    <xdr:to>
      <xdr:col>1</xdr:col>
      <xdr:colOff>1425720</xdr:colOff>
      <xdr:row>6</xdr:row>
      <xdr:rowOff>43961</xdr:rowOff>
    </xdr:to>
    <xdr:pic>
      <xdr:nvPicPr>
        <xdr:cNvPr id="5" name="Gráfico 4" descr="Cofrinho com preenchimento sólido">
          <a:extLst>
            <a:ext uri="{FF2B5EF4-FFF2-40B4-BE49-F238E27FC236}">
              <a16:creationId xmlns:a16="http://schemas.microsoft.com/office/drawing/2014/main" id="{E7948285-9BA2-488E-978B-C376F0FA3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3834" y="296737"/>
          <a:ext cx="1089477" cy="994133"/>
        </a:xfrm>
        <a:prstGeom prst="rect">
          <a:avLst/>
        </a:prstGeom>
      </xdr:spPr>
    </xdr:pic>
    <xdr:clientData/>
  </xdr:twoCellAnchor>
  <xdr:twoCellAnchor>
    <xdr:from>
      <xdr:col>0</xdr:col>
      <xdr:colOff>452437</xdr:colOff>
      <xdr:row>41</xdr:row>
      <xdr:rowOff>23812</xdr:rowOff>
    </xdr:from>
    <xdr:to>
      <xdr:col>3</xdr:col>
      <xdr:colOff>1323975</xdr:colOff>
      <xdr:row>51</xdr:row>
      <xdr:rowOff>47625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0F6B3D4-91E0-4F3D-80FC-87BB80A93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Print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16E-28B9-4CD1-9057-41BD47F7F635}">
  <dimension ref="A8:G65"/>
  <sheetViews>
    <sheetView showGridLines="0" showRowColHeaders="0" tabSelected="1" zoomScaleNormal="100" workbookViewId="0">
      <selection activeCell="E9" sqref="E9"/>
    </sheetView>
  </sheetViews>
  <sheetFormatPr defaultColWidth="0" defaultRowHeight="16.5" x14ac:dyDescent="0.3"/>
  <cols>
    <col min="1" max="1" width="7" style="1" customWidth="1"/>
    <col min="2" max="2" width="33.7109375" style="1" customWidth="1"/>
    <col min="3" max="3" width="23.85546875" style="1" bestFit="1" customWidth="1"/>
    <col min="4" max="4" width="20.140625" style="1" customWidth="1"/>
    <col min="5" max="5" width="9.140625" style="1" customWidth="1"/>
    <col min="6" max="6" width="27.42578125" style="1" hidden="1" customWidth="1"/>
    <col min="7" max="7" width="18.140625" style="1" hidden="1" customWidth="1"/>
    <col min="8" max="16384" width="9.140625" style="1" hidden="1"/>
  </cols>
  <sheetData>
    <row r="8" spans="2:4" ht="17.25" thickBot="1" x14ac:dyDescent="0.35"/>
    <row r="9" spans="2:4" ht="26.25" x14ac:dyDescent="0.3">
      <c r="B9" s="61" t="s">
        <v>16</v>
      </c>
      <c r="C9" s="62"/>
      <c r="D9" s="63"/>
    </row>
    <row r="10" spans="2:4" ht="17.25" x14ac:dyDescent="0.3">
      <c r="B10" s="64" t="s">
        <v>13</v>
      </c>
      <c r="C10" s="65"/>
      <c r="D10" s="47">
        <v>2300</v>
      </c>
    </row>
    <row r="11" spans="2:4" ht="17.25" x14ac:dyDescent="0.3">
      <c r="B11" s="66" t="s">
        <v>14</v>
      </c>
      <c r="C11" s="67"/>
      <c r="D11" s="48">
        <v>8.9999999999999993E-3</v>
      </c>
    </row>
    <row r="12" spans="2:4" ht="17.25" x14ac:dyDescent="0.3">
      <c r="B12" s="37" t="s">
        <v>35</v>
      </c>
      <c r="C12" s="38"/>
      <c r="D12" s="49">
        <v>0.3</v>
      </c>
    </row>
    <row r="13" spans="2:4" ht="18" thickBot="1" x14ac:dyDescent="0.35">
      <c r="B13" s="68" t="s">
        <v>15</v>
      </c>
      <c r="C13" s="69"/>
      <c r="D13" s="6">
        <f>salario*sugestao_porcentagem</f>
        <v>690</v>
      </c>
    </row>
    <row r="14" spans="2:4" ht="17.25" thickBot="1" x14ac:dyDescent="0.35"/>
    <row r="15" spans="2:4" ht="26.25" x14ac:dyDescent="0.3">
      <c r="B15" s="50" t="s">
        <v>5</v>
      </c>
      <c r="C15" s="51"/>
      <c r="D15" s="52"/>
    </row>
    <row r="16" spans="2:4" ht="17.25" x14ac:dyDescent="0.3">
      <c r="B16" s="53" t="s">
        <v>0</v>
      </c>
      <c r="C16" s="54"/>
      <c r="D16" s="39">
        <v>780</v>
      </c>
    </row>
    <row r="17" spans="1:5" ht="17.25" x14ac:dyDescent="0.3">
      <c r="B17" s="55" t="s">
        <v>1</v>
      </c>
      <c r="C17" s="56"/>
      <c r="D17" s="40">
        <v>5</v>
      </c>
    </row>
    <row r="18" spans="1:5" ht="17.25" x14ac:dyDescent="0.3">
      <c r="B18" s="55" t="s">
        <v>4</v>
      </c>
      <c r="C18" s="56"/>
      <c r="D18" s="41">
        <v>1.0789999999999999E-2</v>
      </c>
    </row>
    <row r="19" spans="1:5" ht="17.25" x14ac:dyDescent="0.3">
      <c r="B19" s="57" t="s">
        <v>3</v>
      </c>
      <c r="C19" s="58"/>
      <c r="D19" s="4">
        <f>FV(taxa_mensal,qtd_anos*12,-aporte)</f>
        <v>65345.992918820361</v>
      </c>
    </row>
    <row r="20" spans="1:5" ht="18" thickBot="1" x14ac:dyDescent="0.35">
      <c r="B20" s="59" t="s">
        <v>2</v>
      </c>
      <c r="C20" s="60"/>
      <c r="D20" s="5">
        <f>patrimonio_acumulado*rendimento_carteira</f>
        <v>588.1139362693832</v>
      </c>
    </row>
    <row r="21" spans="1:5" ht="17.25" thickBot="1" x14ac:dyDescent="0.35"/>
    <row r="22" spans="1:5" ht="26.25" x14ac:dyDescent="0.3">
      <c r="B22" s="50" t="s">
        <v>11</v>
      </c>
      <c r="C22" s="51"/>
      <c r="D22" s="3" t="s">
        <v>12</v>
      </c>
      <c r="E22"/>
    </row>
    <row r="23" spans="1:5" x14ac:dyDescent="0.3">
      <c r="A23" s="2">
        <v>2</v>
      </c>
      <c r="B23" s="13" t="s">
        <v>6</v>
      </c>
      <c r="C23" s="7">
        <f>FV(taxa_mensal,A23*12,-aporte)</f>
        <v>21237.549292163269</v>
      </c>
      <c r="D23" s="8">
        <f>C23*rendimento_carteira</f>
        <v>191.13794362946939</v>
      </c>
    </row>
    <row r="24" spans="1:5" x14ac:dyDescent="0.3">
      <c r="A24" s="2">
        <v>5</v>
      </c>
      <c r="B24" s="14" t="s">
        <v>7</v>
      </c>
      <c r="C24" s="9">
        <f>FV(taxa_mensal,A24*12,-aporte)</f>
        <v>65345.992918820361</v>
      </c>
      <c r="D24" s="10">
        <f>C24*rendimento_carteira</f>
        <v>588.1139362693832</v>
      </c>
    </row>
    <row r="25" spans="1:5" x14ac:dyDescent="0.3">
      <c r="A25" s="2">
        <v>10</v>
      </c>
      <c r="B25" s="14" t="s">
        <v>8</v>
      </c>
      <c r="C25" s="9">
        <f>FV(taxa_mensal,A25*12,-aporte)</f>
        <v>189761.68577353432</v>
      </c>
      <c r="D25" s="10">
        <f>C25*rendimento_carteira</f>
        <v>1707.8551719618088</v>
      </c>
    </row>
    <row r="26" spans="1:5" x14ac:dyDescent="0.3">
      <c r="A26" s="2">
        <v>20</v>
      </c>
      <c r="B26" s="14" t="s">
        <v>9</v>
      </c>
      <c r="C26" s="9">
        <f>FV(taxa_mensal,A26*12,-aporte)</f>
        <v>877654.75207572291</v>
      </c>
      <c r="D26" s="10">
        <f>C26*rendimento_carteira</f>
        <v>7898.8927686815059</v>
      </c>
    </row>
    <row r="27" spans="1:5" ht="17.25" thickBot="1" x14ac:dyDescent="0.35">
      <c r="A27" s="2">
        <v>30</v>
      </c>
      <c r="B27" s="15" t="s">
        <v>10</v>
      </c>
      <c r="C27" s="11">
        <f>FV(taxa_mensal,A27*12,-aporte)</f>
        <v>3371292.3309036773</v>
      </c>
      <c r="D27" s="12">
        <f>C27*rendimento_carteira</f>
        <v>30341.630978133093</v>
      </c>
    </row>
    <row r="30" spans="1:5" x14ac:dyDescent="0.3">
      <c r="B30" s="16" t="s">
        <v>19</v>
      </c>
      <c r="C30" s="42" t="s">
        <v>17</v>
      </c>
      <c r="D30" s="25"/>
    </row>
    <row r="31" spans="1:5" ht="17.25" x14ac:dyDescent="0.3">
      <c r="B31" s="17" t="s">
        <v>18</v>
      </c>
      <c r="C31" s="26">
        <f>aporte</f>
        <v>780</v>
      </c>
      <c r="D31" s="27"/>
    </row>
    <row r="33" spans="2:4" ht="17.25" x14ac:dyDescent="0.3">
      <c r="B33" s="17" t="s">
        <v>20</v>
      </c>
      <c r="C33" s="18" t="s">
        <v>21</v>
      </c>
      <c r="D33" s="18" t="s">
        <v>22</v>
      </c>
    </row>
    <row r="34" spans="2:4" ht="17.25" x14ac:dyDescent="0.3">
      <c r="B34" s="28" t="s">
        <v>23</v>
      </c>
      <c r="C34" s="29">
        <f>VLOOKUP($C$30&amp;"-"&amp;B34,'Tabela(s) de Apoio'!B:E,4,FALSE)</f>
        <v>0.5</v>
      </c>
      <c r="D34" s="30">
        <f>$C$31*C34</f>
        <v>390</v>
      </c>
    </row>
    <row r="35" spans="2:4" ht="17.25" x14ac:dyDescent="0.3">
      <c r="B35" s="31" t="s">
        <v>24</v>
      </c>
      <c r="C35" s="32">
        <f>VLOOKUP($C$30&amp;"-"&amp;B35,'Tabela(s) de Apoio'!B:E,4,FALSE)</f>
        <v>0.1</v>
      </c>
      <c r="D35" s="33">
        <f t="shared" ref="D35:D39" si="0">$C$31*C35</f>
        <v>78</v>
      </c>
    </row>
    <row r="36" spans="2:4" ht="17.25" x14ac:dyDescent="0.3">
      <c r="B36" s="31" t="s">
        <v>25</v>
      </c>
      <c r="C36" s="32">
        <f>VLOOKUP($C$30&amp;"-"&amp;B36,'Tabela(s) de Apoio'!B:E,4,FALSE)</f>
        <v>0.05</v>
      </c>
      <c r="D36" s="33">
        <f t="shared" si="0"/>
        <v>39</v>
      </c>
    </row>
    <row r="37" spans="2:4" ht="17.25" x14ac:dyDescent="0.3">
      <c r="B37" s="31" t="s">
        <v>26</v>
      </c>
      <c r="C37" s="32">
        <f>VLOOKUP($C$30&amp;"-"&amp;B37,'Tabela(s) de Apoio'!B:E,4,FALSE)</f>
        <v>0.05</v>
      </c>
      <c r="D37" s="33">
        <f t="shared" si="0"/>
        <v>39</v>
      </c>
    </row>
    <row r="38" spans="2:4" ht="17.25" x14ac:dyDescent="0.3">
      <c r="B38" s="31" t="s">
        <v>27</v>
      </c>
      <c r="C38" s="32">
        <f>VLOOKUP($C$30&amp;"-"&amp;B38,'Tabela(s) de Apoio'!B:E,4,FALSE)</f>
        <v>0.2</v>
      </c>
      <c r="D38" s="33">
        <f t="shared" si="0"/>
        <v>156</v>
      </c>
    </row>
    <row r="39" spans="2:4" ht="17.25" x14ac:dyDescent="0.3">
      <c r="B39" s="34" t="s">
        <v>28</v>
      </c>
      <c r="C39" s="35">
        <f>VLOOKUP($C$30&amp;"-"&amp;B39,'Tabela(s) de Apoio'!B:E,4,FALSE)</f>
        <v>0.1</v>
      </c>
      <c r="D39" s="36">
        <f t="shared" si="0"/>
        <v>78</v>
      </c>
    </row>
    <row r="40" spans="2:4" ht="17.25" x14ac:dyDescent="0.3">
      <c r="B40" s="17" t="s">
        <v>30</v>
      </c>
      <c r="C40" s="20"/>
      <c r="D40" s="21">
        <f>SUM(D34:D39)</f>
        <v>780</v>
      </c>
    </row>
    <row r="65" s="1" customFormat="1" x14ac:dyDescent="0.3"/>
  </sheetData>
  <sheetProtection sheet="1"/>
  <mergeCells count="11">
    <mergeCell ref="B9:D9"/>
    <mergeCell ref="B10:C10"/>
    <mergeCell ref="B11:C11"/>
    <mergeCell ref="B13:C13"/>
    <mergeCell ref="B22:C22"/>
    <mergeCell ref="B15:D15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errorTitle="Erro" error="Perfil inválido, por favor selecione um perfil existente._x000a_" sqref="C30" xr:uid="{9A72C9C6-D3CF-47C1-926B-FC0CF66CFA08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7758-B8CC-42F6-8B64-065A4D42E80B}">
  <dimension ref="B2:E20"/>
  <sheetViews>
    <sheetView topLeftCell="A7" workbookViewId="0">
      <selection activeCell="G12" sqref="G12"/>
    </sheetView>
  </sheetViews>
  <sheetFormatPr defaultRowHeight="15" x14ac:dyDescent="0.25"/>
  <cols>
    <col min="2" max="2" width="31.28515625" bestFit="1" customWidth="1"/>
    <col min="3" max="3" width="12.140625" bestFit="1" customWidth="1"/>
    <col min="4" max="4" width="22.5703125" bestFit="1" customWidth="1"/>
    <col min="5" max="5" width="12.42578125" bestFit="1" customWidth="1"/>
  </cols>
  <sheetData>
    <row r="2" spans="2:5" x14ac:dyDescent="0.25">
      <c r="B2" s="24" t="s">
        <v>34</v>
      </c>
      <c r="C2" s="24" t="s">
        <v>19</v>
      </c>
      <c r="D2" s="24" t="s">
        <v>32</v>
      </c>
      <c r="E2" s="24" t="s">
        <v>33</v>
      </c>
    </row>
    <row r="3" spans="2:5" ht="17.25" x14ac:dyDescent="0.3">
      <c r="B3" t="str">
        <f>C3&amp;"-"&amp;D3</f>
        <v>Conservador-PAPEL</v>
      </c>
      <c r="C3" t="s">
        <v>29</v>
      </c>
      <c r="D3" s="19" t="s">
        <v>23</v>
      </c>
      <c r="E3" s="43">
        <v>0.3</v>
      </c>
    </row>
    <row r="4" spans="2:5" ht="17.25" x14ac:dyDescent="0.3">
      <c r="B4" t="str">
        <f t="shared" ref="B4:B20" si="0">C4&amp;"-"&amp;D4</f>
        <v>Conservador-TIJOLO</v>
      </c>
      <c r="C4" t="s">
        <v>29</v>
      </c>
      <c r="D4" s="19" t="s">
        <v>24</v>
      </c>
      <c r="E4" s="43">
        <v>0.5</v>
      </c>
    </row>
    <row r="5" spans="2:5" ht="17.25" x14ac:dyDescent="0.3">
      <c r="B5" t="str">
        <f t="shared" si="0"/>
        <v>Conservador-HIBRIDOS</v>
      </c>
      <c r="C5" t="s">
        <v>29</v>
      </c>
      <c r="D5" s="19" t="s">
        <v>25</v>
      </c>
      <c r="E5" s="43">
        <v>0.1</v>
      </c>
    </row>
    <row r="6" spans="2:5" ht="17.25" x14ac:dyDescent="0.3">
      <c r="B6" t="str">
        <f t="shared" si="0"/>
        <v>Conservador-FOFs</v>
      </c>
      <c r="C6" t="s">
        <v>29</v>
      </c>
      <c r="D6" s="19" t="s">
        <v>26</v>
      </c>
      <c r="E6" s="43">
        <v>0.1</v>
      </c>
    </row>
    <row r="7" spans="2:5" ht="17.25" x14ac:dyDescent="0.3">
      <c r="B7" t="str">
        <f t="shared" si="0"/>
        <v>Conservador-DESENVOLVIMENTO</v>
      </c>
      <c r="C7" t="s">
        <v>29</v>
      </c>
      <c r="D7" s="19" t="s">
        <v>27</v>
      </c>
      <c r="E7" s="43">
        <v>0</v>
      </c>
    </row>
    <row r="8" spans="2:5" ht="18" thickBot="1" x14ac:dyDescent="0.35">
      <c r="B8" s="22" t="str">
        <f t="shared" si="0"/>
        <v>Conservador-HOTELARIAS</v>
      </c>
      <c r="C8" s="22" t="s">
        <v>29</v>
      </c>
      <c r="D8" s="23" t="s">
        <v>28</v>
      </c>
      <c r="E8" s="44">
        <v>0</v>
      </c>
    </row>
    <row r="9" spans="2:5" ht="17.25" x14ac:dyDescent="0.3">
      <c r="B9" t="str">
        <f t="shared" si="0"/>
        <v>Moderado-PAPEL</v>
      </c>
      <c r="C9" t="s">
        <v>31</v>
      </c>
      <c r="D9" s="19" t="s">
        <v>23</v>
      </c>
      <c r="E9" s="45">
        <v>0.32</v>
      </c>
    </row>
    <row r="10" spans="2:5" ht="17.25" x14ac:dyDescent="0.3">
      <c r="B10" t="str">
        <f t="shared" si="0"/>
        <v>Moderado-TIJOLO</v>
      </c>
      <c r="C10" t="s">
        <v>31</v>
      </c>
      <c r="D10" s="19" t="s">
        <v>24</v>
      </c>
      <c r="E10" s="45">
        <v>0.35</v>
      </c>
    </row>
    <row r="11" spans="2:5" ht="17.25" x14ac:dyDescent="0.3">
      <c r="B11" t="str">
        <f t="shared" si="0"/>
        <v>Moderado-HIBRIDOS</v>
      </c>
      <c r="C11" t="s">
        <v>31</v>
      </c>
      <c r="D11" s="19" t="s">
        <v>25</v>
      </c>
      <c r="E11" s="45">
        <v>0.08</v>
      </c>
    </row>
    <row r="12" spans="2:5" ht="17.25" x14ac:dyDescent="0.3">
      <c r="B12" t="str">
        <f t="shared" si="0"/>
        <v>Moderado-FOFs</v>
      </c>
      <c r="C12" t="s">
        <v>31</v>
      </c>
      <c r="D12" s="19" t="s">
        <v>26</v>
      </c>
      <c r="E12" s="45">
        <v>0.05</v>
      </c>
    </row>
    <row r="13" spans="2:5" ht="17.25" x14ac:dyDescent="0.3">
      <c r="B13" t="str">
        <f t="shared" si="0"/>
        <v>Moderado-DESENVOLVIMENTO</v>
      </c>
      <c r="C13" t="s">
        <v>31</v>
      </c>
      <c r="D13" s="19" t="s">
        <v>27</v>
      </c>
      <c r="E13" s="45">
        <v>0.1</v>
      </c>
    </row>
    <row r="14" spans="2:5" ht="18" thickBot="1" x14ac:dyDescent="0.35">
      <c r="B14" s="22" t="str">
        <f t="shared" si="0"/>
        <v>Moderado-HOTELARIAS</v>
      </c>
      <c r="C14" s="22" t="s">
        <v>31</v>
      </c>
      <c r="D14" s="23" t="s">
        <v>28</v>
      </c>
      <c r="E14" s="46">
        <v>0.1</v>
      </c>
    </row>
    <row r="15" spans="2:5" ht="17.25" x14ac:dyDescent="0.3">
      <c r="B15" t="str">
        <f t="shared" si="0"/>
        <v>Agressivo-PAPEL</v>
      </c>
      <c r="C15" t="s">
        <v>17</v>
      </c>
      <c r="D15" s="19" t="s">
        <v>23</v>
      </c>
      <c r="E15" s="45">
        <v>0.5</v>
      </c>
    </row>
    <row r="16" spans="2:5" ht="17.25" x14ac:dyDescent="0.3">
      <c r="B16" t="str">
        <f t="shared" si="0"/>
        <v>Agressivo-TIJOLO</v>
      </c>
      <c r="C16" t="s">
        <v>17</v>
      </c>
      <c r="D16" s="19" t="s">
        <v>24</v>
      </c>
      <c r="E16" s="45">
        <v>0.1</v>
      </c>
    </row>
    <row r="17" spans="2:5" ht="17.25" x14ac:dyDescent="0.3">
      <c r="B17" t="str">
        <f t="shared" si="0"/>
        <v>Agressivo-HIBRIDOS</v>
      </c>
      <c r="C17" t="s">
        <v>17</v>
      </c>
      <c r="D17" s="19" t="s">
        <v>25</v>
      </c>
      <c r="E17" s="45">
        <v>0.05</v>
      </c>
    </row>
    <row r="18" spans="2:5" ht="17.25" x14ac:dyDescent="0.3">
      <c r="B18" t="str">
        <f t="shared" si="0"/>
        <v>Agressivo-FOFs</v>
      </c>
      <c r="C18" t="s">
        <v>17</v>
      </c>
      <c r="D18" s="19" t="s">
        <v>26</v>
      </c>
      <c r="E18" s="45">
        <v>0.05</v>
      </c>
    </row>
    <row r="19" spans="2:5" ht="17.25" x14ac:dyDescent="0.3">
      <c r="B19" t="str">
        <f t="shared" si="0"/>
        <v>Agressivo-DESENVOLVIMENTO</v>
      </c>
      <c r="C19" t="s">
        <v>17</v>
      </c>
      <c r="D19" s="19" t="s">
        <v>27</v>
      </c>
      <c r="E19" s="45">
        <v>0.2</v>
      </c>
    </row>
    <row r="20" spans="2:5" ht="17.25" x14ac:dyDescent="0.3">
      <c r="B20" t="str">
        <f t="shared" si="0"/>
        <v>Agressivo-HOTELARIAS</v>
      </c>
      <c r="C20" t="s">
        <v>17</v>
      </c>
      <c r="D20" s="19" t="s">
        <v>28</v>
      </c>
      <c r="E20" s="45">
        <v>0.1</v>
      </c>
    </row>
  </sheetData>
  <sheetProtection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Simulador</vt:lpstr>
      <vt:lpstr>Tabela(s) de Apoio</vt:lpstr>
      <vt:lpstr>aporte</vt:lpstr>
      <vt:lpstr>patrimonio_acumulado</vt:lpstr>
      <vt:lpstr>qtd_anos</vt:lpstr>
      <vt:lpstr>rendimento_carteira</vt:lpstr>
      <vt:lpstr>salario</vt:lpstr>
      <vt:lpstr>sugestao_investimento</vt:lpstr>
      <vt:lpstr>sugestao_porcentagem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leonardo.f.costa</dc:creator>
  <cp:lastModifiedBy>leonardo.f.costa</cp:lastModifiedBy>
  <dcterms:created xsi:type="dcterms:W3CDTF">2025-06-01T18:13:20Z</dcterms:created>
  <dcterms:modified xsi:type="dcterms:W3CDTF">2025-06-03T04:53:49Z</dcterms:modified>
</cp:coreProperties>
</file>