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rei\Desktop\"/>
    </mc:Choice>
  </mc:AlternateContent>
  <xr:revisionPtr revIDLastSave="0" documentId="13_ncr:1_{2B629D2A-2CD7-48D4-A07B-334CE634508C}" xr6:coauthVersionLast="47" xr6:coauthVersionMax="47" xr10:uidLastSave="{00000000-0000-0000-0000-000000000000}"/>
  <bookViews>
    <workbookView xWindow="-120" yWindow="-120" windowWidth="20640" windowHeight="11310" activeTab="4" xr2:uid="{B3B93D42-4790-48DD-B4EE-E9AF652EA45E}"/>
  </bookViews>
  <sheets>
    <sheet name="INTEGRANTES" sheetId="6" r:id="rId1"/>
    <sheet name="COMPARAÇÃO DOS MÉTODOS" sheetId="5" r:id="rId2"/>
    <sheet name="PEPS" sheetId="1" r:id="rId3"/>
    <sheet name="UEPS" sheetId="2" r:id="rId4"/>
    <sheet name="MÉDIA PONDERAD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7" i="1" l="1"/>
  <c r="K44" i="1"/>
  <c r="H25" i="3"/>
  <c r="H44" i="2"/>
  <c r="E44" i="2"/>
  <c r="E18" i="3"/>
  <c r="E25" i="3" s="1"/>
  <c r="I22" i="3"/>
  <c r="K22" i="3" s="1"/>
  <c r="H22" i="3"/>
  <c r="H20" i="3"/>
  <c r="I18" i="3"/>
  <c r="I20" i="3" s="1"/>
  <c r="I15" i="3"/>
  <c r="H15" i="3"/>
  <c r="K10" i="3"/>
  <c r="I9" i="3"/>
  <c r="I11" i="3" s="1"/>
  <c r="J11" i="3" s="1"/>
  <c r="E13" i="3"/>
  <c r="K13" i="3" s="1"/>
  <c r="E9" i="3"/>
  <c r="K6" i="3"/>
  <c r="K7" i="3" s="1"/>
  <c r="I7" i="3"/>
  <c r="J5" i="3"/>
  <c r="I41" i="2"/>
  <c r="K41" i="2"/>
  <c r="K40" i="2"/>
  <c r="J39" i="2"/>
  <c r="H38" i="2"/>
  <c r="F38" i="2"/>
  <c r="I34" i="2"/>
  <c r="K33" i="2"/>
  <c r="K32" i="2"/>
  <c r="K34" i="2" s="1"/>
  <c r="J31" i="2"/>
  <c r="K27" i="2"/>
  <c r="J26" i="2"/>
  <c r="I24" i="2"/>
  <c r="K24" i="2"/>
  <c r="J22" i="2"/>
  <c r="H22" i="2"/>
  <c r="H20" i="2"/>
  <c r="G5" i="3"/>
  <c r="J4" i="3"/>
  <c r="J3" i="3"/>
  <c r="D3" i="3"/>
  <c r="H37" i="2"/>
  <c r="H36" i="2"/>
  <c r="I29" i="2"/>
  <c r="K28" i="2"/>
  <c r="K29" i="2"/>
  <c r="E26" i="2"/>
  <c r="K23" i="2"/>
  <c r="H19" i="2"/>
  <c r="K17" i="2"/>
  <c r="I17" i="2"/>
  <c r="K16" i="2"/>
  <c r="J14" i="2"/>
  <c r="E14" i="2"/>
  <c r="I12" i="2"/>
  <c r="K12" i="2"/>
  <c r="J9" i="2"/>
  <c r="G9" i="2"/>
  <c r="E9" i="2"/>
  <c r="K7" i="2"/>
  <c r="I7" i="2"/>
  <c r="G7" i="2"/>
  <c r="D7" i="2"/>
  <c r="G6" i="2"/>
  <c r="D6" i="2"/>
  <c r="J5" i="2"/>
  <c r="G5" i="2"/>
  <c r="J4" i="2"/>
  <c r="J3" i="2"/>
  <c r="D3" i="2"/>
  <c r="I44" i="1"/>
  <c r="H43" i="1"/>
  <c r="F43" i="1"/>
  <c r="H42" i="1"/>
  <c r="H41" i="1"/>
  <c r="H40" i="1"/>
  <c r="K38" i="1"/>
  <c r="I38" i="1"/>
  <c r="K35" i="1"/>
  <c r="K37" i="1"/>
  <c r="K36" i="1"/>
  <c r="K33" i="1"/>
  <c r="I33" i="1"/>
  <c r="K32" i="1"/>
  <c r="K31" i="1"/>
  <c r="K30" i="1"/>
  <c r="E30" i="1"/>
  <c r="K26" i="1"/>
  <c r="K27" i="1"/>
  <c r="H24" i="1"/>
  <c r="H23" i="1"/>
  <c r="K20" i="1"/>
  <c r="I21" i="1"/>
  <c r="J18" i="1"/>
  <c r="E18" i="1"/>
  <c r="I16" i="1"/>
  <c r="K16" i="1"/>
  <c r="J13" i="1"/>
  <c r="E13" i="1"/>
  <c r="K11" i="1"/>
  <c r="G10" i="1"/>
  <c r="G11" i="1"/>
  <c r="G13" i="1"/>
  <c r="D10" i="1"/>
  <c r="D11" i="1"/>
  <c r="I11" i="1"/>
  <c r="J8" i="1"/>
  <c r="G9" i="1"/>
  <c r="J9" i="1"/>
  <c r="D7" i="1"/>
  <c r="J7" i="1"/>
  <c r="J7" i="3" l="1"/>
  <c r="K15" i="3"/>
  <c r="J13" i="3"/>
  <c r="K9" i="3"/>
  <c r="J9" i="3" s="1"/>
  <c r="K21" i="1"/>
  <c r="J15" i="3" l="1"/>
  <c r="K18" i="3"/>
  <c r="J18" i="3" l="1"/>
  <c r="K20" i="3"/>
  <c r="J20" i="3" s="1"/>
</calcChain>
</file>

<file path=xl/sharedStrings.xml><?xml version="1.0" encoding="utf-8"?>
<sst xmlns="http://schemas.openxmlformats.org/spreadsheetml/2006/main" count="117" uniqueCount="36">
  <si>
    <t>Periodo</t>
  </si>
  <si>
    <t>Entradas</t>
  </si>
  <si>
    <t>Saldo</t>
  </si>
  <si>
    <t>Saídas</t>
  </si>
  <si>
    <t>qtd.</t>
  </si>
  <si>
    <t>total</t>
  </si>
  <si>
    <t>custo uni.</t>
  </si>
  <si>
    <t>Oper.</t>
  </si>
  <si>
    <t>Inicial</t>
  </si>
  <si>
    <t>compras</t>
  </si>
  <si>
    <t>Frete</t>
  </si>
  <si>
    <t>dev. Cmp</t>
  </si>
  <si>
    <t>venda</t>
  </si>
  <si>
    <t>frete</t>
  </si>
  <si>
    <t>saldo</t>
  </si>
  <si>
    <t>dev. Vnd</t>
  </si>
  <si>
    <t>Venda</t>
  </si>
  <si>
    <t>CMV</t>
  </si>
  <si>
    <t>Compras</t>
  </si>
  <si>
    <t>E.F</t>
  </si>
  <si>
    <t>Qtd.</t>
  </si>
  <si>
    <t>PEPS</t>
  </si>
  <si>
    <t>UEPS</t>
  </si>
  <si>
    <t>Comparação dos métodos de estoque</t>
  </si>
  <si>
    <t>Método utilizado</t>
  </si>
  <si>
    <t>Lucro Bruto</t>
  </si>
  <si>
    <t>Vendas de Mercadorias</t>
  </si>
  <si>
    <t>Saldo Estoque</t>
  </si>
  <si>
    <t>Custo Médio</t>
  </si>
  <si>
    <t>Vendas</t>
  </si>
  <si>
    <t>L.B</t>
  </si>
  <si>
    <t>Integrantes</t>
  </si>
  <si>
    <t>Geovanna do Carmo</t>
  </si>
  <si>
    <t>Leonardo Reis</t>
  </si>
  <si>
    <t>Leticia Rocha</t>
  </si>
  <si>
    <t>Thaiane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</si>
</sst>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164" fontId="0" fillId="0" borderId="0" xfId="0" applyNumberFormat="1"/>
    <xf numFmtId="0" fontId="0" fillId="5" borderId="1" xfId="0" applyFill="1" applyBorder="1"/>
    <xf numFmtId="0" fontId="0" fillId="0" borderId="0" xfId="0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4" fontId="4" fillId="2" borderId="1" xfId="1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2" fillId="7" borderId="1" xfId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/>
    <xf numFmtId="164" fontId="0" fillId="6" borderId="1" xfId="0" applyNumberFormat="1" applyFill="1" applyBorder="1"/>
    <xf numFmtId="164" fontId="4" fillId="6" borderId="1" xfId="0" applyNumberFormat="1" applyFont="1" applyFill="1" applyBorder="1"/>
    <xf numFmtId="164" fontId="6" fillId="6" borderId="1" xfId="0" applyNumberFormat="1" applyFont="1" applyFill="1" applyBorder="1" applyAlignment="1">
      <alignment horizontal="center"/>
    </xf>
    <xf numFmtId="44" fontId="4" fillId="6" borderId="1" xfId="1" applyFont="1" applyFill="1" applyBorder="1"/>
    <xf numFmtId="44" fontId="6" fillId="6" borderId="1" xfId="1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/>
    <xf numFmtId="44" fontId="4" fillId="7" borderId="1" xfId="1" applyFont="1" applyFill="1" applyBorder="1"/>
    <xf numFmtId="164" fontId="0" fillId="7" borderId="1" xfId="0" applyNumberFormat="1" applyFill="1" applyBorder="1"/>
    <xf numFmtId="0" fontId="7" fillId="2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/>
    </xf>
    <xf numFmtId="8" fontId="0" fillId="7" borderId="1" xfId="0" applyNumberFormat="1" applyFill="1" applyBorder="1"/>
    <xf numFmtId="8" fontId="0" fillId="6" borderId="1" xfId="0" applyNumberFormat="1" applyFill="1" applyBorder="1"/>
    <xf numFmtId="0" fontId="9" fillId="0" borderId="0" xfId="0" applyFont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8" fontId="0" fillId="11" borderId="1" xfId="0" applyNumberFormat="1" applyFill="1" applyBorder="1"/>
    <xf numFmtId="8" fontId="0" fillId="2" borderId="1" xfId="0" applyNumberFormat="1" applyFill="1" applyBorder="1"/>
    <xf numFmtId="0" fontId="3" fillId="9" borderId="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A506-D5BC-4564-BA38-4503868D64FA}">
  <dimension ref="B1:B6"/>
  <sheetViews>
    <sheetView zoomScale="130" zoomScaleNormal="130" workbookViewId="0">
      <selection activeCell="E4" sqref="E4"/>
    </sheetView>
  </sheetViews>
  <sheetFormatPr defaultRowHeight="15" x14ac:dyDescent="0.25"/>
  <cols>
    <col min="2" max="2" width="45.42578125" bestFit="1" customWidth="1"/>
  </cols>
  <sheetData>
    <row r="1" spans="2:2" ht="15.75" thickBot="1" x14ac:dyDescent="0.3"/>
    <row r="2" spans="2:2" ht="33.75" x14ac:dyDescent="0.5">
      <c r="B2" s="63" t="s">
        <v>31</v>
      </c>
    </row>
    <row r="3" spans="2:2" ht="33.75" x14ac:dyDescent="0.5">
      <c r="B3" s="64" t="s">
        <v>32</v>
      </c>
    </row>
    <row r="4" spans="2:2" ht="33.75" x14ac:dyDescent="0.5">
      <c r="B4" s="65" t="s">
        <v>33</v>
      </c>
    </row>
    <row r="5" spans="2:2" ht="33.75" x14ac:dyDescent="0.5">
      <c r="B5" s="64" t="s">
        <v>34</v>
      </c>
    </row>
    <row r="6" spans="2:2" ht="34.5" thickBot="1" x14ac:dyDescent="0.55000000000000004">
      <c r="B6" s="66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1A80-E3FD-430B-BCB1-E65626C8C4D2}">
  <dimension ref="B2:F6"/>
  <sheetViews>
    <sheetView zoomScale="190" zoomScaleNormal="190" workbookViewId="0">
      <selection activeCell="C9" sqref="C9"/>
    </sheetView>
  </sheetViews>
  <sheetFormatPr defaultRowHeight="15" x14ac:dyDescent="0.25"/>
  <cols>
    <col min="2" max="2" width="16.42578125" bestFit="1" customWidth="1"/>
    <col min="3" max="3" width="22.140625" bestFit="1" customWidth="1"/>
    <col min="4" max="4" width="12.85546875" customWidth="1"/>
    <col min="5" max="5" width="13.85546875" customWidth="1"/>
    <col min="6" max="6" width="13.5703125" bestFit="1" customWidth="1"/>
  </cols>
  <sheetData>
    <row r="2" spans="2:6" x14ac:dyDescent="0.25">
      <c r="B2" s="54" t="s">
        <v>23</v>
      </c>
      <c r="C2" s="54"/>
      <c r="D2" s="54"/>
      <c r="E2" s="54"/>
      <c r="F2" s="54"/>
    </row>
    <row r="3" spans="2:6" x14ac:dyDescent="0.25">
      <c r="B3" s="50" t="s">
        <v>24</v>
      </c>
      <c r="C3" s="50" t="s">
        <v>26</v>
      </c>
      <c r="D3" s="50" t="s">
        <v>17</v>
      </c>
      <c r="E3" s="50" t="s">
        <v>25</v>
      </c>
      <c r="F3" s="50" t="s">
        <v>27</v>
      </c>
    </row>
    <row r="4" spans="2:6" x14ac:dyDescent="0.25">
      <c r="B4" s="51" t="s">
        <v>21</v>
      </c>
      <c r="C4" s="52">
        <v>26326.5</v>
      </c>
      <c r="D4" s="52">
        <v>14836.3</v>
      </c>
      <c r="E4" s="52">
        <v>11490.2</v>
      </c>
      <c r="F4" s="52">
        <v>7186.2</v>
      </c>
    </row>
    <row r="5" spans="2:6" x14ac:dyDescent="0.25">
      <c r="B5" s="30" t="s">
        <v>22</v>
      </c>
      <c r="C5" s="53">
        <v>26326.5</v>
      </c>
      <c r="D5" s="53">
        <v>18462.5</v>
      </c>
      <c r="E5" s="53">
        <v>7864</v>
      </c>
      <c r="F5" s="53">
        <v>3560</v>
      </c>
    </row>
    <row r="6" spans="2:6" x14ac:dyDescent="0.25">
      <c r="B6" s="51" t="s">
        <v>28</v>
      </c>
      <c r="C6" s="52">
        <v>26326.5</v>
      </c>
      <c r="D6" s="52">
        <v>16305.38</v>
      </c>
      <c r="E6" s="52">
        <v>10021.120000000001</v>
      </c>
      <c r="F6" s="52">
        <v>5717.04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81A-96B6-4147-82D7-853C26A3ADBC}">
  <dimension ref="A5:N49"/>
  <sheetViews>
    <sheetView topLeftCell="A4" zoomScale="85" zoomScaleNormal="85" workbookViewId="0">
      <selection activeCell="F46" sqref="F46"/>
    </sheetView>
  </sheetViews>
  <sheetFormatPr defaultRowHeight="15" x14ac:dyDescent="0.25"/>
  <cols>
    <col min="4" max="4" width="10.5703125" bestFit="1" customWidth="1"/>
    <col min="5" max="5" width="13.28515625" bestFit="1" customWidth="1"/>
    <col min="6" max="6" width="11.85546875" bestFit="1" customWidth="1"/>
    <col min="7" max="7" width="10.5703125" bestFit="1" customWidth="1"/>
    <col min="8" max="8" width="14.42578125" bestFit="1" customWidth="1"/>
    <col min="10" max="10" width="11.85546875" bestFit="1" customWidth="1"/>
    <col min="11" max="11" width="13.28515625" bestFit="1" customWidth="1"/>
    <col min="13" max="13" width="13.42578125" bestFit="1" customWidth="1"/>
  </cols>
  <sheetData>
    <row r="5" spans="1:11" ht="15.75" x14ac:dyDescent="0.25">
      <c r="A5" s="60" t="s">
        <v>0</v>
      </c>
      <c r="B5" s="59" t="s">
        <v>7</v>
      </c>
      <c r="C5" s="61" t="s">
        <v>1</v>
      </c>
      <c r="D5" s="61"/>
      <c r="E5" s="61"/>
      <c r="F5" s="62" t="s">
        <v>3</v>
      </c>
      <c r="G5" s="62"/>
      <c r="H5" s="62"/>
      <c r="I5" s="58" t="s">
        <v>2</v>
      </c>
      <c r="J5" s="58"/>
      <c r="K5" s="58"/>
    </row>
    <row r="6" spans="1:11" ht="15.75" x14ac:dyDescent="0.25">
      <c r="A6" s="60"/>
      <c r="B6" s="59"/>
      <c r="C6" s="40" t="s">
        <v>4</v>
      </c>
      <c r="D6" s="40" t="s">
        <v>6</v>
      </c>
      <c r="E6" s="40" t="s">
        <v>5</v>
      </c>
      <c r="F6" s="41" t="s">
        <v>4</v>
      </c>
      <c r="G6" s="41" t="s">
        <v>6</v>
      </c>
      <c r="H6" s="41" t="s">
        <v>5</v>
      </c>
      <c r="I6" s="42" t="s">
        <v>4</v>
      </c>
      <c r="J6" s="42" t="s">
        <v>6</v>
      </c>
      <c r="K6" s="42" t="s">
        <v>5</v>
      </c>
    </row>
    <row r="7" spans="1:11" x14ac:dyDescent="0.25">
      <c r="A7" s="1">
        <v>1</v>
      </c>
      <c r="B7" s="3" t="s">
        <v>8</v>
      </c>
      <c r="C7" s="9"/>
      <c r="D7" s="10" t="str">
        <f>IF(C7 = "", "",E7/C7)</f>
        <v/>
      </c>
      <c r="E7" s="10"/>
      <c r="F7" s="14"/>
      <c r="G7" s="15"/>
      <c r="H7" s="16"/>
      <c r="I7" s="7">
        <v>18</v>
      </c>
      <c r="J7" s="8">
        <f>IF(I7 = "", "",K7/I7)</f>
        <v>120</v>
      </c>
      <c r="K7" s="8">
        <v>2160</v>
      </c>
    </row>
    <row r="8" spans="1:11" x14ac:dyDescent="0.25">
      <c r="A8" s="1">
        <v>2</v>
      </c>
      <c r="B8" s="3" t="s">
        <v>9</v>
      </c>
      <c r="C8" s="9">
        <v>35</v>
      </c>
      <c r="D8" s="10">
        <v>130</v>
      </c>
      <c r="E8" s="10">
        <v>4550</v>
      </c>
      <c r="F8" s="14"/>
      <c r="G8" s="15"/>
      <c r="H8" s="16"/>
      <c r="I8" s="7"/>
      <c r="J8" s="8" t="str">
        <f>IF(I8 = "", "",K8/I8)</f>
        <v/>
      </c>
      <c r="K8" s="8"/>
    </row>
    <row r="9" spans="1:11" x14ac:dyDescent="0.25">
      <c r="A9" s="1"/>
      <c r="B9" s="5" t="s">
        <v>10</v>
      </c>
      <c r="C9" s="9"/>
      <c r="D9" s="10"/>
      <c r="E9" s="11">
        <v>350</v>
      </c>
      <c r="F9" s="14"/>
      <c r="G9" s="16" t="str">
        <f>IF(F9 = "", "",H9/F9)</f>
        <v/>
      </c>
      <c r="H9" s="16"/>
      <c r="I9" s="7">
        <v>18</v>
      </c>
      <c r="J9" s="8">
        <f>IF(I9 = "", "",K9/I9)</f>
        <v>120</v>
      </c>
      <c r="K9" s="8">
        <v>2160</v>
      </c>
    </row>
    <row r="10" spans="1:11" x14ac:dyDescent="0.25">
      <c r="A10" s="1"/>
      <c r="B10" s="5"/>
      <c r="C10" s="9"/>
      <c r="D10" s="10" t="str">
        <f t="shared" ref="D10:D11" si="0">IF(C10 = "", "",E10/C10)</f>
        <v/>
      </c>
      <c r="E10" s="10"/>
      <c r="F10" s="14"/>
      <c r="G10" s="16" t="str">
        <f t="shared" ref="G10:G11" si="1">IF(F10 = "", "",H10/F10)</f>
        <v/>
      </c>
      <c r="H10" s="16"/>
      <c r="I10" s="7">
        <v>35</v>
      </c>
      <c r="J10" s="8">
        <v>140</v>
      </c>
      <c r="K10" s="8">
        <v>4900</v>
      </c>
    </row>
    <row r="11" spans="1:11" x14ac:dyDescent="0.25">
      <c r="A11" s="1"/>
      <c r="B11" s="5" t="s">
        <v>2</v>
      </c>
      <c r="C11" s="9"/>
      <c r="D11" s="10" t="str">
        <f t="shared" si="0"/>
        <v/>
      </c>
      <c r="E11" s="10"/>
      <c r="F11" s="14"/>
      <c r="G11" s="16" t="str">
        <f t="shared" si="1"/>
        <v/>
      </c>
      <c r="H11" s="16"/>
      <c r="I11" s="7">
        <f>18+35</f>
        <v>53</v>
      </c>
      <c r="J11" s="37"/>
      <c r="K11" s="22">
        <f>K9+K10</f>
        <v>7060</v>
      </c>
    </row>
    <row r="12" spans="1:11" x14ac:dyDescent="0.25">
      <c r="A12" s="2"/>
      <c r="B12" s="3"/>
      <c r="C12" s="9"/>
      <c r="D12" s="10"/>
      <c r="E12" s="10"/>
      <c r="F12" s="14"/>
      <c r="G12" s="15"/>
      <c r="H12" s="16"/>
      <c r="I12" s="7"/>
      <c r="J12" s="8"/>
      <c r="K12" s="8"/>
    </row>
    <row r="13" spans="1:11" x14ac:dyDescent="0.25">
      <c r="A13" s="1">
        <v>3</v>
      </c>
      <c r="B13" s="5" t="s">
        <v>9</v>
      </c>
      <c r="C13" s="9">
        <v>25</v>
      </c>
      <c r="D13" s="10">
        <v>142</v>
      </c>
      <c r="E13" s="10">
        <f>D13*C13</f>
        <v>3550</v>
      </c>
      <c r="F13" s="14"/>
      <c r="G13" s="16" t="str">
        <f>IF(F13 = "", "",H13/F13)</f>
        <v/>
      </c>
      <c r="H13" s="16"/>
      <c r="I13" s="7">
        <v>18</v>
      </c>
      <c r="J13" s="8">
        <f>IF(I13 = "", "",K13/I13)</f>
        <v>120</v>
      </c>
      <c r="K13" s="8">
        <v>2160</v>
      </c>
    </row>
    <row r="14" spans="1:11" x14ac:dyDescent="0.25">
      <c r="A14" s="1"/>
      <c r="B14" s="3"/>
      <c r="C14" s="9"/>
      <c r="D14" s="10"/>
      <c r="E14" s="10"/>
      <c r="F14" s="14"/>
      <c r="G14" s="15"/>
      <c r="H14" s="16"/>
      <c r="I14" s="7">
        <v>35</v>
      </c>
      <c r="J14" s="8">
        <v>140</v>
      </c>
      <c r="K14" s="8">
        <v>4900</v>
      </c>
    </row>
    <row r="15" spans="1:11" x14ac:dyDescent="0.25">
      <c r="A15" s="2"/>
      <c r="B15" s="3"/>
      <c r="C15" s="9"/>
      <c r="D15" s="10"/>
      <c r="E15" s="10"/>
      <c r="F15" s="17"/>
      <c r="G15" s="18"/>
      <c r="H15" s="19"/>
      <c r="I15" s="7">
        <v>25</v>
      </c>
      <c r="J15" s="25">
        <v>142</v>
      </c>
      <c r="K15" s="22">
        <v>3550</v>
      </c>
    </row>
    <row r="16" spans="1:11" x14ac:dyDescent="0.25">
      <c r="A16" s="1"/>
      <c r="B16" s="3" t="s">
        <v>2</v>
      </c>
      <c r="C16" s="9"/>
      <c r="D16" s="10"/>
      <c r="E16" s="10"/>
      <c r="F16" s="14"/>
      <c r="G16" s="15"/>
      <c r="H16" s="16"/>
      <c r="I16" s="7">
        <f>SUM(I13:I15)</f>
        <v>78</v>
      </c>
      <c r="J16" s="8"/>
      <c r="K16" s="8">
        <f>SUM(K13:K15)</f>
        <v>10610</v>
      </c>
    </row>
    <row r="17" spans="1:11" x14ac:dyDescent="0.25">
      <c r="A17" s="1"/>
      <c r="B17" s="3"/>
      <c r="C17" s="9"/>
      <c r="D17" s="10"/>
      <c r="E17" s="10"/>
      <c r="F17" s="14"/>
      <c r="G17" s="15"/>
      <c r="H17" s="16"/>
      <c r="I17" s="7"/>
      <c r="J17" s="8"/>
      <c r="K17" s="8"/>
    </row>
    <row r="18" spans="1:11" x14ac:dyDescent="0.25">
      <c r="A18" s="1">
        <v>4</v>
      </c>
      <c r="B18" s="3" t="s">
        <v>11</v>
      </c>
      <c r="C18" s="12">
        <v>-10</v>
      </c>
      <c r="D18" s="10">
        <v>142</v>
      </c>
      <c r="E18" s="13">
        <f>C18*D18</f>
        <v>-1420</v>
      </c>
      <c r="F18" s="14"/>
      <c r="G18" s="15"/>
      <c r="H18" s="16"/>
      <c r="I18" s="7">
        <v>18</v>
      </c>
      <c r="J18" s="8">
        <f>IF(I18 = "", "",K18/I18)</f>
        <v>120</v>
      </c>
      <c r="K18" s="8">
        <v>2160</v>
      </c>
    </row>
    <row r="19" spans="1:11" x14ac:dyDescent="0.25">
      <c r="A19" s="1"/>
      <c r="B19" s="3"/>
      <c r="C19" s="9"/>
      <c r="D19" s="10"/>
      <c r="E19" s="10"/>
      <c r="F19" s="14"/>
      <c r="G19" s="15"/>
      <c r="H19" s="16"/>
      <c r="I19" s="7">
        <v>35</v>
      </c>
      <c r="J19" s="8">
        <v>140</v>
      </c>
      <c r="K19" s="8">
        <v>4900</v>
      </c>
    </row>
    <row r="20" spans="1:11" x14ac:dyDescent="0.25">
      <c r="A20" s="1"/>
      <c r="B20" s="3"/>
      <c r="C20" s="9"/>
      <c r="D20" s="10"/>
      <c r="E20" s="10"/>
      <c r="F20" s="14"/>
      <c r="G20" s="15"/>
      <c r="H20" s="16"/>
      <c r="I20" s="7">
        <v>15</v>
      </c>
      <c r="J20" s="25">
        <v>142</v>
      </c>
      <c r="K20" s="22">
        <f>J20*I20</f>
        <v>2130</v>
      </c>
    </row>
    <row r="21" spans="1:11" x14ac:dyDescent="0.25">
      <c r="A21" s="1"/>
      <c r="B21" s="3" t="s">
        <v>2</v>
      </c>
      <c r="C21" s="9"/>
      <c r="D21" s="10"/>
      <c r="E21" s="10"/>
      <c r="F21" s="14"/>
      <c r="G21" s="15"/>
      <c r="H21" s="16"/>
      <c r="I21" s="7">
        <f>SUM(I18:I20)</f>
        <v>68</v>
      </c>
      <c r="J21" s="8"/>
      <c r="K21" s="8">
        <f>SUM(K18:K20)</f>
        <v>9190</v>
      </c>
    </row>
    <row r="22" spans="1:11" x14ac:dyDescent="0.25">
      <c r="A22" s="1"/>
      <c r="B22" s="3"/>
      <c r="C22" s="9"/>
      <c r="D22" s="10"/>
      <c r="E22" s="10"/>
      <c r="F22" s="14"/>
      <c r="G22" s="15"/>
      <c r="H22" s="16"/>
      <c r="I22" s="7"/>
      <c r="J22" s="27"/>
      <c r="K22" s="8"/>
    </row>
    <row r="23" spans="1:11" x14ac:dyDescent="0.25">
      <c r="A23" s="1">
        <v>5</v>
      </c>
      <c r="B23" s="3" t="s">
        <v>12</v>
      </c>
      <c r="C23" s="9"/>
      <c r="D23" s="10"/>
      <c r="E23" s="10"/>
      <c r="F23" s="14">
        <v>18</v>
      </c>
      <c r="G23" s="15">
        <v>120</v>
      </c>
      <c r="H23" s="16">
        <f>G23*F23</f>
        <v>2160</v>
      </c>
      <c r="I23" s="7"/>
      <c r="J23" s="27"/>
      <c r="K23" s="8"/>
    </row>
    <row r="24" spans="1:11" x14ac:dyDescent="0.25">
      <c r="A24" s="2"/>
      <c r="B24" s="3"/>
      <c r="C24" s="9"/>
      <c r="D24" s="10"/>
      <c r="E24" s="10"/>
      <c r="F24" s="14">
        <v>22</v>
      </c>
      <c r="G24" s="15">
        <v>140</v>
      </c>
      <c r="H24" s="16">
        <f>G24*F24</f>
        <v>3080</v>
      </c>
      <c r="I24" s="7"/>
      <c r="J24" s="8"/>
      <c r="K24" s="8"/>
    </row>
    <row r="25" spans="1:11" x14ac:dyDescent="0.25">
      <c r="A25" s="1"/>
      <c r="B25" s="3" t="s">
        <v>13</v>
      </c>
      <c r="C25" s="9"/>
      <c r="D25" s="10"/>
      <c r="E25" s="10"/>
      <c r="F25" s="14"/>
      <c r="G25" s="15"/>
      <c r="H25" s="20">
        <v>120</v>
      </c>
      <c r="I25" s="7"/>
      <c r="J25" s="8"/>
      <c r="K25" s="8"/>
    </row>
    <row r="26" spans="1:11" x14ac:dyDescent="0.25">
      <c r="A26" s="1"/>
      <c r="B26" s="3"/>
      <c r="C26" s="9"/>
      <c r="D26" s="10"/>
      <c r="E26" s="10"/>
      <c r="F26" s="14">
        <v>40</v>
      </c>
      <c r="G26" s="15"/>
      <c r="H26" s="16">
        <v>5240</v>
      </c>
      <c r="I26" s="7">
        <v>13</v>
      </c>
      <c r="J26" s="25">
        <v>140</v>
      </c>
      <c r="K26" s="22">
        <f>(I26*J26)</f>
        <v>1820</v>
      </c>
    </row>
    <row r="27" spans="1:11" x14ac:dyDescent="0.25">
      <c r="A27" s="1"/>
      <c r="B27" s="3"/>
      <c r="C27" s="9"/>
      <c r="D27" s="10"/>
      <c r="E27" s="10"/>
      <c r="F27" s="14"/>
      <c r="G27" s="15"/>
      <c r="H27" s="16"/>
      <c r="I27" s="7">
        <v>15</v>
      </c>
      <c r="J27" s="25">
        <v>142</v>
      </c>
      <c r="K27" s="22">
        <f>J27*I27</f>
        <v>2130</v>
      </c>
    </row>
    <row r="28" spans="1:11" x14ac:dyDescent="0.25">
      <c r="A28" s="1"/>
      <c r="B28" s="3" t="s">
        <v>2</v>
      </c>
      <c r="C28" s="9"/>
      <c r="D28" s="10"/>
      <c r="E28" s="10"/>
      <c r="F28" s="14"/>
      <c r="G28" s="15"/>
      <c r="H28" s="16"/>
      <c r="I28" s="7">
        <v>28</v>
      </c>
      <c r="J28" s="8"/>
      <c r="K28" s="8">
        <v>3950</v>
      </c>
    </row>
    <row r="29" spans="1:11" x14ac:dyDescent="0.25">
      <c r="A29" s="1"/>
      <c r="B29" s="3"/>
      <c r="C29" s="9"/>
      <c r="D29" s="10"/>
      <c r="E29" s="10"/>
      <c r="F29" s="14"/>
      <c r="G29" s="15"/>
      <c r="H29" s="16"/>
      <c r="I29" s="7"/>
      <c r="J29" s="8"/>
      <c r="K29" s="8"/>
    </row>
    <row r="30" spans="1:11" x14ac:dyDescent="0.25">
      <c r="A30" s="1">
        <v>6</v>
      </c>
      <c r="B30" s="3" t="s">
        <v>9</v>
      </c>
      <c r="C30" s="9">
        <v>50</v>
      </c>
      <c r="D30" s="10">
        <v>256.64999999999998</v>
      </c>
      <c r="E30" s="10">
        <f>PRODUCT(D30,C30)</f>
        <v>12832.499999999998</v>
      </c>
      <c r="F30" s="14"/>
      <c r="G30" s="15"/>
      <c r="H30" s="16"/>
      <c r="I30" s="7">
        <v>13</v>
      </c>
      <c r="J30" s="25">
        <v>140</v>
      </c>
      <c r="K30" s="22">
        <f>(I30*J30)</f>
        <v>1820</v>
      </c>
    </row>
    <row r="31" spans="1:11" x14ac:dyDescent="0.25">
      <c r="A31" s="1"/>
      <c r="B31" s="3"/>
      <c r="C31" s="9"/>
      <c r="D31" s="10"/>
      <c r="E31" s="10"/>
      <c r="F31" s="14"/>
      <c r="G31" s="15"/>
      <c r="H31" s="16"/>
      <c r="I31" s="7">
        <v>15</v>
      </c>
      <c r="J31" s="25">
        <v>142</v>
      </c>
      <c r="K31" s="22">
        <f>J31*I31</f>
        <v>2130</v>
      </c>
    </row>
    <row r="32" spans="1:11" x14ac:dyDescent="0.25">
      <c r="A32" s="1"/>
      <c r="B32" s="3"/>
      <c r="C32" s="9"/>
      <c r="D32" s="10"/>
      <c r="E32" s="10"/>
      <c r="F32" s="14"/>
      <c r="G32" s="15"/>
      <c r="H32" s="16"/>
      <c r="I32" s="7">
        <v>50</v>
      </c>
      <c r="J32" s="8">
        <v>256.64999999999998</v>
      </c>
      <c r="K32" s="8">
        <f>PRODUCT(J32,I32)</f>
        <v>12832.499999999998</v>
      </c>
    </row>
    <row r="33" spans="1:14" x14ac:dyDescent="0.25">
      <c r="A33" s="1"/>
      <c r="B33" s="3" t="s">
        <v>14</v>
      </c>
      <c r="C33" s="9"/>
      <c r="D33" s="10"/>
      <c r="E33" s="10"/>
      <c r="F33" s="14"/>
      <c r="G33" s="15"/>
      <c r="H33" s="16"/>
      <c r="I33" s="7">
        <f>SUM(I30:I32)</f>
        <v>78</v>
      </c>
      <c r="J33" s="8"/>
      <c r="K33" s="8">
        <f>SUM(K30:K32)</f>
        <v>16782.5</v>
      </c>
    </row>
    <row r="34" spans="1:14" x14ac:dyDescent="0.25">
      <c r="A34" s="1"/>
      <c r="B34" s="3"/>
      <c r="C34" s="9"/>
      <c r="D34" s="10"/>
      <c r="E34" s="10"/>
      <c r="F34" s="14"/>
      <c r="G34" s="15"/>
      <c r="H34" s="16"/>
      <c r="I34" s="7"/>
      <c r="J34" s="8"/>
      <c r="K34" s="8"/>
    </row>
    <row r="35" spans="1:14" x14ac:dyDescent="0.25">
      <c r="A35" s="1">
        <v>7</v>
      </c>
      <c r="B35" s="3" t="s">
        <v>15</v>
      </c>
      <c r="C35" s="9"/>
      <c r="D35" s="10"/>
      <c r="E35" s="10"/>
      <c r="F35" s="17">
        <v>-10</v>
      </c>
      <c r="G35" s="15">
        <v>140</v>
      </c>
      <c r="H35" s="19">
        <v>-1400</v>
      </c>
      <c r="I35" s="7">
        <v>23</v>
      </c>
      <c r="J35" s="8">
        <v>140</v>
      </c>
      <c r="K35" s="8">
        <f>PRODUCT(J35,I35)</f>
        <v>3220</v>
      </c>
    </row>
    <row r="36" spans="1:14" x14ac:dyDescent="0.25">
      <c r="A36" s="1"/>
      <c r="B36" s="3"/>
      <c r="C36" s="9"/>
      <c r="D36" s="10"/>
      <c r="E36" s="10"/>
      <c r="F36" s="14"/>
      <c r="G36" s="15"/>
      <c r="H36" s="16"/>
      <c r="I36" s="7">
        <v>15</v>
      </c>
      <c r="J36" s="25">
        <v>142</v>
      </c>
      <c r="K36" s="22">
        <f>J36*I36</f>
        <v>2130</v>
      </c>
    </row>
    <row r="37" spans="1:14" x14ac:dyDescent="0.25">
      <c r="A37" s="1"/>
      <c r="B37" s="3"/>
      <c r="C37" s="9"/>
      <c r="D37" s="10"/>
      <c r="E37" s="10"/>
      <c r="F37" s="14"/>
      <c r="G37" s="15"/>
      <c r="H37" s="16"/>
      <c r="I37" s="7">
        <v>50</v>
      </c>
      <c r="J37" s="8">
        <v>256.64999999999998</v>
      </c>
      <c r="K37" s="8">
        <f>PRODUCT(J37,I37)</f>
        <v>12832.499999999998</v>
      </c>
    </row>
    <row r="38" spans="1:14" x14ac:dyDescent="0.25">
      <c r="A38" s="1"/>
      <c r="B38" s="3" t="s">
        <v>2</v>
      </c>
      <c r="C38" s="9"/>
      <c r="D38" s="10"/>
      <c r="E38" s="10"/>
      <c r="F38" s="14"/>
      <c r="G38" s="15"/>
      <c r="H38" s="16"/>
      <c r="I38" s="7">
        <f>SUM(I35:I37)</f>
        <v>88</v>
      </c>
      <c r="J38" s="8"/>
      <c r="K38" s="8">
        <f>SUM(K35:K37)</f>
        <v>18182.5</v>
      </c>
    </row>
    <row r="39" spans="1:14" x14ac:dyDescent="0.25">
      <c r="A39" s="1"/>
      <c r="B39" s="3"/>
      <c r="C39" s="9"/>
      <c r="D39" s="10"/>
      <c r="E39" s="10"/>
      <c r="F39" s="14"/>
      <c r="G39" s="15"/>
      <c r="H39" s="16"/>
      <c r="I39" s="7"/>
      <c r="J39" s="8"/>
      <c r="K39" s="8"/>
      <c r="M39" s="4"/>
    </row>
    <row r="40" spans="1:14" x14ac:dyDescent="0.25">
      <c r="A40" s="1">
        <v>8</v>
      </c>
      <c r="B40" s="3" t="s">
        <v>16</v>
      </c>
      <c r="C40" s="9"/>
      <c r="D40" s="10"/>
      <c r="E40" s="10"/>
      <c r="F40" s="14">
        <v>23</v>
      </c>
      <c r="G40" s="16">
        <v>140</v>
      </c>
      <c r="H40" s="16">
        <f>PRODUCT(G40,F40)</f>
        <v>3220</v>
      </c>
      <c r="I40" s="7"/>
      <c r="J40" s="8"/>
      <c r="K40" s="8"/>
    </row>
    <row r="41" spans="1:14" x14ac:dyDescent="0.25">
      <c r="A41" s="1"/>
      <c r="B41" s="3"/>
      <c r="C41" s="9"/>
      <c r="D41" s="10"/>
      <c r="E41" s="10"/>
      <c r="F41" s="14">
        <v>15</v>
      </c>
      <c r="G41" s="38">
        <v>142</v>
      </c>
      <c r="H41" s="39">
        <f>G41*F41</f>
        <v>2130</v>
      </c>
      <c r="I41" s="7"/>
      <c r="J41" s="8"/>
      <c r="K41" s="8"/>
    </row>
    <row r="42" spans="1:14" x14ac:dyDescent="0.25">
      <c r="A42" s="1"/>
      <c r="B42" s="3"/>
      <c r="C42" s="9"/>
      <c r="D42" s="10"/>
      <c r="E42" s="10"/>
      <c r="F42" s="14">
        <v>22</v>
      </c>
      <c r="G42" s="16">
        <v>256.64999999999998</v>
      </c>
      <c r="H42" s="16">
        <f>PRODUCT(F42,G42)</f>
        <v>5646.2999999999993</v>
      </c>
      <c r="I42" s="7"/>
      <c r="J42" s="8"/>
      <c r="K42" s="8"/>
      <c r="N42" s="49"/>
    </row>
    <row r="43" spans="1:14" x14ac:dyDescent="0.25">
      <c r="A43" s="1"/>
      <c r="B43" s="3"/>
      <c r="C43" s="9"/>
      <c r="D43" s="10"/>
      <c r="E43" s="10"/>
      <c r="F43" s="14">
        <f>SUM(F40:F42)</f>
        <v>60</v>
      </c>
      <c r="G43" s="15"/>
      <c r="H43" s="16">
        <f>SUM(H40:H42)</f>
        <v>10996.3</v>
      </c>
      <c r="I43" s="7"/>
      <c r="J43" s="8"/>
      <c r="K43" s="8"/>
    </row>
    <row r="44" spans="1:14" x14ac:dyDescent="0.25">
      <c r="A44" s="1"/>
      <c r="B44" s="3" t="s">
        <v>2</v>
      </c>
      <c r="C44" s="9"/>
      <c r="D44" s="10"/>
      <c r="E44" s="10"/>
      <c r="F44" s="14"/>
      <c r="G44" s="15"/>
      <c r="H44" s="16"/>
      <c r="I44" s="7">
        <f>88-60</f>
        <v>28</v>
      </c>
      <c r="J44" s="8">
        <v>256.64999999999998</v>
      </c>
      <c r="K44" s="8">
        <f>(28*256.65)</f>
        <v>7186.1999999999989</v>
      </c>
    </row>
    <row r="45" spans="1:14" x14ac:dyDescent="0.25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7"/>
      <c r="M45" s="4"/>
    </row>
    <row r="46" spans="1:14" x14ac:dyDescent="0.25">
      <c r="A46" s="31"/>
      <c r="B46" s="32"/>
      <c r="C46" s="30" t="s">
        <v>20</v>
      </c>
      <c r="D46" s="33"/>
      <c r="E46" s="33" t="s">
        <v>18</v>
      </c>
      <c r="F46" s="34" t="s">
        <v>29</v>
      </c>
      <c r="G46" s="35"/>
      <c r="H46" s="35" t="s">
        <v>17</v>
      </c>
      <c r="I46" s="36"/>
      <c r="J46" s="28" t="s">
        <v>30</v>
      </c>
      <c r="K46" s="28" t="s">
        <v>19</v>
      </c>
      <c r="M46" s="4"/>
    </row>
    <row r="47" spans="1:14" x14ac:dyDescent="0.25">
      <c r="A47" s="1"/>
      <c r="B47" s="3"/>
      <c r="C47" s="9">
        <v>100</v>
      </c>
      <c r="D47" s="10"/>
      <c r="E47" s="10">
        <v>19862.5</v>
      </c>
      <c r="F47" s="47">
        <v>26326.5</v>
      </c>
      <c r="G47" s="16"/>
      <c r="H47" s="47">
        <v>14836.3</v>
      </c>
      <c r="I47" s="7"/>
      <c r="J47" s="48">
        <v>11490.2</v>
      </c>
      <c r="K47" s="8">
        <f>(28*256.65)</f>
        <v>7186.1999999999989</v>
      </c>
    </row>
    <row r="48" spans="1:14" ht="17.25" x14ac:dyDescent="0.4">
      <c r="A48" s="1"/>
      <c r="B48" s="3"/>
      <c r="C48" s="9"/>
      <c r="D48" s="10"/>
      <c r="E48" s="46"/>
      <c r="F48" s="14"/>
      <c r="G48" s="16"/>
      <c r="H48" s="16"/>
      <c r="I48" s="7"/>
      <c r="J48" s="8"/>
      <c r="K48" s="29"/>
    </row>
    <row r="49" spans="1:11" x14ac:dyDescent="0.25">
      <c r="A49" s="1"/>
      <c r="B49" s="3"/>
      <c r="C49" s="9"/>
      <c r="D49" s="10"/>
      <c r="E49" s="10"/>
      <c r="F49" s="14"/>
      <c r="G49" s="16"/>
      <c r="H49" s="16"/>
      <c r="I49" s="7"/>
      <c r="J49" s="8"/>
      <c r="K49" s="8"/>
    </row>
  </sheetData>
  <mergeCells count="6">
    <mergeCell ref="A45:K45"/>
    <mergeCell ref="I5:K5"/>
    <mergeCell ref="B5:B6"/>
    <mergeCell ref="A5:A6"/>
    <mergeCell ref="C5:E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A52-9700-44BE-9F0F-31586F86074F}">
  <dimension ref="A1:K46"/>
  <sheetViews>
    <sheetView zoomScale="85" zoomScaleNormal="85" workbookViewId="0">
      <selection activeCell="M41" sqref="M41"/>
    </sheetView>
  </sheetViews>
  <sheetFormatPr defaultRowHeight="15" x14ac:dyDescent="0.25"/>
  <cols>
    <col min="4" max="4" width="10.5703125" bestFit="1" customWidth="1"/>
    <col min="5" max="5" width="13.28515625" bestFit="1" customWidth="1"/>
    <col min="6" max="6" width="11.85546875" bestFit="1" customWidth="1"/>
    <col min="7" max="7" width="10.5703125" bestFit="1" customWidth="1"/>
    <col min="8" max="8" width="13.28515625" bestFit="1" customWidth="1"/>
    <col min="10" max="10" width="10.5703125" bestFit="1" customWidth="1"/>
    <col min="11" max="11" width="13.28515625" bestFit="1" customWidth="1"/>
  </cols>
  <sheetData>
    <row r="1" spans="1:11" ht="15.75" x14ac:dyDescent="0.25">
      <c r="A1" s="60" t="s">
        <v>0</v>
      </c>
      <c r="B1" s="59" t="s">
        <v>7</v>
      </c>
      <c r="C1" s="61" t="s">
        <v>1</v>
      </c>
      <c r="D1" s="61"/>
      <c r="E1" s="61"/>
      <c r="F1" s="62" t="s">
        <v>3</v>
      </c>
      <c r="G1" s="62"/>
      <c r="H1" s="62"/>
      <c r="I1" s="58" t="s">
        <v>2</v>
      </c>
      <c r="J1" s="58"/>
      <c r="K1" s="58"/>
    </row>
    <row r="2" spans="1:11" ht="15.75" x14ac:dyDescent="0.25">
      <c r="A2" s="60"/>
      <c r="B2" s="59"/>
      <c r="C2" s="43" t="s">
        <v>4</v>
      </c>
      <c r="D2" s="43" t="s">
        <v>6</v>
      </c>
      <c r="E2" s="43" t="s">
        <v>5</v>
      </c>
      <c r="F2" s="44" t="s">
        <v>4</v>
      </c>
      <c r="G2" s="44" t="s">
        <v>6</v>
      </c>
      <c r="H2" s="44" t="s">
        <v>5</v>
      </c>
      <c r="I2" s="45" t="s">
        <v>4</v>
      </c>
      <c r="J2" s="45" t="s">
        <v>6</v>
      </c>
      <c r="K2" s="45" t="s">
        <v>5</v>
      </c>
    </row>
    <row r="3" spans="1:11" x14ac:dyDescent="0.25">
      <c r="A3" s="1">
        <v>1</v>
      </c>
      <c r="B3" s="3" t="s">
        <v>8</v>
      </c>
      <c r="C3" s="9"/>
      <c r="D3" s="10" t="str">
        <f>IF(C3 = "", "",E3/C3)</f>
        <v/>
      </c>
      <c r="E3" s="10"/>
      <c r="F3" s="14"/>
      <c r="G3" s="15"/>
      <c r="H3" s="16"/>
      <c r="I3" s="7">
        <v>18</v>
      </c>
      <c r="J3" s="8">
        <f>IF(I3 = "", "",K3/I3)</f>
        <v>120</v>
      </c>
      <c r="K3" s="28">
        <v>2160</v>
      </c>
    </row>
    <row r="4" spans="1:11" x14ac:dyDescent="0.25">
      <c r="A4" s="1">
        <v>2</v>
      </c>
      <c r="B4" s="3" t="s">
        <v>9</v>
      </c>
      <c r="C4" s="9">
        <v>35</v>
      </c>
      <c r="D4" s="10">
        <v>130</v>
      </c>
      <c r="E4" s="10">
        <v>4550</v>
      </c>
      <c r="F4" s="14"/>
      <c r="G4" s="15"/>
      <c r="H4" s="16"/>
      <c r="I4" s="7"/>
      <c r="J4" s="8" t="str">
        <f>IF(I4 = "", "",K4/I4)</f>
        <v/>
      </c>
      <c r="K4" s="8"/>
    </row>
    <row r="5" spans="1:11" x14ac:dyDescent="0.25">
      <c r="A5" s="1"/>
      <c r="B5" s="5" t="s">
        <v>10</v>
      </c>
      <c r="C5" s="9"/>
      <c r="D5" s="10"/>
      <c r="E5" s="11">
        <v>350</v>
      </c>
      <c r="F5" s="14"/>
      <c r="G5" s="16" t="str">
        <f>IF(F5 = "", "",H5/F5)</f>
        <v/>
      </c>
      <c r="H5" s="16"/>
      <c r="I5" s="7">
        <v>18</v>
      </c>
      <c r="J5" s="8">
        <f>IF(I5 = "", "",K5/I5)</f>
        <v>120</v>
      </c>
      <c r="K5" s="8">
        <v>2160</v>
      </c>
    </row>
    <row r="6" spans="1:11" x14ac:dyDescent="0.25">
      <c r="A6" s="1"/>
      <c r="B6" s="5"/>
      <c r="C6" s="9"/>
      <c r="D6" s="10" t="str">
        <f t="shared" ref="D6:D7" si="0">IF(C6 = "", "",E6/C6)</f>
        <v/>
      </c>
      <c r="E6" s="10"/>
      <c r="F6" s="14"/>
      <c r="G6" s="16" t="str">
        <f t="shared" ref="G6:G7" si="1">IF(F6 = "", "",H6/F6)</f>
        <v/>
      </c>
      <c r="H6" s="16"/>
      <c r="I6" s="7">
        <v>35</v>
      </c>
      <c r="J6" s="8">
        <v>140</v>
      </c>
      <c r="K6" s="8">
        <v>4900</v>
      </c>
    </row>
    <row r="7" spans="1:11" x14ac:dyDescent="0.25">
      <c r="A7" s="1"/>
      <c r="B7" s="5" t="s">
        <v>2</v>
      </c>
      <c r="C7" s="9"/>
      <c r="D7" s="10" t="str">
        <f t="shared" si="0"/>
        <v/>
      </c>
      <c r="E7" s="10"/>
      <c r="F7" s="14"/>
      <c r="G7" s="16" t="str">
        <f t="shared" si="1"/>
        <v/>
      </c>
      <c r="H7" s="16"/>
      <c r="I7" s="7">
        <f>18+35</f>
        <v>53</v>
      </c>
      <c r="J7" s="37"/>
      <c r="K7" s="29">
        <f>K5+K6</f>
        <v>7060</v>
      </c>
    </row>
    <row r="8" spans="1:11" x14ac:dyDescent="0.25">
      <c r="A8" s="2"/>
      <c r="B8" s="3"/>
      <c r="C8" s="9"/>
      <c r="D8" s="10"/>
      <c r="E8" s="10"/>
      <c r="F8" s="14"/>
      <c r="G8" s="15"/>
      <c r="H8" s="16"/>
      <c r="I8" s="7"/>
      <c r="J8" s="8"/>
      <c r="K8" s="8"/>
    </row>
    <row r="9" spans="1:11" x14ac:dyDescent="0.25">
      <c r="A9" s="1">
        <v>3</v>
      </c>
      <c r="B9" s="5" t="s">
        <v>9</v>
      </c>
      <c r="C9" s="9">
        <v>25</v>
      </c>
      <c r="D9" s="10">
        <v>142</v>
      </c>
      <c r="E9" s="10">
        <f>D9*C9</f>
        <v>3550</v>
      </c>
      <c r="F9" s="14"/>
      <c r="G9" s="16" t="str">
        <f>IF(F9 = "", "",H9/F9)</f>
        <v/>
      </c>
      <c r="H9" s="16"/>
      <c r="I9" s="7">
        <v>18</v>
      </c>
      <c r="J9" s="8">
        <f>IF(I9 = "", "",K9/I9)</f>
        <v>120</v>
      </c>
      <c r="K9" s="8">
        <v>2160</v>
      </c>
    </row>
    <row r="10" spans="1:11" x14ac:dyDescent="0.25">
      <c r="A10" s="1"/>
      <c r="B10" s="3"/>
      <c r="C10" s="9"/>
      <c r="D10" s="10"/>
      <c r="E10" s="10"/>
      <c r="F10" s="14"/>
      <c r="G10" s="15"/>
      <c r="H10" s="16"/>
      <c r="I10" s="7">
        <v>35</v>
      </c>
      <c r="J10" s="8">
        <v>140</v>
      </c>
      <c r="K10" s="8">
        <v>4900</v>
      </c>
    </row>
    <row r="11" spans="1:11" x14ac:dyDescent="0.25">
      <c r="A11" s="2"/>
      <c r="B11" s="3"/>
      <c r="C11" s="9"/>
      <c r="D11" s="10"/>
      <c r="E11" s="10"/>
      <c r="F11" s="17"/>
      <c r="G11" s="18"/>
      <c r="H11" s="19"/>
      <c r="I11" s="7">
        <v>25</v>
      </c>
      <c r="J11" s="25">
        <v>142</v>
      </c>
      <c r="K11" s="22">
        <v>3550</v>
      </c>
    </row>
    <row r="12" spans="1:11" x14ac:dyDescent="0.25">
      <c r="A12" s="1"/>
      <c r="B12" s="3" t="s">
        <v>2</v>
      </c>
      <c r="C12" s="9"/>
      <c r="D12" s="10"/>
      <c r="E12" s="10"/>
      <c r="F12" s="14"/>
      <c r="G12" s="15"/>
      <c r="H12" s="16"/>
      <c r="I12" s="7">
        <f>SUM(I9:I11)</f>
        <v>78</v>
      </c>
      <c r="J12" s="8"/>
      <c r="K12" s="28">
        <f>SUM(K9:K11)</f>
        <v>10610</v>
      </c>
    </row>
    <row r="13" spans="1:11" x14ac:dyDescent="0.25">
      <c r="A13" s="1"/>
      <c r="B13" s="3"/>
      <c r="C13" s="9"/>
      <c r="D13" s="10"/>
      <c r="E13" s="10"/>
      <c r="F13" s="14"/>
      <c r="G13" s="15"/>
      <c r="H13" s="16"/>
      <c r="I13" s="7"/>
      <c r="J13" s="8"/>
      <c r="K13" s="8"/>
    </row>
    <row r="14" spans="1:11" x14ac:dyDescent="0.25">
      <c r="A14" s="1">
        <v>4</v>
      </c>
      <c r="B14" s="3" t="s">
        <v>11</v>
      </c>
      <c r="C14" s="12">
        <v>-10</v>
      </c>
      <c r="D14" s="10">
        <v>142</v>
      </c>
      <c r="E14" s="13">
        <f>C14*D14</f>
        <v>-1420</v>
      </c>
      <c r="F14" s="14"/>
      <c r="G14" s="15"/>
      <c r="H14" s="16"/>
      <c r="I14" s="7">
        <v>18</v>
      </c>
      <c r="J14" s="8">
        <f>IF(I14 = "", "",K14/I14)</f>
        <v>120</v>
      </c>
      <c r="K14" s="8">
        <v>2160</v>
      </c>
    </row>
    <row r="15" spans="1:11" x14ac:dyDescent="0.25">
      <c r="A15" s="1"/>
      <c r="B15" s="3"/>
      <c r="C15" s="9"/>
      <c r="D15" s="10"/>
      <c r="E15" s="10"/>
      <c r="F15" s="14"/>
      <c r="G15" s="15"/>
      <c r="H15" s="16"/>
      <c r="I15" s="7">
        <v>35</v>
      </c>
      <c r="J15" s="8">
        <v>140</v>
      </c>
      <c r="K15" s="8">
        <v>4900</v>
      </c>
    </row>
    <row r="16" spans="1:11" x14ac:dyDescent="0.25">
      <c r="A16" s="1"/>
      <c r="B16" s="3"/>
      <c r="C16" s="9"/>
      <c r="D16" s="10"/>
      <c r="E16" s="10"/>
      <c r="F16" s="14"/>
      <c r="G16" s="15"/>
      <c r="H16" s="16"/>
      <c r="I16" s="7">
        <v>15</v>
      </c>
      <c r="J16" s="25">
        <v>142</v>
      </c>
      <c r="K16" s="22">
        <f>J16*I16</f>
        <v>2130</v>
      </c>
    </row>
    <row r="17" spans="1:11" x14ac:dyDescent="0.25">
      <c r="A17" s="1"/>
      <c r="B17" s="3" t="s">
        <v>2</v>
      </c>
      <c r="C17" s="9"/>
      <c r="D17" s="10"/>
      <c r="E17" s="10"/>
      <c r="F17" s="14"/>
      <c r="G17" s="15"/>
      <c r="H17" s="16"/>
      <c r="I17" s="7">
        <f>SUM(I14:I16)</f>
        <v>68</v>
      </c>
      <c r="J17" s="8"/>
      <c r="K17" s="28">
        <f>SUM(K14:K16)</f>
        <v>9190</v>
      </c>
    </row>
    <row r="18" spans="1:11" x14ac:dyDescent="0.25">
      <c r="A18" s="1"/>
      <c r="B18" s="3"/>
      <c r="C18" s="9"/>
      <c r="D18" s="10"/>
      <c r="E18" s="10"/>
      <c r="F18" s="14"/>
      <c r="G18" s="15"/>
      <c r="H18" s="16"/>
      <c r="I18" s="7"/>
      <c r="J18" s="27"/>
      <c r="K18" s="8"/>
    </row>
    <row r="19" spans="1:11" x14ac:dyDescent="0.25">
      <c r="A19" s="1">
        <v>5</v>
      </c>
      <c r="B19" s="3" t="s">
        <v>12</v>
      </c>
      <c r="C19" s="9"/>
      <c r="D19" s="10"/>
      <c r="E19" s="10"/>
      <c r="F19" s="14">
        <v>15</v>
      </c>
      <c r="G19" s="15">
        <v>142</v>
      </c>
      <c r="H19" s="16">
        <f>G19*F19</f>
        <v>2130</v>
      </c>
      <c r="I19" s="7"/>
      <c r="J19" s="27"/>
      <c r="K19" s="8"/>
    </row>
    <row r="20" spans="1:11" x14ac:dyDescent="0.25">
      <c r="A20" s="2"/>
      <c r="B20" s="3"/>
      <c r="C20" s="9"/>
      <c r="D20" s="10"/>
      <c r="E20" s="10"/>
      <c r="F20" s="14">
        <v>25</v>
      </c>
      <c r="G20" s="15">
        <v>140</v>
      </c>
      <c r="H20" s="16">
        <f>PRODUCT(F20:G20)</f>
        <v>3500</v>
      </c>
      <c r="I20" s="7"/>
      <c r="J20" s="8"/>
      <c r="K20" s="8"/>
    </row>
    <row r="21" spans="1:11" x14ac:dyDescent="0.25">
      <c r="A21" s="1"/>
      <c r="B21" s="3" t="s">
        <v>13</v>
      </c>
      <c r="C21" s="9"/>
      <c r="D21" s="10"/>
      <c r="E21" s="10"/>
      <c r="F21" s="14"/>
      <c r="G21" s="15"/>
      <c r="H21" s="20">
        <v>120</v>
      </c>
      <c r="I21" s="7"/>
      <c r="J21" s="8"/>
      <c r="K21" s="8"/>
    </row>
    <row r="22" spans="1:11" x14ac:dyDescent="0.25">
      <c r="A22" s="1"/>
      <c r="B22" s="3"/>
      <c r="C22" s="9"/>
      <c r="D22" s="10"/>
      <c r="E22" s="10"/>
      <c r="F22" s="14">
        <v>40</v>
      </c>
      <c r="G22" s="15"/>
      <c r="H22" s="16">
        <f>SUM(H19:H20)</f>
        <v>5630</v>
      </c>
      <c r="I22" s="7">
        <v>18</v>
      </c>
      <c r="J22" s="8">
        <f>IF(I22 = "", "",K22/I22)</f>
        <v>120</v>
      </c>
      <c r="K22" s="8">
        <v>2160</v>
      </c>
    </row>
    <row r="23" spans="1:11" x14ac:dyDescent="0.25">
      <c r="A23" s="1"/>
      <c r="B23" s="3"/>
      <c r="C23" s="9"/>
      <c r="D23" s="10"/>
      <c r="E23" s="10"/>
      <c r="F23" s="14"/>
      <c r="G23" s="15"/>
      <c r="H23" s="16"/>
      <c r="I23" s="7">
        <v>10</v>
      </c>
      <c r="J23" s="25">
        <v>140</v>
      </c>
      <c r="K23" s="22">
        <f>J23*I23</f>
        <v>1400</v>
      </c>
    </row>
    <row r="24" spans="1:11" x14ac:dyDescent="0.25">
      <c r="A24" s="1"/>
      <c r="B24" s="3" t="s">
        <v>2</v>
      </c>
      <c r="C24" s="9"/>
      <c r="D24" s="10"/>
      <c r="E24" s="10"/>
      <c r="F24" s="14"/>
      <c r="G24" s="15"/>
      <c r="H24" s="16"/>
      <c r="I24" s="7">
        <f>SUM(I22:I23)</f>
        <v>28</v>
      </c>
      <c r="J24" s="8"/>
      <c r="K24" s="28">
        <f>SUM(K22:K23)</f>
        <v>3560</v>
      </c>
    </row>
    <row r="25" spans="1:11" x14ac:dyDescent="0.25">
      <c r="A25" s="1"/>
      <c r="B25" s="3"/>
      <c r="C25" s="9"/>
      <c r="D25" s="10"/>
      <c r="E25" s="10"/>
      <c r="F25" s="14"/>
      <c r="G25" s="15"/>
      <c r="H25" s="16"/>
      <c r="I25" s="7"/>
      <c r="J25" s="8"/>
      <c r="K25" s="8"/>
    </row>
    <row r="26" spans="1:11" x14ac:dyDescent="0.25">
      <c r="A26" s="1">
        <v>6</v>
      </c>
      <c r="B26" s="3" t="s">
        <v>9</v>
      </c>
      <c r="C26" s="9">
        <v>50</v>
      </c>
      <c r="D26" s="10">
        <v>256.64999999999998</v>
      </c>
      <c r="E26" s="10">
        <f>PRODUCT(D26,C26)</f>
        <v>12832.499999999998</v>
      </c>
      <c r="F26" s="14"/>
      <c r="G26" s="15"/>
      <c r="H26" s="16"/>
      <c r="I26" s="7">
        <v>18</v>
      </c>
      <c r="J26" s="8">
        <f>IF(I26 = "", "",K26/I26)</f>
        <v>120</v>
      </c>
      <c r="K26" s="8">
        <v>2160</v>
      </c>
    </row>
    <row r="27" spans="1:11" x14ac:dyDescent="0.25">
      <c r="A27" s="1"/>
      <c r="B27" s="3"/>
      <c r="C27" s="9"/>
      <c r="D27" s="10"/>
      <c r="E27" s="10"/>
      <c r="F27" s="14"/>
      <c r="G27" s="15"/>
      <c r="H27" s="16"/>
      <c r="I27" s="7">
        <v>10</v>
      </c>
      <c r="J27" s="25">
        <v>140</v>
      </c>
      <c r="K27" s="22">
        <f>J27*I27</f>
        <v>1400</v>
      </c>
    </row>
    <row r="28" spans="1:11" x14ac:dyDescent="0.25">
      <c r="A28" s="1"/>
      <c r="B28" s="3"/>
      <c r="C28" s="9"/>
      <c r="D28" s="10"/>
      <c r="E28" s="10"/>
      <c r="F28" s="14"/>
      <c r="G28" s="15"/>
      <c r="H28" s="16"/>
      <c r="I28" s="7">
        <v>50</v>
      </c>
      <c r="J28" s="8">
        <v>256.64999999999998</v>
      </c>
      <c r="K28" s="8">
        <f>PRODUCT(J28,I28)</f>
        <v>12832.499999999998</v>
      </c>
    </row>
    <row r="29" spans="1:11" x14ac:dyDescent="0.25">
      <c r="A29" s="1"/>
      <c r="B29" s="3" t="s">
        <v>14</v>
      </c>
      <c r="C29" s="9"/>
      <c r="D29" s="10"/>
      <c r="E29" s="10"/>
      <c r="F29" s="14"/>
      <c r="G29" s="15"/>
      <c r="H29" s="16"/>
      <c r="I29" s="7">
        <f>SUM(I26:I28)</f>
        <v>78</v>
      </c>
      <c r="J29" s="8"/>
      <c r="K29" s="28">
        <f>SUM(K26:K28)</f>
        <v>16392.5</v>
      </c>
    </row>
    <row r="30" spans="1:11" x14ac:dyDescent="0.25">
      <c r="A30" s="1"/>
      <c r="B30" s="3"/>
      <c r="C30" s="9"/>
      <c r="D30" s="10"/>
      <c r="E30" s="10"/>
      <c r="F30" s="14"/>
      <c r="G30" s="15"/>
      <c r="H30" s="16"/>
      <c r="I30" s="7"/>
      <c r="J30" s="8"/>
      <c r="K30" s="8"/>
    </row>
    <row r="31" spans="1:11" x14ac:dyDescent="0.25">
      <c r="A31" s="1">
        <v>7</v>
      </c>
      <c r="B31" s="3" t="s">
        <v>15</v>
      </c>
      <c r="C31" s="9"/>
      <c r="D31" s="10"/>
      <c r="E31" s="10"/>
      <c r="F31" s="17">
        <v>-10</v>
      </c>
      <c r="G31" s="15">
        <v>140</v>
      </c>
      <c r="H31" s="19">
        <v>-1400</v>
      </c>
      <c r="I31" s="7">
        <v>18</v>
      </c>
      <c r="J31" s="8">
        <f>IF(I31 = "", "",K31/I31)</f>
        <v>120</v>
      </c>
      <c r="K31" s="8">
        <v>2160</v>
      </c>
    </row>
    <row r="32" spans="1:11" x14ac:dyDescent="0.25">
      <c r="A32" s="1"/>
      <c r="B32" s="3"/>
      <c r="C32" s="9"/>
      <c r="D32" s="10"/>
      <c r="E32" s="10"/>
      <c r="F32" s="14"/>
      <c r="G32" s="15"/>
      <c r="H32" s="16"/>
      <c r="I32" s="7">
        <v>20</v>
      </c>
      <c r="J32" s="25">
        <v>140</v>
      </c>
      <c r="K32" s="22">
        <f>J32*I32</f>
        <v>2800</v>
      </c>
    </row>
    <row r="33" spans="1:11" x14ac:dyDescent="0.25">
      <c r="A33" s="1"/>
      <c r="B33" s="3"/>
      <c r="C33" s="9"/>
      <c r="D33" s="10"/>
      <c r="E33" s="10"/>
      <c r="F33" s="14"/>
      <c r="G33" s="15"/>
      <c r="H33" s="16"/>
      <c r="I33" s="7">
        <v>50</v>
      </c>
      <c r="J33" s="8">
        <v>256.64999999999998</v>
      </c>
      <c r="K33" s="8">
        <f>PRODUCT(J33,I33)</f>
        <v>12832.499999999998</v>
      </c>
    </row>
    <row r="34" spans="1:11" x14ac:dyDescent="0.25">
      <c r="A34" s="1"/>
      <c r="B34" s="3" t="s">
        <v>2</v>
      </c>
      <c r="C34" s="9"/>
      <c r="D34" s="10"/>
      <c r="E34" s="10"/>
      <c r="F34" s="14"/>
      <c r="G34" s="15"/>
      <c r="H34" s="16"/>
      <c r="I34" s="7">
        <f>SUM(I31:I33)</f>
        <v>88</v>
      </c>
      <c r="J34" s="8"/>
      <c r="K34" s="28">
        <f>SUM(K31:K33)</f>
        <v>17792.5</v>
      </c>
    </row>
    <row r="35" spans="1:11" x14ac:dyDescent="0.25">
      <c r="A35" s="1"/>
      <c r="B35" s="3"/>
      <c r="C35" s="9"/>
      <c r="D35" s="10"/>
      <c r="E35" s="10"/>
      <c r="F35" s="14"/>
      <c r="G35" s="15"/>
      <c r="H35" s="16"/>
      <c r="I35" s="7"/>
      <c r="J35" s="8"/>
      <c r="K35" s="8"/>
    </row>
    <row r="36" spans="1:11" x14ac:dyDescent="0.25">
      <c r="A36" s="1">
        <v>8</v>
      </c>
      <c r="B36" s="3" t="s">
        <v>16</v>
      </c>
      <c r="C36" s="9"/>
      <c r="D36" s="10"/>
      <c r="E36" s="10"/>
      <c r="F36" s="14">
        <v>50</v>
      </c>
      <c r="G36" s="16">
        <v>256.64999999999998</v>
      </c>
      <c r="H36" s="16">
        <f>PRODUCT(G36,F36)</f>
        <v>12832.499999999998</v>
      </c>
      <c r="I36" s="7"/>
      <c r="J36" s="8"/>
      <c r="K36" s="8"/>
    </row>
    <row r="37" spans="1:11" x14ac:dyDescent="0.25">
      <c r="A37" s="1"/>
      <c r="B37" s="3"/>
      <c r="C37" s="9"/>
      <c r="D37" s="10"/>
      <c r="E37" s="10"/>
      <c r="F37" s="14">
        <v>10</v>
      </c>
      <c r="G37" s="38">
        <v>140</v>
      </c>
      <c r="H37" s="39">
        <f>G37*F37</f>
        <v>1400</v>
      </c>
      <c r="I37" s="7"/>
      <c r="J37" s="8"/>
      <c r="K37" s="8"/>
    </row>
    <row r="38" spans="1:11" x14ac:dyDescent="0.25">
      <c r="A38" s="1"/>
      <c r="B38" s="3"/>
      <c r="C38" s="9"/>
      <c r="D38" s="10"/>
      <c r="E38" s="10"/>
      <c r="F38" s="14">
        <f>SUM(F36,F37)</f>
        <v>60</v>
      </c>
      <c r="G38" s="16"/>
      <c r="H38" s="16">
        <f>SUM(H36:H37)</f>
        <v>14232.499999999998</v>
      </c>
      <c r="I38" s="7"/>
      <c r="J38" s="8"/>
      <c r="K38" s="8"/>
    </row>
    <row r="39" spans="1:11" x14ac:dyDescent="0.25">
      <c r="A39" s="1"/>
      <c r="B39" s="3"/>
      <c r="C39" s="9"/>
      <c r="D39" s="10"/>
      <c r="E39" s="10"/>
      <c r="F39" s="14"/>
      <c r="G39" s="15"/>
      <c r="H39" s="16"/>
      <c r="I39" s="7">
        <v>18</v>
      </c>
      <c r="J39" s="8">
        <f>IF(I39 = "", "",K39/I39)</f>
        <v>120</v>
      </c>
      <c r="K39" s="8">
        <v>2160</v>
      </c>
    </row>
    <row r="40" spans="1:11" x14ac:dyDescent="0.25">
      <c r="A40" s="1"/>
      <c r="B40" s="3"/>
      <c r="C40" s="9"/>
      <c r="D40" s="10"/>
      <c r="E40" s="10"/>
      <c r="F40" s="14"/>
      <c r="G40" s="15"/>
      <c r="H40" s="16"/>
      <c r="I40" s="7">
        <v>10</v>
      </c>
      <c r="J40" s="25">
        <v>140</v>
      </c>
      <c r="K40" s="22">
        <f>J40*I40</f>
        <v>1400</v>
      </c>
    </row>
    <row r="41" spans="1:11" x14ac:dyDescent="0.25">
      <c r="A41" s="1"/>
      <c r="B41" s="3" t="s">
        <v>2</v>
      </c>
      <c r="C41" s="9"/>
      <c r="D41" s="10"/>
      <c r="E41" s="10"/>
      <c r="F41" s="14"/>
      <c r="G41" s="15"/>
      <c r="H41" s="16"/>
      <c r="I41" s="7">
        <f>SUM(I39:I40)</f>
        <v>28</v>
      </c>
      <c r="J41" s="8"/>
      <c r="K41" s="28">
        <f>SUM(K39,K40)</f>
        <v>3560</v>
      </c>
    </row>
    <row r="42" spans="1:11" x14ac:dyDescent="0.2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7"/>
    </row>
    <row r="43" spans="1:11" x14ac:dyDescent="0.25">
      <c r="A43" s="31"/>
      <c r="B43" s="32"/>
      <c r="C43" s="30" t="s">
        <v>20</v>
      </c>
      <c r="D43" s="33"/>
      <c r="E43" s="33" t="s">
        <v>18</v>
      </c>
      <c r="F43" s="34" t="s">
        <v>29</v>
      </c>
      <c r="G43" s="35"/>
      <c r="H43" s="35" t="s">
        <v>17</v>
      </c>
      <c r="I43" s="36"/>
      <c r="J43" s="28" t="s">
        <v>30</v>
      </c>
      <c r="K43" s="28" t="s">
        <v>19</v>
      </c>
    </row>
    <row r="44" spans="1:11" x14ac:dyDescent="0.25">
      <c r="A44" s="1"/>
      <c r="B44" s="3"/>
      <c r="C44" s="9">
        <v>100</v>
      </c>
      <c r="D44" s="10"/>
      <c r="E44" s="10">
        <f>E26+E14+E9+E5+E4</f>
        <v>19862.5</v>
      </c>
      <c r="F44" s="47">
        <v>26326.5</v>
      </c>
      <c r="G44" s="16"/>
      <c r="H44" s="16">
        <f>H38+H31+H22</f>
        <v>18462.5</v>
      </c>
      <c r="I44" s="7"/>
      <c r="J44" s="48">
        <v>7864</v>
      </c>
      <c r="K44" s="29">
        <v>3560</v>
      </c>
    </row>
    <row r="45" spans="1:11" x14ac:dyDescent="0.25">
      <c r="A45" s="1"/>
      <c r="B45" s="3"/>
      <c r="C45" s="9"/>
      <c r="D45" s="10"/>
      <c r="E45" s="10"/>
      <c r="F45" s="14"/>
      <c r="G45" s="16"/>
      <c r="H45" s="16"/>
      <c r="I45" s="7"/>
      <c r="J45" s="8"/>
      <c r="K45" s="29"/>
    </row>
    <row r="46" spans="1:11" x14ac:dyDescent="0.25">
      <c r="A46" s="1"/>
      <c r="B46" s="3"/>
      <c r="C46" s="9"/>
      <c r="D46" s="10"/>
      <c r="E46" s="10"/>
      <c r="F46" s="14"/>
      <c r="G46" s="16"/>
      <c r="H46" s="16"/>
      <c r="I46" s="7"/>
      <c r="J46" s="8"/>
      <c r="K46" s="8"/>
    </row>
  </sheetData>
  <mergeCells count="6">
    <mergeCell ref="A42:K42"/>
    <mergeCell ref="A1:A2"/>
    <mergeCell ref="B1:B2"/>
    <mergeCell ref="C1:E1"/>
    <mergeCell ref="F1:H1"/>
    <mergeCell ref="I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E786-EE4E-415A-B12E-98329CF9176D}">
  <dimension ref="A1:N38"/>
  <sheetViews>
    <sheetView tabSelected="1" zoomScale="85" zoomScaleNormal="85" workbookViewId="0">
      <selection activeCell="P21" sqref="P21"/>
    </sheetView>
  </sheetViews>
  <sheetFormatPr defaultRowHeight="15" x14ac:dyDescent="0.25"/>
  <cols>
    <col min="4" max="4" width="13.42578125" bestFit="1" customWidth="1"/>
    <col min="5" max="5" width="13.28515625" bestFit="1" customWidth="1"/>
    <col min="6" max="6" width="11.85546875" bestFit="1" customWidth="1"/>
    <col min="7" max="7" width="10.5703125" bestFit="1" customWidth="1"/>
    <col min="8" max="8" width="13.28515625" bestFit="1" customWidth="1"/>
    <col min="10" max="10" width="11.85546875" bestFit="1" customWidth="1"/>
    <col min="11" max="11" width="13.28515625" bestFit="1" customWidth="1"/>
  </cols>
  <sheetData>
    <row r="1" spans="1:11" ht="15.75" x14ac:dyDescent="0.25">
      <c r="A1" s="60" t="s">
        <v>0</v>
      </c>
      <c r="B1" s="59" t="s">
        <v>7</v>
      </c>
      <c r="C1" s="61" t="s">
        <v>1</v>
      </c>
      <c r="D1" s="61"/>
      <c r="E1" s="61"/>
      <c r="F1" s="62" t="s">
        <v>3</v>
      </c>
      <c r="G1" s="62"/>
      <c r="H1" s="62"/>
      <c r="I1" s="58" t="s">
        <v>2</v>
      </c>
      <c r="J1" s="58"/>
      <c r="K1" s="58"/>
    </row>
    <row r="2" spans="1:11" ht="15.75" x14ac:dyDescent="0.25">
      <c r="A2" s="60"/>
      <c r="B2" s="59"/>
      <c r="C2" s="43" t="s">
        <v>4</v>
      </c>
      <c r="D2" s="43" t="s">
        <v>6</v>
      </c>
      <c r="E2" s="43" t="s">
        <v>5</v>
      </c>
      <c r="F2" s="44" t="s">
        <v>4</v>
      </c>
      <c r="G2" s="44" t="s">
        <v>6</v>
      </c>
      <c r="H2" s="44" t="s">
        <v>5</v>
      </c>
      <c r="I2" s="45" t="s">
        <v>4</v>
      </c>
      <c r="J2" s="45" t="s">
        <v>6</v>
      </c>
      <c r="K2" s="45" t="s">
        <v>5</v>
      </c>
    </row>
    <row r="3" spans="1:11" x14ac:dyDescent="0.25">
      <c r="A3" s="1">
        <v>1</v>
      </c>
      <c r="B3" s="3" t="s">
        <v>8</v>
      </c>
      <c r="C3" s="9"/>
      <c r="D3" s="10" t="str">
        <f>IF(C3 = "", "",E3/C3)</f>
        <v/>
      </c>
      <c r="E3" s="10"/>
      <c r="F3" s="14"/>
      <c r="G3" s="15"/>
      <c r="H3" s="16"/>
      <c r="I3" s="7">
        <v>18</v>
      </c>
      <c r="J3" s="8">
        <f>IF(I3 = "", "",K3/I3)</f>
        <v>120</v>
      </c>
      <c r="K3" s="28">
        <v>2160</v>
      </c>
    </row>
    <row r="4" spans="1:11" x14ac:dyDescent="0.25">
      <c r="A4" s="1">
        <v>2</v>
      </c>
      <c r="B4" s="5" t="s">
        <v>18</v>
      </c>
      <c r="C4" s="9">
        <v>35</v>
      </c>
      <c r="D4" s="10">
        <v>130</v>
      </c>
      <c r="E4" s="10">
        <v>4550</v>
      </c>
      <c r="F4" s="14"/>
      <c r="G4" s="15"/>
      <c r="H4" s="16"/>
      <c r="I4" s="7"/>
      <c r="J4" s="8" t="str">
        <f>IF(I4 = "", "",K4/I4)</f>
        <v/>
      </c>
      <c r="K4" s="8"/>
    </row>
    <row r="5" spans="1:11" x14ac:dyDescent="0.25">
      <c r="A5" s="1"/>
      <c r="B5" s="5" t="s">
        <v>10</v>
      </c>
      <c r="C5" s="9"/>
      <c r="D5" s="10"/>
      <c r="E5" s="11">
        <v>350</v>
      </c>
      <c r="F5" s="14"/>
      <c r="G5" s="16" t="str">
        <f>IF(F5 = "", "",H5/F5)</f>
        <v/>
      </c>
      <c r="H5" s="16"/>
      <c r="I5" s="7">
        <v>18</v>
      </c>
      <c r="J5" s="8">
        <f>IF(I5 = "", "",K5/I5)</f>
        <v>120</v>
      </c>
      <c r="K5" s="8">
        <v>2160</v>
      </c>
    </row>
    <row r="6" spans="1:11" x14ac:dyDescent="0.25">
      <c r="A6" s="1"/>
      <c r="B6" s="5"/>
      <c r="C6" s="9"/>
      <c r="D6" s="10"/>
      <c r="E6" s="10"/>
      <c r="F6" s="14"/>
      <c r="G6" s="16"/>
      <c r="H6" s="16"/>
      <c r="I6" s="7">
        <v>35</v>
      </c>
      <c r="J6" s="8">
        <v>140</v>
      </c>
      <c r="K6" s="8">
        <f>J6*I6</f>
        <v>4900</v>
      </c>
    </row>
    <row r="7" spans="1:11" x14ac:dyDescent="0.25">
      <c r="A7" s="1"/>
      <c r="B7" s="5"/>
      <c r="C7" s="9"/>
      <c r="D7" s="10"/>
      <c r="E7" s="10"/>
      <c r="F7" s="14"/>
      <c r="G7" s="16"/>
      <c r="H7" s="16"/>
      <c r="I7" s="7">
        <f>18+35</f>
        <v>53</v>
      </c>
      <c r="J7" s="21">
        <f>K7/I7</f>
        <v>133.20754716981133</v>
      </c>
      <c r="K7" s="29">
        <f>K5+K6</f>
        <v>7060</v>
      </c>
    </row>
    <row r="8" spans="1:11" x14ac:dyDescent="0.25">
      <c r="A8" s="2"/>
      <c r="B8" s="3"/>
      <c r="C8" s="9"/>
      <c r="D8" s="10"/>
      <c r="E8" s="10"/>
      <c r="F8" s="14"/>
      <c r="G8" s="15"/>
      <c r="H8" s="16"/>
      <c r="I8" s="7"/>
      <c r="J8" s="8"/>
      <c r="K8" s="8"/>
    </row>
    <row r="9" spans="1:11" x14ac:dyDescent="0.25">
      <c r="A9" s="1">
        <v>3</v>
      </c>
      <c r="B9" s="5" t="s">
        <v>18</v>
      </c>
      <c r="C9" s="9">
        <v>25</v>
      </c>
      <c r="D9" s="10">
        <v>142</v>
      </c>
      <c r="E9" s="10">
        <f>D9*C9</f>
        <v>3550</v>
      </c>
      <c r="F9" s="14"/>
      <c r="G9" s="16"/>
      <c r="H9" s="16"/>
      <c r="I9" s="7">
        <f>18+35</f>
        <v>53</v>
      </c>
      <c r="J9" s="23">
        <f>K9/I9</f>
        <v>133.20754716981133</v>
      </c>
      <c r="K9" s="22">
        <f>K7+K8</f>
        <v>7060</v>
      </c>
    </row>
    <row r="10" spans="1:11" x14ac:dyDescent="0.25">
      <c r="A10" s="1"/>
      <c r="B10" s="3"/>
      <c r="C10" s="9"/>
      <c r="D10" s="10"/>
      <c r="E10" s="10"/>
      <c r="F10" s="14"/>
      <c r="G10" s="15"/>
      <c r="H10" s="16"/>
      <c r="I10" s="7">
        <v>25</v>
      </c>
      <c r="J10" s="8">
        <v>142</v>
      </c>
      <c r="K10" s="8">
        <f>J10*I10</f>
        <v>3550</v>
      </c>
    </row>
    <row r="11" spans="1:11" x14ac:dyDescent="0.25">
      <c r="A11" s="2"/>
      <c r="B11" s="3"/>
      <c r="C11" s="9"/>
      <c r="D11" s="10"/>
      <c r="E11" s="10"/>
      <c r="F11" s="17"/>
      <c r="G11" s="18"/>
      <c r="H11" s="19"/>
      <c r="I11" s="7">
        <f>I10+I9</f>
        <v>78</v>
      </c>
      <c r="J11" s="21">
        <f>K11/I11</f>
        <v>136.02564102564102</v>
      </c>
      <c r="K11" s="29">
        <v>10610</v>
      </c>
    </row>
    <row r="12" spans="1:11" x14ac:dyDescent="0.25">
      <c r="A12" s="1"/>
      <c r="B12" s="3"/>
      <c r="C12" s="9"/>
      <c r="D12" s="10"/>
      <c r="E12" s="10"/>
      <c r="F12" s="14"/>
      <c r="G12" s="15"/>
      <c r="H12" s="16"/>
      <c r="I12" s="7"/>
      <c r="J12" s="8"/>
      <c r="K12" s="8"/>
    </row>
    <row r="13" spans="1:11" x14ac:dyDescent="0.25">
      <c r="A13" s="1">
        <v>4</v>
      </c>
      <c r="B13" s="3" t="s">
        <v>11</v>
      </c>
      <c r="C13" s="12">
        <v>-10</v>
      </c>
      <c r="D13" s="10">
        <v>142</v>
      </c>
      <c r="E13" s="13">
        <f>D13*C13</f>
        <v>-1420</v>
      </c>
      <c r="F13" s="14"/>
      <c r="G13" s="15"/>
      <c r="H13" s="16"/>
      <c r="I13" s="7">
        <v>68</v>
      </c>
      <c r="J13" s="24">
        <f>K13/I13</f>
        <v>135.14705882352942</v>
      </c>
      <c r="K13" s="28">
        <f>K11+E13</f>
        <v>9190</v>
      </c>
    </row>
    <row r="14" spans="1:11" x14ac:dyDescent="0.25">
      <c r="A14" s="1"/>
      <c r="B14" s="3"/>
      <c r="C14" s="12"/>
      <c r="D14" s="10"/>
      <c r="E14" s="13"/>
      <c r="F14" s="14"/>
      <c r="G14" s="15"/>
      <c r="H14" s="16"/>
      <c r="I14" s="7"/>
      <c r="J14" s="8"/>
      <c r="K14" s="8"/>
    </row>
    <row r="15" spans="1:11" x14ac:dyDescent="0.25">
      <c r="A15" s="1">
        <v>5</v>
      </c>
      <c r="B15" s="3" t="s">
        <v>16</v>
      </c>
      <c r="C15" s="9"/>
      <c r="D15" s="10"/>
      <c r="E15" s="10"/>
      <c r="F15" s="14">
        <v>40</v>
      </c>
      <c r="G15" s="15">
        <v>135.15</v>
      </c>
      <c r="H15" s="16">
        <f>G15*F15</f>
        <v>5406</v>
      </c>
      <c r="I15" s="7">
        <f>68-40</f>
        <v>28</v>
      </c>
      <c r="J15" s="24">
        <f>K15/I15</f>
        <v>135.14285714285714</v>
      </c>
      <c r="K15" s="28">
        <f>K13-H15</f>
        <v>3784</v>
      </c>
    </row>
    <row r="16" spans="1:11" x14ac:dyDescent="0.25">
      <c r="A16" s="1"/>
      <c r="B16" s="3" t="s">
        <v>10</v>
      </c>
      <c r="C16" s="9"/>
      <c r="D16" s="10"/>
      <c r="E16" s="10"/>
      <c r="F16" s="14"/>
      <c r="G16" s="15"/>
      <c r="H16" s="20">
        <v>120</v>
      </c>
      <c r="I16" s="7"/>
      <c r="J16" s="25"/>
      <c r="K16" s="22"/>
    </row>
    <row r="17" spans="1:11" x14ac:dyDescent="0.25">
      <c r="A17" s="1"/>
      <c r="B17" s="3"/>
      <c r="C17" s="9"/>
      <c r="D17" s="10"/>
      <c r="E17" s="10"/>
      <c r="F17" s="14"/>
      <c r="G17" s="15"/>
      <c r="H17" s="16"/>
      <c r="I17" s="7"/>
      <c r="J17" s="8"/>
      <c r="K17" s="8"/>
    </row>
    <row r="18" spans="1:11" x14ac:dyDescent="0.25">
      <c r="A18" s="1">
        <v>6</v>
      </c>
      <c r="B18" s="5" t="s">
        <v>18</v>
      </c>
      <c r="C18" s="9">
        <v>50</v>
      </c>
      <c r="D18" s="10">
        <v>256.64999999999998</v>
      </c>
      <c r="E18" s="10">
        <f>D18*C18</f>
        <v>12832.499999999998</v>
      </c>
      <c r="F18" s="14"/>
      <c r="G18" s="15"/>
      <c r="H18" s="16"/>
      <c r="I18" s="7">
        <f>I15+C18</f>
        <v>78</v>
      </c>
      <c r="J18" s="26">
        <f>K18/I18</f>
        <v>51.803205128205128</v>
      </c>
      <c r="K18" s="28">
        <f>K15+D18</f>
        <v>4040.65</v>
      </c>
    </row>
    <row r="19" spans="1:11" x14ac:dyDescent="0.25">
      <c r="A19" s="1"/>
      <c r="B19" s="3"/>
      <c r="C19" s="9"/>
      <c r="D19" s="10"/>
      <c r="E19" s="10"/>
      <c r="F19" s="14"/>
      <c r="G19" s="15"/>
      <c r="H19" s="16"/>
      <c r="I19" s="7"/>
      <c r="J19" s="27"/>
      <c r="K19" s="8"/>
    </row>
    <row r="20" spans="1:11" x14ac:dyDescent="0.25">
      <c r="A20" s="2">
        <v>7</v>
      </c>
      <c r="B20" s="3"/>
      <c r="C20" s="9"/>
      <c r="D20" s="10"/>
      <c r="E20" s="10"/>
      <c r="F20" s="17">
        <v>-10</v>
      </c>
      <c r="G20" s="15">
        <v>135.15</v>
      </c>
      <c r="H20" s="19">
        <f>G20*F20</f>
        <v>-1351.5</v>
      </c>
      <c r="I20" s="7">
        <f>I18-F20</f>
        <v>88</v>
      </c>
      <c r="J20" s="24">
        <f>K20/I20</f>
        <v>61.274431818181817</v>
      </c>
      <c r="K20" s="28">
        <f>K18-H20</f>
        <v>5392.15</v>
      </c>
    </row>
    <row r="21" spans="1:11" x14ac:dyDescent="0.25">
      <c r="A21" s="1"/>
      <c r="B21" s="3"/>
      <c r="C21" s="9"/>
      <c r="D21" s="10"/>
      <c r="E21" s="10"/>
      <c r="F21" s="14"/>
      <c r="G21" s="15"/>
      <c r="H21" s="20"/>
      <c r="I21" s="7"/>
      <c r="J21" s="8"/>
      <c r="K21" s="8"/>
    </row>
    <row r="22" spans="1:11" x14ac:dyDescent="0.25">
      <c r="A22" s="1">
        <v>8</v>
      </c>
      <c r="B22" s="3" t="s">
        <v>16</v>
      </c>
      <c r="C22" s="9"/>
      <c r="D22" s="10"/>
      <c r="E22" s="10"/>
      <c r="F22" s="14">
        <v>60</v>
      </c>
      <c r="G22" s="15">
        <v>204.18</v>
      </c>
      <c r="H22" s="16">
        <f>G22*F22</f>
        <v>12250.800000000001</v>
      </c>
      <c r="I22" s="7">
        <f>88-60</f>
        <v>28</v>
      </c>
      <c r="J22" s="26">
        <v>204.18</v>
      </c>
      <c r="K22" s="29">
        <f>J22*I22</f>
        <v>5717.04</v>
      </c>
    </row>
    <row r="23" spans="1:11" x14ac:dyDescent="0.25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7"/>
    </row>
    <row r="24" spans="1:11" x14ac:dyDescent="0.25">
      <c r="A24" s="31"/>
      <c r="B24" s="32"/>
      <c r="C24" s="30" t="s">
        <v>20</v>
      </c>
      <c r="D24" s="33"/>
      <c r="E24" s="33" t="s">
        <v>18</v>
      </c>
      <c r="F24" s="34" t="s">
        <v>29</v>
      </c>
      <c r="G24" s="35"/>
      <c r="H24" s="35" t="s">
        <v>17</v>
      </c>
      <c r="I24" s="36"/>
      <c r="J24" s="28" t="s">
        <v>30</v>
      </c>
      <c r="K24" s="28" t="s">
        <v>19</v>
      </c>
    </row>
    <row r="25" spans="1:11" x14ac:dyDescent="0.25">
      <c r="A25" s="1"/>
      <c r="B25" s="3"/>
      <c r="C25" s="9">
        <v>100</v>
      </c>
      <c r="D25" s="10"/>
      <c r="E25" s="10">
        <f>E18+E13+E9+E5+E4</f>
        <v>19862.5</v>
      </c>
      <c r="F25" s="47">
        <v>26326.5</v>
      </c>
      <c r="G25" s="16"/>
      <c r="H25" s="16">
        <f>H22+H20+H15</f>
        <v>16305.300000000001</v>
      </c>
      <c r="I25" s="7"/>
      <c r="J25" s="48">
        <v>10021.120000000001</v>
      </c>
      <c r="K25" s="29">
        <v>5717.04</v>
      </c>
    </row>
    <row r="26" spans="1:11" x14ac:dyDescent="0.25">
      <c r="A26" s="1"/>
      <c r="B26" s="3"/>
      <c r="C26" s="9"/>
      <c r="D26" s="10"/>
      <c r="E26" s="10"/>
      <c r="F26" s="14"/>
      <c r="G26" s="16"/>
      <c r="H26" s="16"/>
      <c r="I26" s="7"/>
      <c r="J26" s="8"/>
      <c r="K26" s="29"/>
    </row>
    <row r="27" spans="1:11" x14ac:dyDescent="0.25">
      <c r="A27" s="1"/>
      <c r="B27" s="3"/>
      <c r="C27" s="9"/>
      <c r="D27" s="10"/>
      <c r="E27" s="10"/>
      <c r="F27" s="14"/>
      <c r="G27" s="16"/>
      <c r="H27" s="16"/>
      <c r="I27" s="7"/>
      <c r="J27" s="8"/>
      <c r="K27" s="8"/>
    </row>
    <row r="38" spans="14:14" x14ac:dyDescent="0.25">
      <c r="N38" s="6"/>
    </row>
  </sheetData>
  <mergeCells count="6">
    <mergeCell ref="A23:K23"/>
    <mergeCell ref="A1:A2"/>
    <mergeCell ref="B1:B2"/>
    <mergeCell ref="C1:E1"/>
    <mergeCell ref="F1:H1"/>
    <mergeCell ref="I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INTEGRANTES</vt:lpstr>
      <vt:lpstr>COMPARAÇÃO DOS MÉTODOS</vt:lpstr>
      <vt:lpstr>PEPS</vt:lpstr>
      <vt:lpstr>UEPS</vt:lpstr>
      <vt:lpstr>MÉDIA PONDERADA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Reis</dc:creator>
  <cp:lastModifiedBy>Leonardo Reis</cp:lastModifiedBy>
  <dcterms:created xsi:type="dcterms:W3CDTF">2022-05-17T18:54:49Z</dcterms:created>
  <dcterms:modified xsi:type="dcterms:W3CDTF">2022-06-04T21:50:06Z</dcterms:modified>
</cp:coreProperties>
</file>