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600" windowHeight="799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K38" i="1"/>
  <c r="K72"/>
  <c r="K64"/>
  <c r="K30"/>
  <c r="I14"/>
  <c r="K14"/>
  <c r="K111"/>
  <c r="K103"/>
  <c r="K95"/>
  <c r="K56"/>
  <c r="K22"/>
  <c r="K123"/>
  <c r="I124"/>
  <c r="I125"/>
  <c r="I126"/>
  <c r="I127"/>
  <c r="I128"/>
  <c r="I129"/>
  <c r="I130"/>
  <c r="I131"/>
  <c r="I132"/>
  <c r="I133"/>
  <c r="I134"/>
  <c r="I135"/>
  <c r="I136"/>
  <c r="H124"/>
  <c r="H125"/>
  <c r="H126"/>
  <c r="H127"/>
  <c r="H128"/>
  <c r="H129"/>
  <c r="H130"/>
  <c r="H131"/>
  <c r="H132"/>
  <c r="H133"/>
  <c r="H134"/>
  <c r="H135"/>
  <c r="H136"/>
  <c r="H123"/>
  <c r="I123"/>
  <c r="L107"/>
  <c r="L106"/>
  <c r="I107"/>
  <c r="I106"/>
  <c r="L99"/>
  <c r="L98"/>
  <c r="I99"/>
  <c r="I98"/>
  <c r="O91"/>
  <c r="O90"/>
  <c r="L91"/>
  <c r="L90"/>
  <c r="I91"/>
  <c r="I90"/>
  <c r="H113"/>
  <c r="H112"/>
  <c r="I85"/>
  <c r="I84"/>
  <c r="H74"/>
  <c r="H73"/>
  <c r="L68"/>
  <c r="L67"/>
  <c r="I68"/>
  <c r="I67"/>
  <c r="L60"/>
  <c r="L59"/>
  <c r="I60"/>
  <c r="I59"/>
  <c r="O52"/>
  <c r="O51"/>
  <c r="L52"/>
  <c r="L51"/>
  <c r="I52"/>
  <c r="I51"/>
  <c r="I45"/>
  <c r="I46"/>
  <c r="H41"/>
  <c r="H40"/>
  <c r="H39"/>
  <c r="L34"/>
  <c r="L33"/>
  <c r="I34"/>
  <c r="I33"/>
  <c r="L26"/>
  <c r="L25"/>
  <c r="I26"/>
  <c r="I25"/>
  <c r="O18"/>
  <c r="O17"/>
  <c r="L18"/>
  <c r="L17"/>
  <c r="O10"/>
  <c r="O9"/>
  <c r="L10"/>
  <c r="L9"/>
  <c r="I18"/>
  <c r="I17"/>
  <c r="I9"/>
  <c r="I10"/>
  <c r="I4"/>
  <c r="I3"/>
  <c r="L108" l="1"/>
  <c r="L92"/>
  <c r="L93" s="1"/>
  <c r="O93"/>
  <c r="L100"/>
  <c r="I92"/>
  <c r="I93" s="1"/>
  <c r="L109"/>
  <c r="I109"/>
  <c r="I108"/>
  <c r="I100"/>
  <c r="O92"/>
  <c r="L101"/>
  <c r="I87"/>
  <c r="I86"/>
  <c r="O19"/>
  <c r="O20" s="1"/>
  <c r="L69"/>
  <c r="L70" s="1"/>
  <c r="O53"/>
  <c r="O54" s="1"/>
  <c r="L61"/>
  <c r="I69"/>
  <c r="I70" s="1"/>
  <c r="I61"/>
  <c r="L62"/>
  <c r="I62"/>
  <c r="I54"/>
  <c r="L53"/>
  <c r="L54" s="1"/>
  <c r="I53"/>
  <c r="L35"/>
  <c r="I5"/>
  <c r="I6" s="1"/>
  <c r="I47"/>
  <c r="I48" s="1"/>
  <c r="L36"/>
  <c r="I35"/>
  <c r="I36" s="1"/>
  <c r="L27"/>
  <c r="L28" s="1"/>
  <c r="I27"/>
  <c r="I28" s="1"/>
  <c r="I20"/>
  <c r="I19"/>
  <c r="L19"/>
  <c r="L20" s="1"/>
  <c r="L11"/>
  <c r="L12" s="1"/>
  <c r="O11"/>
  <c r="O12" s="1"/>
  <c r="I11"/>
  <c r="I12" s="1"/>
  <c r="I72" l="1"/>
  <c r="I56"/>
  <c r="I64"/>
  <c r="I111"/>
  <c r="I95"/>
  <c r="I112" s="1"/>
  <c r="I101"/>
  <c r="I103" s="1"/>
  <c r="I113" s="1"/>
  <c r="I73"/>
  <c r="I74"/>
  <c r="I30"/>
  <c r="I41" s="1"/>
  <c r="I38"/>
  <c r="I39"/>
  <c r="I22"/>
  <c r="I40" s="1"/>
</calcChain>
</file>

<file path=xl/sharedStrings.xml><?xml version="1.0" encoding="utf-8"?>
<sst xmlns="http://schemas.openxmlformats.org/spreadsheetml/2006/main" count="417" uniqueCount="46">
  <si>
    <t>caso</t>
  </si>
  <si>
    <t>montante</t>
  </si>
  <si>
    <t>idade</t>
  </si>
  <si>
    <t>salário</t>
  </si>
  <si>
    <t>conta</t>
  </si>
  <si>
    <t>empréstimo</t>
  </si>
  <si>
    <t>médio</t>
  </si>
  <si>
    <t>baixo</t>
  </si>
  <si>
    <t>alto</t>
  </si>
  <si>
    <t>sênior</t>
  </si>
  <si>
    <t>média</t>
  </si>
  <si>
    <t>jovem</t>
  </si>
  <si>
    <t>sim</t>
  </si>
  <si>
    <t>não</t>
  </si>
  <si>
    <t>Todos</t>
  </si>
  <si>
    <t>Entropia (montante = baixo)</t>
  </si>
  <si>
    <t>Empréstimo</t>
  </si>
  <si>
    <t>Entropia (Empréstimo)</t>
  </si>
  <si>
    <t>Montante</t>
  </si>
  <si>
    <t>Entropia (montante = médio)</t>
  </si>
  <si>
    <t>Entropia (montante = alto)</t>
  </si>
  <si>
    <t>Idade</t>
  </si>
  <si>
    <t>Entropia (idade = jovem)</t>
  </si>
  <si>
    <t>Entropia (idade = média)</t>
  </si>
  <si>
    <t>Entropia (Idade = sênior)</t>
  </si>
  <si>
    <t>Ganho (Montante, Empréstimo)</t>
  </si>
  <si>
    <t>Ganho (Idade, Empréstimo)</t>
  </si>
  <si>
    <t>Salário</t>
  </si>
  <si>
    <t>Entropia salário = baixo)</t>
  </si>
  <si>
    <t>Entropia (salário = alto)</t>
  </si>
  <si>
    <t>Ganho (Salário, Empréstimo)</t>
  </si>
  <si>
    <t>Conta</t>
  </si>
  <si>
    <t>Escolher Montante pois foi o maior ganho</t>
  </si>
  <si>
    <t>?</t>
  </si>
  <si>
    <t>Ganho (Idade, Montante=médio)</t>
  </si>
  <si>
    <t>Ganho (Salário, Montante=médio)</t>
  </si>
  <si>
    <t>Entropia conta = sim)</t>
  </si>
  <si>
    <t>Entropia (conta = não)</t>
  </si>
  <si>
    <t>Ganho (Conta, Montante=médio)</t>
  </si>
  <si>
    <t>Ganho (Conta, Empréstimo)</t>
  </si>
  <si>
    <t>Escolher Salário pois foi o maior ganho</t>
  </si>
  <si>
    <t>Acertos</t>
  </si>
  <si>
    <t>Predição</t>
  </si>
  <si>
    <t>Acurácia</t>
  </si>
  <si>
    <t>Entropia (salário = baixo)</t>
  </si>
  <si>
    <t>Entropia (conta = sim)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</si>
</sst>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0" fillId="0" borderId="0" xfId="0" applyFont="1" applyAlignment="1">
      <alignment horizontal="left"/>
    </xf>
    <xf numFmtId="164" fontId="0" fillId="0" borderId="0" xfId="0" applyNumberFormat="1" applyFont="1"/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32</xdr:row>
      <xdr:rowOff>9525</xdr:rowOff>
    </xdr:from>
    <xdr:to>
      <xdr:col>5</xdr:col>
      <xdr:colOff>390525</xdr:colOff>
      <xdr:row>33</xdr:row>
      <xdr:rowOff>161925</xdr:rowOff>
    </xdr:to>
    <xdr:sp macro="" textlink="">
      <xdr:nvSpPr>
        <xdr:cNvPr id="2" name="Elipse 1"/>
        <xdr:cNvSpPr/>
      </xdr:nvSpPr>
      <xdr:spPr>
        <a:xfrm>
          <a:off x="1085850" y="6105525"/>
          <a:ext cx="15621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Montante</a:t>
          </a:r>
        </a:p>
      </xdr:txBody>
    </xdr:sp>
    <xdr:clientData/>
  </xdr:twoCellAnchor>
  <xdr:twoCellAnchor>
    <xdr:from>
      <xdr:col>4</xdr:col>
      <xdr:colOff>0</xdr:colOff>
      <xdr:row>33</xdr:row>
      <xdr:rowOff>161925</xdr:rowOff>
    </xdr:from>
    <xdr:to>
      <xdr:col>4</xdr:col>
      <xdr:colOff>0</xdr:colOff>
      <xdr:row>37</xdr:row>
      <xdr:rowOff>133350</xdr:rowOff>
    </xdr:to>
    <xdr:cxnSp macro="">
      <xdr:nvCxnSpPr>
        <xdr:cNvPr id="4" name="Conector de seta reta 3"/>
        <xdr:cNvCxnSpPr>
          <a:stCxn id="2" idx="4"/>
        </xdr:cNvCxnSpPr>
      </xdr:nvCxnSpPr>
      <xdr:spPr>
        <a:xfrm>
          <a:off x="1866900" y="6448425"/>
          <a:ext cx="0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33</xdr:row>
      <xdr:rowOff>111708</xdr:rowOff>
    </xdr:from>
    <xdr:to>
      <xdr:col>2</xdr:col>
      <xdr:colOff>343064</xdr:colOff>
      <xdr:row>37</xdr:row>
      <xdr:rowOff>142875</xdr:rowOff>
    </xdr:to>
    <xdr:cxnSp macro="">
      <xdr:nvCxnSpPr>
        <xdr:cNvPr id="6" name="Conector de seta reta 5"/>
        <xdr:cNvCxnSpPr>
          <a:stCxn id="2" idx="3"/>
        </xdr:cNvCxnSpPr>
      </xdr:nvCxnSpPr>
      <xdr:spPr>
        <a:xfrm flipH="1">
          <a:off x="1162050" y="6398208"/>
          <a:ext cx="152564" cy="7931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161761</xdr:colOff>
      <xdr:row>33</xdr:row>
      <xdr:rowOff>111708</xdr:rowOff>
    </xdr:from>
    <xdr:to>
      <xdr:col>5</xdr:col>
      <xdr:colOff>304800</xdr:colOff>
      <xdr:row>37</xdr:row>
      <xdr:rowOff>114300</xdr:rowOff>
    </xdr:to>
    <xdr:cxnSp macro="">
      <xdr:nvCxnSpPr>
        <xdr:cNvPr id="8" name="Conector de seta reta 7"/>
        <xdr:cNvCxnSpPr>
          <a:stCxn id="2" idx="5"/>
        </xdr:cNvCxnSpPr>
      </xdr:nvCxnSpPr>
      <xdr:spPr>
        <a:xfrm>
          <a:off x="2419186" y="6398208"/>
          <a:ext cx="143039" cy="764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68</xdr:row>
      <xdr:rowOff>9525</xdr:rowOff>
    </xdr:from>
    <xdr:to>
      <xdr:col>5</xdr:col>
      <xdr:colOff>390525</xdr:colOff>
      <xdr:row>69</xdr:row>
      <xdr:rowOff>161925</xdr:rowOff>
    </xdr:to>
    <xdr:sp macro="" textlink="">
      <xdr:nvSpPr>
        <xdr:cNvPr id="11" name="Elipse 10"/>
        <xdr:cNvSpPr/>
      </xdr:nvSpPr>
      <xdr:spPr>
        <a:xfrm>
          <a:off x="1085850" y="6105525"/>
          <a:ext cx="15621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Montante</a:t>
          </a:r>
        </a:p>
      </xdr:txBody>
    </xdr:sp>
    <xdr:clientData/>
  </xdr:twoCellAnchor>
  <xdr:twoCellAnchor>
    <xdr:from>
      <xdr:col>4</xdr:col>
      <xdr:colOff>0</xdr:colOff>
      <xdr:row>69</xdr:row>
      <xdr:rowOff>161925</xdr:rowOff>
    </xdr:from>
    <xdr:to>
      <xdr:col>4</xdr:col>
      <xdr:colOff>0</xdr:colOff>
      <xdr:row>73</xdr:row>
      <xdr:rowOff>133350</xdr:rowOff>
    </xdr:to>
    <xdr:cxnSp macro="">
      <xdr:nvCxnSpPr>
        <xdr:cNvPr id="12" name="Conector de seta reta 11"/>
        <xdr:cNvCxnSpPr>
          <a:stCxn id="11" idx="4"/>
        </xdr:cNvCxnSpPr>
      </xdr:nvCxnSpPr>
      <xdr:spPr>
        <a:xfrm>
          <a:off x="1866900" y="6448425"/>
          <a:ext cx="0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69</xdr:row>
      <xdr:rowOff>111708</xdr:rowOff>
    </xdr:from>
    <xdr:to>
      <xdr:col>2</xdr:col>
      <xdr:colOff>343064</xdr:colOff>
      <xdr:row>73</xdr:row>
      <xdr:rowOff>142875</xdr:rowOff>
    </xdr:to>
    <xdr:cxnSp macro="">
      <xdr:nvCxnSpPr>
        <xdr:cNvPr id="13" name="Conector de seta reta 12"/>
        <xdr:cNvCxnSpPr>
          <a:stCxn id="11" idx="3"/>
        </xdr:cNvCxnSpPr>
      </xdr:nvCxnSpPr>
      <xdr:spPr>
        <a:xfrm flipH="1">
          <a:off x="1162050" y="6398208"/>
          <a:ext cx="152564" cy="7931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161761</xdr:colOff>
      <xdr:row>69</xdr:row>
      <xdr:rowOff>111708</xdr:rowOff>
    </xdr:from>
    <xdr:to>
      <xdr:col>5</xdr:col>
      <xdr:colOff>304800</xdr:colOff>
      <xdr:row>73</xdr:row>
      <xdr:rowOff>114300</xdr:rowOff>
    </xdr:to>
    <xdr:cxnSp macro="">
      <xdr:nvCxnSpPr>
        <xdr:cNvPr id="14" name="Conector de seta reta 13"/>
        <xdr:cNvCxnSpPr>
          <a:stCxn id="11" idx="5"/>
        </xdr:cNvCxnSpPr>
      </xdr:nvCxnSpPr>
      <xdr:spPr>
        <a:xfrm>
          <a:off x="2419186" y="6398208"/>
          <a:ext cx="143039" cy="764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74</xdr:row>
      <xdr:rowOff>38100</xdr:rowOff>
    </xdr:from>
    <xdr:to>
      <xdr:col>5</xdr:col>
      <xdr:colOff>0</xdr:colOff>
      <xdr:row>76</xdr:row>
      <xdr:rowOff>0</xdr:rowOff>
    </xdr:to>
    <xdr:sp macro="" textlink="">
      <xdr:nvSpPr>
        <xdr:cNvPr id="15" name="Elipse 14"/>
        <xdr:cNvSpPr/>
      </xdr:nvSpPr>
      <xdr:spPr>
        <a:xfrm>
          <a:off x="1428750" y="14135100"/>
          <a:ext cx="8286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Salário</a:t>
          </a:r>
        </a:p>
      </xdr:txBody>
    </xdr:sp>
    <xdr:clientData/>
  </xdr:twoCellAnchor>
  <xdr:twoCellAnchor>
    <xdr:from>
      <xdr:col>3</xdr:col>
      <xdr:colOff>85725</xdr:colOff>
      <xdr:row>76</xdr:row>
      <xdr:rowOff>0</xdr:rowOff>
    </xdr:from>
    <xdr:to>
      <xdr:col>3</xdr:col>
      <xdr:colOff>433388</xdr:colOff>
      <xdr:row>78</xdr:row>
      <xdr:rowOff>180975</xdr:rowOff>
    </xdr:to>
    <xdr:cxnSp macro="">
      <xdr:nvCxnSpPr>
        <xdr:cNvPr id="16" name="Conector de seta reta 15"/>
        <xdr:cNvCxnSpPr>
          <a:stCxn id="15" idx="4"/>
        </xdr:cNvCxnSpPr>
      </xdr:nvCxnSpPr>
      <xdr:spPr>
        <a:xfrm flipH="1">
          <a:off x="1495425" y="14478000"/>
          <a:ext cx="347663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76</xdr:row>
      <xdr:rowOff>0</xdr:rowOff>
    </xdr:from>
    <xdr:to>
      <xdr:col>4</xdr:col>
      <xdr:colOff>266700</xdr:colOff>
      <xdr:row>79</xdr:row>
      <xdr:rowOff>9525</xdr:rowOff>
    </xdr:to>
    <xdr:cxnSp macro="">
      <xdr:nvCxnSpPr>
        <xdr:cNvPr id="17" name="Conector de seta reta 16"/>
        <xdr:cNvCxnSpPr>
          <a:stCxn id="15" idx="4"/>
        </xdr:cNvCxnSpPr>
      </xdr:nvCxnSpPr>
      <xdr:spPr>
        <a:xfrm>
          <a:off x="1843088" y="14478000"/>
          <a:ext cx="290512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108</xdr:row>
      <xdr:rowOff>9525</xdr:rowOff>
    </xdr:from>
    <xdr:to>
      <xdr:col>5</xdr:col>
      <xdr:colOff>390525</xdr:colOff>
      <xdr:row>109</xdr:row>
      <xdr:rowOff>161925</xdr:rowOff>
    </xdr:to>
    <xdr:sp macro="" textlink="">
      <xdr:nvSpPr>
        <xdr:cNvPr id="31" name="Elipse 30"/>
        <xdr:cNvSpPr/>
      </xdr:nvSpPr>
      <xdr:spPr>
        <a:xfrm>
          <a:off x="1085850" y="12963525"/>
          <a:ext cx="15621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Montante</a:t>
          </a:r>
        </a:p>
      </xdr:txBody>
    </xdr:sp>
    <xdr:clientData/>
  </xdr:twoCellAnchor>
  <xdr:twoCellAnchor>
    <xdr:from>
      <xdr:col>4</xdr:col>
      <xdr:colOff>0</xdr:colOff>
      <xdr:row>109</xdr:row>
      <xdr:rowOff>161925</xdr:rowOff>
    </xdr:from>
    <xdr:to>
      <xdr:col>4</xdr:col>
      <xdr:colOff>0</xdr:colOff>
      <xdr:row>113</xdr:row>
      <xdr:rowOff>133350</xdr:rowOff>
    </xdr:to>
    <xdr:cxnSp macro="">
      <xdr:nvCxnSpPr>
        <xdr:cNvPr id="32" name="Conector de seta reta 31"/>
        <xdr:cNvCxnSpPr>
          <a:stCxn id="31" idx="4"/>
        </xdr:cNvCxnSpPr>
      </xdr:nvCxnSpPr>
      <xdr:spPr>
        <a:xfrm>
          <a:off x="1866900" y="13306425"/>
          <a:ext cx="0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109</xdr:row>
      <xdr:rowOff>111708</xdr:rowOff>
    </xdr:from>
    <xdr:to>
      <xdr:col>2</xdr:col>
      <xdr:colOff>343064</xdr:colOff>
      <xdr:row>113</xdr:row>
      <xdr:rowOff>142875</xdr:rowOff>
    </xdr:to>
    <xdr:cxnSp macro="">
      <xdr:nvCxnSpPr>
        <xdr:cNvPr id="33" name="Conector de seta reta 32"/>
        <xdr:cNvCxnSpPr>
          <a:stCxn id="31" idx="3"/>
        </xdr:cNvCxnSpPr>
      </xdr:nvCxnSpPr>
      <xdr:spPr>
        <a:xfrm flipH="1">
          <a:off x="1162050" y="13256208"/>
          <a:ext cx="152564" cy="7931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161761</xdr:colOff>
      <xdr:row>109</xdr:row>
      <xdr:rowOff>111708</xdr:rowOff>
    </xdr:from>
    <xdr:to>
      <xdr:col>5</xdr:col>
      <xdr:colOff>304800</xdr:colOff>
      <xdr:row>113</xdr:row>
      <xdr:rowOff>114300</xdr:rowOff>
    </xdr:to>
    <xdr:cxnSp macro="">
      <xdr:nvCxnSpPr>
        <xdr:cNvPr id="34" name="Conector de seta reta 33"/>
        <xdr:cNvCxnSpPr>
          <a:stCxn id="31" idx="5"/>
        </xdr:cNvCxnSpPr>
      </xdr:nvCxnSpPr>
      <xdr:spPr>
        <a:xfrm>
          <a:off x="2419186" y="13256208"/>
          <a:ext cx="143039" cy="764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114</xdr:row>
      <xdr:rowOff>38100</xdr:rowOff>
    </xdr:from>
    <xdr:to>
      <xdr:col>5</xdr:col>
      <xdr:colOff>0</xdr:colOff>
      <xdr:row>116</xdr:row>
      <xdr:rowOff>0</xdr:rowOff>
    </xdr:to>
    <xdr:sp macro="" textlink="">
      <xdr:nvSpPr>
        <xdr:cNvPr id="35" name="Elipse 34"/>
        <xdr:cNvSpPr/>
      </xdr:nvSpPr>
      <xdr:spPr>
        <a:xfrm>
          <a:off x="1428750" y="14135100"/>
          <a:ext cx="8286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Salário</a:t>
          </a:r>
        </a:p>
      </xdr:txBody>
    </xdr:sp>
    <xdr:clientData/>
  </xdr:twoCellAnchor>
  <xdr:twoCellAnchor>
    <xdr:from>
      <xdr:col>3</xdr:col>
      <xdr:colOff>85725</xdr:colOff>
      <xdr:row>116</xdr:row>
      <xdr:rowOff>0</xdr:rowOff>
    </xdr:from>
    <xdr:to>
      <xdr:col>3</xdr:col>
      <xdr:colOff>433388</xdr:colOff>
      <xdr:row>118</xdr:row>
      <xdr:rowOff>180975</xdr:rowOff>
    </xdr:to>
    <xdr:cxnSp macro="">
      <xdr:nvCxnSpPr>
        <xdr:cNvPr id="36" name="Conector de seta reta 35"/>
        <xdr:cNvCxnSpPr>
          <a:stCxn id="35" idx="4"/>
        </xdr:cNvCxnSpPr>
      </xdr:nvCxnSpPr>
      <xdr:spPr>
        <a:xfrm flipH="1">
          <a:off x="1495425" y="14478000"/>
          <a:ext cx="347663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116</xdr:row>
      <xdr:rowOff>0</xdr:rowOff>
    </xdr:from>
    <xdr:to>
      <xdr:col>4</xdr:col>
      <xdr:colOff>266700</xdr:colOff>
      <xdr:row>119</xdr:row>
      <xdr:rowOff>9525</xdr:rowOff>
    </xdr:to>
    <xdr:cxnSp macro="">
      <xdr:nvCxnSpPr>
        <xdr:cNvPr id="37" name="Conector de seta reta 36"/>
        <xdr:cNvCxnSpPr>
          <a:stCxn id="35" idx="4"/>
        </xdr:cNvCxnSpPr>
      </xdr:nvCxnSpPr>
      <xdr:spPr>
        <a:xfrm>
          <a:off x="1843088" y="14478000"/>
          <a:ext cx="290512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114</xdr:row>
      <xdr:rowOff>28575</xdr:rowOff>
    </xdr:from>
    <xdr:to>
      <xdr:col>6</xdr:col>
      <xdr:colOff>276225</xdr:colOff>
      <xdr:row>115</xdr:row>
      <xdr:rowOff>180975</xdr:rowOff>
    </xdr:to>
    <xdr:sp macro="" textlink="">
      <xdr:nvSpPr>
        <xdr:cNvPr id="41" name="Elipse 40"/>
        <xdr:cNvSpPr/>
      </xdr:nvSpPr>
      <xdr:spPr>
        <a:xfrm>
          <a:off x="2495550" y="21745575"/>
          <a:ext cx="8286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Conta</a:t>
          </a:r>
        </a:p>
      </xdr:txBody>
    </xdr:sp>
    <xdr:clientData/>
  </xdr:twoCellAnchor>
  <xdr:twoCellAnchor>
    <xdr:from>
      <xdr:col>5</xdr:col>
      <xdr:colOff>304800</xdr:colOff>
      <xdr:row>115</xdr:row>
      <xdr:rowOff>180975</xdr:rowOff>
    </xdr:from>
    <xdr:to>
      <xdr:col>5</xdr:col>
      <xdr:colOff>652463</xdr:colOff>
      <xdr:row>118</xdr:row>
      <xdr:rowOff>171450</xdr:rowOff>
    </xdr:to>
    <xdr:cxnSp macro="">
      <xdr:nvCxnSpPr>
        <xdr:cNvPr id="42" name="Conector de seta reta 41"/>
        <xdr:cNvCxnSpPr>
          <a:stCxn id="41" idx="4"/>
        </xdr:cNvCxnSpPr>
      </xdr:nvCxnSpPr>
      <xdr:spPr>
        <a:xfrm flipH="1">
          <a:off x="2562225" y="22088475"/>
          <a:ext cx="347663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652463</xdr:colOff>
      <xdr:row>115</xdr:row>
      <xdr:rowOff>180975</xdr:rowOff>
    </xdr:from>
    <xdr:to>
      <xdr:col>6</xdr:col>
      <xdr:colOff>152400</xdr:colOff>
      <xdr:row>119</xdr:row>
      <xdr:rowOff>0</xdr:rowOff>
    </xdr:to>
    <xdr:cxnSp macro="">
      <xdr:nvCxnSpPr>
        <xdr:cNvPr id="43" name="Conector de seta reta 42"/>
        <xdr:cNvCxnSpPr>
          <a:stCxn id="41" idx="4"/>
        </xdr:cNvCxnSpPr>
      </xdr:nvCxnSpPr>
      <xdr:spPr>
        <a:xfrm>
          <a:off x="2909888" y="22088475"/>
          <a:ext cx="290512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topLeftCell="A106" zoomScaleNormal="100" workbookViewId="0">
      <selection activeCell="H118" sqref="H118"/>
    </sheetView>
  </sheetViews>
  <sheetFormatPr defaultRowHeight="15"/>
  <cols>
    <col min="1" max="1" width="4.85546875" style="1" bestFit="1" customWidth="1"/>
    <col min="2" max="2" width="9.7109375" style="1" bestFit="1" customWidth="1"/>
    <col min="3" max="3" width="6.5703125" style="1" bestFit="1" customWidth="1"/>
    <col min="4" max="4" width="6.85546875" style="1" bestFit="1" customWidth="1"/>
    <col min="5" max="5" width="5.85546875" style="1" bestFit="1" customWidth="1"/>
    <col min="6" max="6" width="11.85546875" style="1" bestFit="1" customWidth="1"/>
    <col min="7" max="7" width="4.28515625" bestFit="1" customWidth="1"/>
    <col min="8" max="8" width="32" style="5" bestFit="1" customWidth="1"/>
    <col min="9" max="9" width="7.7109375" bestFit="1" customWidth="1"/>
    <col min="10" max="10" width="1.7109375" customWidth="1"/>
    <col min="11" max="11" width="38.7109375" bestFit="1" customWidth="1"/>
    <col min="12" max="12" width="6.7109375" bestFit="1" customWidth="1"/>
    <col min="13" max="13" width="1.7109375" customWidth="1"/>
    <col min="14" max="14" width="24.7109375" bestFit="1" customWidth="1"/>
    <col min="15" max="15" width="6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5">
      <c r="A2" s="1">
        <v>1</v>
      </c>
      <c r="B2" s="1" t="s">
        <v>6</v>
      </c>
      <c r="C2" s="1" t="s">
        <v>9</v>
      </c>
      <c r="D2" s="1" t="s">
        <v>7</v>
      </c>
      <c r="E2" s="1" t="s">
        <v>12</v>
      </c>
      <c r="F2" s="1" t="s">
        <v>13</v>
      </c>
      <c r="H2" s="23" t="s">
        <v>16</v>
      </c>
      <c r="I2" s="24"/>
    </row>
    <row r="3" spans="1:15">
      <c r="A3" s="1">
        <v>2</v>
      </c>
      <c r="B3" s="1" t="s">
        <v>6</v>
      </c>
      <c r="C3" s="1" t="s">
        <v>9</v>
      </c>
      <c r="D3" s="1" t="s">
        <v>7</v>
      </c>
      <c r="E3" s="1" t="s">
        <v>13</v>
      </c>
      <c r="F3" s="1" t="s">
        <v>13</v>
      </c>
      <c r="H3" s="6" t="s">
        <v>12</v>
      </c>
      <c r="I3" s="7">
        <f>COUNTIF(F2:F15,"sim")</f>
        <v>9</v>
      </c>
    </row>
    <row r="4" spans="1:15">
      <c r="A4" s="1">
        <v>3</v>
      </c>
      <c r="B4" s="1" t="s">
        <v>7</v>
      </c>
      <c r="C4" s="1" t="s">
        <v>9</v>
      </c>
      <c r="D4" s="1" t="s">
        <v>7</v>
      </c>
      <c r="E4" s="1" t="s">
        <v>12</v>
      </c>
      <c r="F4" s="1" t="s">
        <v>12</v>
      </c>
      <c r="H4" s="6" t="s">
        <v>13</v>
      </c>
      <c r="I4" s="7">
        <f>COUNTIF(F2:F15,"não")</f>
        <v>5</v>
      </c>
    </row>
    <row r="5" spans="1:15">
      <c r="A5" s="1">
        <v>4</v>
      </c>
      <c r="B5" s="1" t="s">
        <v>8</v>
      </c>
      <c r="C5" s="1" t="s">
        <v>10</v>
      </c>
      <c r="D5" s="1" t="s">
        <v>7</v>
      </c>
      <c r="E5" s="1" t="s">
        <v>12</v>
      </c>
      <c r="F5" s="1" t="s">
        <v>12</v>
      </c>
      <c r="H5" s="8" t="s">
        <v>14</v>
      </c>
      <c r="I5" s="9">
        <f>I3+I4</f>
        <v>14</v>
      </c>
    </row>
    <row r="6" spans="1:15">
      <c r="A6" s="1">
        <v>5</v>
      </c>
      <c r="B6" s="1" t="s">
        <v>8</v>
      </c>
      <c r="C6" s="1" t="s">
        <v>11</v>
      </c>
      <c r="D6" s="1" t="s">
        <v>8</v>
      </c>
      <c r="E6" s="1" t="s">
        <v>12</v>
      </c>
      <c r="F6" s="1" t="s">
        <v>12</v>
      </c>
      <c r="H6" s="5" t="s">
        <v>17</v>
      </c>
      <c r="I6" s="2">
        <f>IF(AND(I3&lt;&gt;0,I4&lt;&gt;0),-I3/I5*LOG(I3/I5,2)-I4/I5*LOG(I4/I5,2),0)</f>
        <v>0.94028595867063092</v>
      </c>
    </row>
    <row r="7" spans="1:15">
      <c r="A7" s="1">
        <v>6</v>
      </c>
      <c r="B7" s="1" t="s">
        <v>8</v>
      </c>
      <c r="C7" s="1" t="s">
        <v>11</v>
      </c>
      <c r="D7" s="1" t="s">
        <v>8</v>
      </c>
      <c r="E7" s="1" t="s">
        <v>13</v>
      </c>
      <c r="F7" s="1" t="s">
        <v>13</v>
      </c>
    </row>
    <row r="8" spans="1:15">
      <c r="A8" s="1">
        <v>7</v>
      </c>
      <c r="B8" s="1" t="s">
        <v>7</v>
      </c>
      <c r="C8" s="1" t="s">
        <v>11</v>
      </c>
      <c r="D8" s="1" t="s">
        <v>8</v>
      </c>
      <c r="E8" s="1" t="s">
        <v>13</v>
      </c>
      <c r="F8" s="1" t="s">
        <v>12</v>
      </c>
      <c r="H8" s="10" t="s">
        <v>18</v>
      </c>
      <c r="I8" s="11" t="s">
        <v>7</v>
      </c>
      <c r="K8" s="10" t="s">
        <v>18</v>
      </c>
      <c r="L8" s="11" t="s">
        <v>6</v>
      </c>
      <c r="N8" s="10" t="s">
        <v>18</v>
      </c>
      <c r="O8" s="11" t="s">
        <v>8</v>
      </c>
    </row>
    <row r="9" spans="1:15">
      <c r="A9" s="1">
        <v>8</v>
      </c>
      <c r="B9" s="1" t="s">
        <v>6</v>
      </c>
      <c r="C9" s="1" t="s">
        <v>10</v>
      </c>
      <c r="D9" s="1" t="s">
        <v>7</v>
      </c>
      <c r="E9" s="1" t="s">
        <v>12</v>
      </c>
      <c r="F9" s="1" t="s">
        <v>13</v>
      </c>
      <c r="H9" s="6" t="s">
        <v>12</v>
      </c>
      <c r="I9" s="7">
        <f>COUNTIFS($B$2:$B$15,I$8,$F$2:$F$15,H9)</f>
        <v>4</v>
      </c>
      <c r="K9" s="6" t="s">
        <v>12</v>
      </c>
      <c r="L9" s="7">
        <f>COUNTIFS($B$2:$B$15,L$8,$F$2:$F$15,K9)</f>
        <v>2</v>
      </c>
      <c r="N9" s="6" t="s">
        <v>12</v>
      </c>
      <c r="O9" s="7">
        <f>COUNTIFS($B$2:$B$15,O$8,$F$2:$F$15,N9)</f>
        <v>3</v>
      </c>
    </row>
    <row r="10" spans="1:15">
      <c r="A10" s="1">
        <v>9</v>
      </c>
      <c r="B10" s="1" t="s">
        <v>6</v>
      </c>
      <c r="C10" s="1" t="s">
        <v>11</v>
      </c>
      <c r="D10" s="1" t="s">
        <v>8</v>
      </c>
      <c r="E10" s="1" t="s">
        <v>12</v>
      </c>
      <c r="F10" s="1" t="s">
        <v>12</v>
      </c>
      <c r="H10" s="6" t="s">
        <v>13</v>
      </c>
      <c r="I10" s="7">
        <f>COUNTIFS($B$2:$B$15,I$8,$F$2:$F$15,H10)</f>
        <v>0</v>
      </c>
      <c r="K10" s="6" t="s">
        <v>13</v>
      </c>
      <c r="L10" s="7">
        <f>COUNTIFS($B$2:$B$15,L$8,$F$2:$F$15,K10)</f>
        <v>3</v>
      </c>
      <c r="N10" s="6" t="s">
        <v>13</v>
      </c>
      <c r="O10" s="7">
        <f>COUNTIFS($B$2:$B$15,O$8,$F$2:$F$15,N10)</f>
        <v>2</v>
      </c>
    </row>
    <row r="11" spans="1:15">
      <c r="A11" s="1">
        <v>10</v>
      </c>
      <c r="B11" s="1" t="s">
        <v>8</v>
      </c>
      <c r="C11" s="1" t="s">
        <v>10</v>
      </c>
      <c r="D11" s="1" t="s">
        <v>8</v>
      </c>
      <c r="E11" s="1" t="s">
        <v>12</v>
      </c>
      <c r="F11" s="1" t="s">
        <v>12</v>
      </c>
      <c r="H11" s="8" t="s">
        <v>14</v>
      </c>
      <c r="I11" s="9">
        <f>I9+I10</f>
        <v>4</v>
      </c>
      <c r="K11" s="8" t="s">
        <v>14</v>
      </c>
      <c r="L11" s="9">
        <f>L9+L10</f>
        <v>5</v>
      </c>
      <c r="N11" s="8" t="s">
        <v>14</v>
      </c>
      <c r="O11" s="9">
        <f>O9+O10</f>
        <v>5</v>
      </c>
    </row>
    <row r="12" spans="1:15">
      <c r="A12" s="1">
        <v>11</v>
      </c>
      <c r="B12" s="1" t="s">
        <v>6</v>
      </c>
      <c r="C12" s="1" t="s">
        <v>10</v>
      </c>
      <c r="D12" s="1" t="s">
        <v>8</v>
      </c>
      <c r="E12" s="1" t="s">
        <v>13</v>
      </c>
      <c r="F12" s="1" t="s">
        <v>12</v>
      </c>
      <c r="H12" s="5" t="s">
        <v>15</v>
      </c>
      <c r="I12" s="2">
        <f>IF(AND(I9&lt;&gt;0,I10&lt;&gt;0),-I9/I11*LOG(I9/I11,2)-I10/I11*LOG(I10/I11,2),0)</f>
        <v>0</v>
      </c>
      <c r="K12" s="5" t="s">
        <v>19</v>
      </c>
      <c r="L12" s="2">
        <f>IF(AND(L9&lt;&gt;0,L10&lt;&gt;0),-L9/L11*LOG(L9/L11,2)-L10/L11*LOG(L10/L11,2),0)</f>
        <v>0.97095059445466858</v>
      </c>
      <c r="N12" s="5" t="s">
        <v>20</v>
      </c>
      <c r="O12" s="2">
        <f>IF(AND(O9&lt;&gt;0,O10&lt;&gt;0),-O9/O11*LOG(O9/O11,2)-O10/O11*LOG(O10/O11,2),0)</f>
        <v>0.97095059445466858</v>
      </c>
    </row>
    <row r="13" spans="1:15">
      <c r="A13" s="1">
        <v>12</v>
      </c>
      <c r="B13" s="1" t="s">
        <v>7</v>
      </c>
      <c r="C13" s="1" t="s">
        <v>11</v>
      </c>
      <c r="D13" s="1" t="s">
        <v>7</v>
      </c>
      <c r="E13" s="1" t="s">
        <v>13</v>
      </c>
      <c r="F13" s="1" t="s">
        <v>12</v>
      </c>
    </row>
    <row r="14" spans="1:15">
      <c r="A14" s="1">
        <v>13</v>
      </c>
      <c r="B14" s="1" t="s">
        <v>7</v>
      </c>
      <c r="C14" s="1" t="s">
        <v>9</v>
      </c>
      <c r="D14" s="1" t="s">
        <v>8</v>
      </c>
      <c r="E14" s="1" t="s">
        <v>12</v>
      </c>
      <c r="F14" s="1" t="s">
        <v>12</v>
      </c>
      <c r="H14" s="5" t="s">
        <v>25</v>
      </c>
      <c r="I14" s="2">
        <f>I$6-I11/I$5*I12-L11/I$5*L12-O11/I$5*O12</f>
        <v>0.24674981977443911</v>
      </c>
      <c r="K14" s="2">
        <f>I11/I$5*I12+L11/I$5*L12+O11/I$5*O12</f>
        <v>0.69353613889619181</v>
      </c>
      <c r="N14" s="2"/>
    </row>
    <row r="15" spans="1:15">
      <c r="A15" s="1">
        <v>14</v>
      </c>
      <c r="B15" s="1" t="s">
        <v>8</v>
      </c>
      <c r="C15" s="1" t="s">
        <v>10</v>
      </c>
      <c r="D15" s="1" t="s">
        <v>7</v>
      </c>
      <c r="E15" s="1" t="s">
        <v>13</v>
      </c>
      <c r="F15" s="1" t="s">
        <v>13</v>
      </c>
    </row>
    <row r="16" spans="1:15">
      <c r="H16" s="10" t="s">
        <v>21</v>
      </c>
      <c r="I16" s="11" t="s">
        <v>11</v>
      </c>
      <c r="K16" s="10" t="s">
        <v>21</v>
      </c>
      <c r="L16" s="11" t="s">
        <v>10</v>
      </c>
      <c r="N16" s="10" t="s">
        <v>21</v>
      </c>
      <c r="O16" s="11" t="s">
        <v>9</v>
      </c>
    </row>
    <row r="17" spans="8:15">
      <c r="H17" s="6" t="s">
        <v>12</v>
      </c>
      <c r="I17" s="7">
        <f>COUNTIFS($C$2:$C$15,I$16,$F$2:$F$15,H17)</f>
        <v>4</v>
      </c>
      <c r="K17" s="6" t="s">
        <v>12</v>
      </c>
      <c r="L17" s="7">
        <f>COUNTIFS($C$2:$C$15,L$16,$F$2:$F$15,K17)</f>
        <v>3</v>
      </c>
      <c r="N17" s="6" t="s">
        <v>12</v>
      </c>
      <c r="O17" s="7">
        <f>COUNTIFS($C$2:$C$15,O$16,$F$2:$F$15,N17)</f>
        <v>2</v>
      </c>
    </row>
    <row r="18" spans="8:15">
      <c r="H18" s="6" t="s">
        <v>13</v>
      </c>
      <c r="I18" s="7">
        <f>COUNTIFS($C$2:$C$15,I$16,$F$2:$F$15,H18)</f>
        <v>1</v>
      </c>
      <c r="K18" s="6" t="s">
        <v>13</v>
      </c>
      <c r="L18" s="7">
        <f>COUNTIFS($C$2:$C$15,L$16,$F$2:$F$15,K18)</f>
        <v>2</v>
      </c>
      <c r="N18" s="6" t="s">
        <v>13</v>
      </c>
      <c r="O18" s="7">
        <f>COUNTIFS($C$2:$C$15,O$16,$F$2:$F$15,N18)</f>
        <v>2</v>
      </c>
    </row>
    <row r="19" spans="8:15">
      <c r="H19" s="8" t="s">
        <v>14</v>
      </c>
      <c r="I19" s="9">
        <f>I17+I18</f>
        <v>5</v>
      </c>
      <c r="K19" s="8" t="s">
        <v>14</v>
      </c>
      <c r="L19" s="9">
        <f>L17+L18</f>
        <v>5</v>
      </c>
      <c r="N19" s="8" t="s">
        <v>14</v>
      </c>
      <c r="O19" s="9">
        <f>O17+O18</f>
        <v>4</v>
      </c>
    </row>
    <row r="20" spans="8:15">
      <c r="H20" s="5" t="s">
        <v>22</v>
      </c>
      <c r="I20" s="2">
        <f>IF(AND(I17&lt;&gt;0,I18&lt;&gt;0),-I17/I19*LOG(I17/I19,2)-I18/I19*LOG(I18/I19,2),0)</f>
        <v>0.72192809488736231</v>
      </c>
      <c r="K20" s="5" t="s">
        <v>23</v>
      </c>
      <c r="L20" s="2">
        <f>IF(AND(L17&lt;&gt;0,L18&lt;&gt;0),-L17/L19*LOG(L17/L19,2)-L18/L19*LOG(L18/L19,2),0)</f>
        <v>0.97095059445466858</v>
      </c>
      <c r="N20" s="5" t="s">
        <v>24</v>
      </c>
      <c r="O20" s="2">
        <f>IF(AND(O17&lt;&gt;0,O18&lt;&gt;0),-O17/O19*LOG(O17/O19,2)-O18/O19*LOG(O18/O19,2),0)</f>
        <v>1</v>
      </c>
    </row>
    <row r="22" spans="8:15">
      <c r="H22" s="5" t="s">
        <v>26</v>
      </c>
      <c r="I22" s="2">
        <f>I$6-I19/I$5*I20-L19/I$5*L20-O19/I$5*O20</f>
        <v>4.9972141048477026E-2</v>
      </c>
      <c r="K22" s="2">
        <f>I19/I$5*I20+L19/I$5*L20+O19/I$5*O20</f>
        <v>0.89031381762215389</v>
      </c>
    </row>
    <row r="23" spans="8:15">
      <c r="N23" s="12"/>
      <c r="O23" s="12"/>
    </row>
    <row r="24" spans="8:15">
      <c r="H24" s="10" t="s">
        <v>27</v>
      </c>
      <c r="I24" s="11" t="s">
        <v>7</v>
      </c>
      <c r="K24" s="10" t="s">
        <v>27</v>
      </c>
      <c r="L24" s="11" t="s">
        <v>8</v>
      </c>
      <c r="N24" s="13"/>
      <c r="O24" s="13"/>
    </row>
    <row r="25" spans="8:15">
      <c r="H25" s="6" t="s">
        <v>12</v>
      </c>
      <c r="I25" s="7">
        <f>COUNTIFS($D$2:$D$15,I$24,$F$2:$F$15,H25)</f>
        <v>3</v>
      </c>
      <c r="K25" s="6" t="s">
        <v>12</v>
      </c>
      <c r="L25" s="7">
        <f>COUNTIFS($D$2:$D$15,L$24,$F$2:$F$15,K25)</f>
        <v>6</v>
      </c>
      <c r="N25" s="14"/>
      <c r="O25" s="12"/>
    </row>
    <row r="26" spans="8:15">
      <c r="H26" s="6" t="s">
        <v>13</v>
      </c>
      <c r="I26" s="7">
        <f>COUNTIFS($D$2:$D$15,I$24,$F$2:$F$15,H26)</f>
        <v>4</v>
      </c>
      <c r="K26" s="6" t="s">
        <v>13</v>
      </c>
      <c r="L26" s="7">
        <f>COUNTIFS($D$2:$D$15,L$24,$F$2:$F$15,K26)</f>
        <v>1</v>
      </c>
      <c r="N26" s="14"/>
      <c r="O26" s="12"/>
    </row>
    <row r="27" spans="8:15">
      <c r="H27" s="8" t="s">
        <v>14</v>
      </c>
      <c r="I27" s="9">
        <f>I25+I26</f>
        <v>7</v>
      </c>
      <c r="K27" s="8" t="s">
        <v>14</v>
      </c>
      <c r="L27" s="9">
        <f>L25+L26</f>
        <v>7</v>
      </c>
      <c r="N27" s="14"/>
      <c r="O27" s="12"/>
    </row>
    <row r="28" spans="8:15">
      <c r="H28" s="5" t="s">
        <v>44</v>
      </c>
      <c r="I28" s="2">
        <f>IF(AND(I25&lt;&gt;0,I26&lt;&gt;0),-I25/I27*LOG(I25/I27,2)-I26/I27*LOG(I26/I27,2),0)</f>
        <v>0.98522813603425163</v>
      </c>
      <c r="K28" s="5" t="s">
        <v>29</v>
      </c>
      <c r="L28" s="2">
        <f>IF(AND(L25&lt;&gt;0,L26&lt;&gt;0),-L25/L27*LOG(L25/L27,2)-L26/L27*LOG(L26/L27,2),0)</f>
        <v>0.59167277858232747</v>
      </c>
      <c r="N28" s="14"/>
      <c r="O28" s="15"/>
    </row>
    <row r="29" spans="8:15">
      <c r="N29" s="12"/>
      <c r="O29" s="12"/>
    </row>
    <row r="30" spans="8:15">
      <c r="H30" s="5" t="s">
        <v>30</v>
      </c>
      <c r="I30" s="2">
        <f>I$6-I27/I$5*I28-L27/I$5*L28</f>
        <v>0.15183550136234136</v>
      </c>
      <c r="K30" s="2">
        <f>I27/I$5*I28+L27/I$5*L28</f>
        <v>0.78845045730828955</v>
      </c>
      <c r="N30" s="2"/>
    </row>
    <row r="32" spans="8:15">
      <c r="H32" s="10" t="s">
        <v>31</v>
      </c>
      <c r="I32" s="11" t="s">
        <v>12</v>
      </c>
      <c r="K32" s="10" t="s">
        <v>31</v>
      </c>
      <c r="L32" s="11" t="s">
        <v>13</v>
      </c>
    </row>
    <row r="33" spans="1:12">
      <c r="H33" s="6" t="s">
        <v>12</v>
      </c>
      <c r="I33" s="7">
        <f>COUNTIFS($E$2:$E$15,I$32,$F$2:$F$15,H33)</f>
        <v>6</v>
      </c>
      <c r="K33" s="6" t="s">
        <v>12</v>
      </c>
      <c r="L33" s="7">
        <f t="shared" ref="L33:L34" si="0">COUNTIFS($E$2:$E$15,L$32,$F$2:$F$15,K33)</f>
        <v>3</v>
      </c>
    </row>
    <row r="34" spans="1:12">
      <c r="H34" s="6" t="s">
        <v>13</v>
      </c>
      <c r="I34" s="7">
        <f>COUNTIFS($E$2:$E$15,I$32,$F$2:$F$15,H34)</f>
        <v>2</v>
      </c>
      <c r="K34" s="6" t="s">
        <v>13</v>
      </c>
      <c r="L34" s="7">
        <f t="shared" si="0"/>
        <v>3</v>
      </c>
    </row>
    <row r="35" spans="1:12">
      <c r="H35" s="8" t="s">
        <v>14</v>
      </c>
      <c r="I35" s="9">
        <f>I33+I34</f>
        <v>8</v>
      </c>
      <c r="K35" s="8" t="s">
        <v>14</v>
      </c>
      <c r="L35" s="9">
        <f>L33+L34</f>
        <v>6</v>
      </c>
    </row>
    <row r="36" spans="1:12">
      <c r="B36" s="1" t="s">
        <v>7</v>
      </c>
      <c r="D36" s="1" t="s">
        <v>6</v>
      </c>
      <c r="F36" s="1" t="s">
        <v>8</v>
      </c>
      <c r="H36" s="5" t="s">
        <v>45</v>
      </c>
      <c r="I36" s="2">
        <f>IF(AND(I33&lt;&gt;0,I34&lt;&gt;0),-I33/I35*LOG(I33/I35,2)-I34/I35*LOG(I34/I35,2),0)</f>
        <v>0.81127812445913283</v>
      </c>
      <c r="K36" s="5" t="s">
        <v>37</v>
      </c>
      <c r="L36" s="2">
        <f>IF(AND(L33&lt;&gt;0,L34&lt;&gt;0),-L33/L35*LOG(L33/L35,2)-L34/L35*LOG(L34/L35,2),0)</f>
        <v>1</v>
      </c>
    </row>
    <row r="38" spans="1:12">
      <c r="H38" s="5" t="s">
        <v>39</v>
      </c>
      <c r="I38" s="2">
        <f>I$6-I35/I$5*I36-L35/I$5*L36</f>
        <v>4.8127030408269322E-2</v>
      </c>
      <c r="K38" s="2">
        <f>I35/I$5*I36+L35/I$5*L36</f>
        <v>0.89215892826236165</v>
      </c>
    </row>
    <row r="39" spans="1:12">
      <c r="C39" s="1" t="s">
        <v>12</v>
      </c>
      <c r="D39" s="22" t="s">
        <v>33</v>
      </c>
      <c r="E39" s="22"/>
      <c r="F39" s="1" t="s">
        <v>33</v>
      </c>
      <c r="H39" s="16" t="str">
        <f>H14</f>
        <v>Ganho (Montante, Empréstimo)</v>
      </c>
      <c r="I39" s="18">
        <f>I14</f>
        <v>0.24674981977443911</v>
      </c>
      <c r="K39" s="3" t="s">
        <v>32</v>
      </c>
    </row>
    <row r="40" spans="1:12">
      <c r="H40" s="2" t="str">
        <f>H22</f>
        <v>Ganho (Idade, Empréstimo)</v>
      </c>
      <c r="I40" s="2">
        <f>I22</f>
        <v>4.9972141048477026E-2</v>
      </c>
    </row>
    <row r="41" spans="1:12">
      <c r="H41" s="2" t="str">
        <f>H30</f>
        <v>Ganho (Salário, Empréstimo)</v>
      </c>
      <c r="I41" s="2">
        <f>I30</f>
        <v>0.15183550136234136</v>
      </c>
    </row>
    <row r="42" spans="1:12">
      <c r="H42" s="16"/>
      <c r="I42" s="17"/>
    </row>
    <row r="44" spans="1:12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H44" s="10" t="s">
        <v>18</v>
      </c>
      <c r="I44" s="11" t="s">
        <v>6</v>
      </c>
    </row>
    <row r="45" spans="1:12">
      <c r="A45" s="1">
        <v>1</v>
      </c>
      <c r="B45" s="1" t="s">
        <v>6</v>
      </c>
      <c r="C45" s="1" t="s">
        <v>9</v>
      </c>
      <c r="D45" s="1" t="s">
        <v>7</v>
      </c>
      <c r="E45" s="1" t="s">
        <v>12</v>
      </c>
      <c r="F45" s="1" t="s">
        <v>13</v>
      </c>
      <c r="H45" s="6" t="s">
        <v>12</v>
      </c>
      <c r="I45" s="7">
        <f>COUNTIFS($B$2:$B$15,I$44,$F$2:$F$15,H45)</f>
        <v>2</v>
      </c>
    </row>
    <row r="46" spans="1:12">
      <c r="A46" s="1">
        <v>2</v>
      </c>
      <c r="B46" s="1" t="s">
        <v>6</v>
      </c>
      <c r="C46" s="1" t="s">
        <v>9</v>
      </c>
      <c r="D46" s="1" t="s">
        <v>7</v>
      </c>
      <c r="E46" s="1" t="s">
        <v>13</v>
      </c>
      <c r="F46" s="1" t="s">
        <v>13</v>
      </c>
      <c r="H46" s="6" t="s">
        <v>13</v>
      </c>
      <c r="I46" s="7">
        <f>COUNTIFS($B$2:$B$15,I$44,$F$2:$F$15,H46)</f>
        <v>3</v>
      </c>
    </row>
    <row r="47" spans="1:12">
      <c r="A47" s="1">
        <v>8</v>
      </c>
      <c r="B47" s="1" t="s">
        <v>6</v>
      </c>
      <c r="C47" s="1" t="s">
        <v>10</v>
      </c>
      <c r="D47" s="1" t="s">
        <v>7</v>
      </c>
      <c r="E47" s="1" t="s">
        <v>12</v>
      </c>
      <c r="F47" s="1" t="s">
        <v>13</v>
      </c>
      <c r="H47" s="8" t="s">
        <v>14</v>
      </c>
      <c r="I47" s="9">
        <f>I45+I46</f>
        <v>5</v>
      </c>
    </row>
    <row r="48" spans="1:12">
      <c r="A48" s="1">
        <v>9</v>
      </c>
      <c r="B48" s="1" t="s">
        <v>6</v>
      </c>
      <c r="C48" s="1" t="s">
        <v>11</v>
      </c>
      <c r="D48" s="1" t="s">
        <v>8</v>
      </c>
      <c r="E48" s="1" t="s">
        <v>12</v>
      </c>
      <c r="F48" s="1" t="s">
        <v>12</v>
      </c>
      <c r="H48" s="5" t="s">
        <v>19</v>
      </c>
      <c r="I48" s="2">
        <f>IF(AND(I45&lt;&gt;0,I46&lt;&gt;0),-I45/I47*LOG(I45/I47,2)-I46/I47*LOG(I46/I47,2),0)</f>
        <v>0.97095059445466858</v>
      </c>
    </row>
    <row r="49" spans="1:15">
      <c r="A49" s="1">
        <v>11</v>
      </c>
      <c r="B49" s="1" t="s">
        <v>6</v>
      </c>
      <c r="C49" s="1" t="s">
        <v>10</v>
      </c>
      <c r="D49" s="1" t="s">
        <v>8</v>
      </c>
      <c r="E49" s="1" t="s">
        <v>13</v>
      </c>
      <c r="F49" s="1" t="s">
        <v>12</v>
      </c>
    </row>
    <row r="50" spans="1:15">
      <c r="H50" s="10" t="s">
        <v>21</v>
      </c>
      <c r="I50" s="11" t="s">
        <v>11</v>
      </c>
      <c r="K50" s="10" t="s">
        <v>21</v>
      </c>
      <c r="L50" s="11" t="s">
        <v>10</v>
      </c>
      <c r="N50" s="10" t="s">
        <v>21</v>
      </c>
      <c r="O50" s="11" t="s">
        <v>9</v>
      </c>
    </row>
    <row r="51" spans="1:15">
      <c r="H51" s="6" t="s">
        <v>12</v>
      </c>
      <c r="I51" s="7">
        <f>COUNTIFS($B$2:$B$15,$I$44,$C$2:$C$15,I$50,$F$2:$F$15,H51)</f>
        <v>1</v>
      </c>
      <c r="K51" s="6" t="s">
        <v>12</v>
      </c>
      <c r="L51" s="7">
        <f>COUNTIFS($B$2:$B$15,$I$44,$C$2:$C$15,L$50,$F$2:$F$15,K51)</f>
        <v>1</v>
      </c>
      <c r="N51" s="6" t="s">
        <v>12</v>
      </c>
      <c r="O51" s="7">
        <f>COUNTIFS($B$2:$B$15,$I$44,$C$2:$C$15,O$50,$F$2:$F$15,N51)</f>
        <v>0</v>
      </c>
    </row>
    <row r="52" spans="1:15">
      <c r="H52" s="6" t="s">
        <v>13</v>
      </c>
      <c r="I52" s="7">
        <f>COUNTIFS($B$2:$B$15,$I$44,$C$2:$C$15,I$50,$F$2:$F$15,H52)</f>
        <v>0</v>
      </c>
      <c r="K52" s="6" t="s">
        <v>13</v>
      </c>
      <c r="L52" s="7">
        <f>COUNTIFS($B$2:$B$15,$I$44,$C$2:$C$15,L$50,$F$2:$F$15,K52)</f>
        <v>1</v>
      </c>
      <c r="N52" s="6" t="s">
        <v>13</v>
      </c>
      <c r="O52" s="7">
        <f>COUNTIFS($B$2:$B$15,$I$44,$C$2:$C$15,O$50,$F$2:$F$15,N52)</f>
        <v>2</v>
      </c>
    </row>
    <row r="53" spans="1:15">
      <c r="H53" s="8" t="s">
        <v>14</v>
      </c>
      <c r="I53" s="9">
        <f>I51+I52</f>
        <v>1</v>
      </c>
      <c r="K53" s="8" t="s">
        <v>14</v>
      </c>
      <c r="L53" s="9">
        <f>L51+L52</f>
        <v>2</v>
      </c>
      <c r="N53" s="8" t="s">
        <v>14</v>
      </c>
      <c r="O53" s="9">
        <f>O51+O52</f>
        <v>2</v>
      </c>
    </row>
    <row r="54" spans="1:15">
      <c r="H54" s="5" t="s">
        <v>22</v>
      </c>
      <c r="I54" s="2">
        <f>IF(AND(I51&lt;&gt;0,I52&lt;&gt;0),-I51/I53*LOG(I51/I53,2)-I52/I53*LOG(I52/I53,2),0)</f>
        <v>0</v>
      </c>
      <c r="K54" s="5" t="s">
        <v>23</v>
      </c>
      <c r="L54" s="2">
        <f>IF(AND(L51&lt;&gt;0,L52&lt;&gt;0),-L51/L53*LOG(L51/L53,2)-L52/L53*LOG(L52/L53,2),0)</f>
        <v>1</v>
      </c>
      <c r="N54" s="5" t="s">
        <v>24</v>
      </c>
      <c r="O54" s="2">
        <f>IF(AND(O51&lt;&gt;0,O52&lt;&gt;0),-O51/O53*LOG(O51/O53,2)-O52/O53*LOG(O52/O53,2),0)</f>
        <v>0</v>
      </c>
    </row>
    <row r="56" spans="1:15">
      <c r="H56" s="5" t="s">
        <v>34</v>
      </c>
      <c r="I56" s="2">
        <f>I$48-I53/I$47*I54-L53/I$47*L54-O53/I$47*O54</f>
        <v>0.57095059445466856</v>
      </c>
      <c r="K56">
        <f>I53/I$47*I54+L53/I$47*L54+O53/I$47*O54</f>
        <v>0.4</v>
      </c>
    </row>
    <row r="57" spans="1:15">
      <c r="N57" s="12"/>
      <c r="O57" s="12"/>
    </row>
    <row r="58" spans="1:15">
      <c r="H58" s="10" t="s">
        <v>27</v>
      </c>
      <c r="I58" s="11" t="s">
        <v>7</v>
      </c>
      <c r="K58" s="10" t="s">
        <v>27</v>
      </c>
      <c r="L58" s="11" t="s">
        <v>8</v>
      </c>
      <c r="N58" s="13"/>
      <c r="O58" s="13"/>
    </row>
    <row r="59" spans="1:15">
      <c r="H59" s="6" t="s">
        <v>12</v>
      </c>
      <c r="I59" s="7">
        <f>COUNTIFS($B$2:$B$15,$I$44,$D$2:$D$15,I$58,$F$2:$F$15,H59)</f>
        <v>0</v>
      </c>
      <c r="K59" s="6" t="s">
        <v>12</v>
      </c>
      <c r="L59" s="7">
        <f>COUNTIFS($B$2:$B$15,$I$44,$D$2:$D$15,L$58,$F$2:$F$15,K59)</f>
        <v>2</v>
      </c>
      <c r="N59" s="14"/>
      <c r="O59" s="12"/>
    </row>
    <row r="60" spans="1:15">
      <c r="H60" s="6" t="s">
        <v>13</v>
      </c>
      <c r="I60" s="7">
        <f>COUNTIFS($B$2:$B$15,$I$44,$D$2:$D$15,I$58,$F$2:$F$15,H60)</f>
        <v>3</v>
      </c>
      <c r="K60" s="6" t="s">
        <v>13</v>
      </c>
      <c r="L60" s="7">
        <f>COUNTIFS($B$2:$B$15,$I$44,$D$2:$D$15,L$58,$F$2:$F$15,K60)</f>
        <v>0</v>
      </c>
      <c r="N60" s="14"/>
      <c r="O60" s="12"/>
    </row>
    <row r="61" spans="1:15">
      <c r="H61" s="8" t="s">
        <v>14</v>
      </c>
      <c r="I61" s="9">
        <f>I59+I60</f>
        <v>3</v>
      </c>
      <c r="K61" s="8" t="s">
        <v>14</v>
      </c>
      <c r="L61" s="9">
        <f>L59+L60</f>
        <v>2</v>
      </c>
      <c r="N61" s="14"/>
      <c r="O61" s="12"/>
    </row>
    <row r="62" spans="1:15">
      <c r="H62" s="5" t="s">
        <v>28</v>
      </c>
      <c r="I62" s="2">
        <f>IF(AND(I59&lt;&gt;0,I60&lt;&gt;0),-I59/I61*LOG(I59/I61,2)-I60/I61*LOG(I60/I61,2),0)</f>
        <v>0</v>
      </c>
      <c r="K62" s="5" t="s">
        <v>29</v>
      </c>
      <c r="L62" s="2">
        <f>IF(AND(L59&lt;&gt;0,L60&lt;&gt;0),-L59/L61*LOG(L59/L61,2)-L60/L61*LOG(L60/L61,2),0)</f>
        <v>0</v>
      </c>
      <c r="N62" s="14"/>
      <c r="O62" s="15"/>
    </row>
    <row r="63" spans="1:15">
      <c r="N63" s="12"/>
      <c r="O63" s="12"/>
    </row>
    <row r="64" spans="1:15">
      <c r="H64" s="5" t="s">
        <v>35</v>
      </c>
      <c r="I64" s="2">
        <f>I$48-I61/I$47*I62-L61/I$47*L62</f>
        <v>0.97095059445466858</v>
      </c>
      <c r="K64">
        <f>I61/I$47*I62+L61/I$47*L62</f>
        <v>0</v>
      </c>
      <c r="N64" s="12"/>
      <c r="O64" s="12"/>
    </row>
    <row r="66" spans="2:12">
      <c r="H66" s="10" t="s">
        <v>31</v>
      </c>
      <c r="I66" s="11" t="s">
        <v>12</v>
      </c>
      <c r="K66" s="10" t="s">
        <v>31</v>
      </c>
      <c r="L66" s="11" t="s">
        <v>13</v>
      </c>
    </row>
    <row r="67" spans="2:12">
      <c r="H67" s="6" t="s">
        <v>12</v>
      </c>
      <c r="I67" s="7">
        <f>COUNTIFS($B$2:$B$15,$I$44,$E$2:$E$15,I$66,$F$2:$F$15,H67)</f>
        <v>1</v>
      </c>
      <c r="K67" s="6" t="s">
        <v>12</v>
      </c>
      <c r="L67" s="7">
        <f>COUNTIFS($B$2:$B$15,$I$44,$E$2:$E$15,L$66,$F$2:$F$15,K67)</f>
        <v>1</v>
      </c>
    </row>
    <row r="68" spans="2:12">
      <c r="H68" s="6" t="s">
        <v>13</v>
      </c>
      <c r="I68" s="7">
        <f>COUNTIFS($B$2:$B$15,$I$44,$E$2:$E$15,I$66,$F$2:$F$15,H68)</f>
        <v>2</v>
      </c>
      <c r="K68" s="6" t="s">
        <v>13</v>
      </c>
      <c r="L68" s="7">
        <f>COUNTIFS($B$2:$B$15,$I$44,$E$2:$E$15,L$66,$F$2:$F$15,K68)</f>
        <v>1</v>
      </c>
    </row>
    <row r="69" spans="2:12">
      <c r="H69" s="8" t="s">
        <v>14</v>
      </c>
      <c r="I69" s="9">
        <f>I67+I68</f>
        <v>3</v>
      </c>
      <c r="K69" s="8" t="s">
        <v>14</v>
      </c>
      <c r="L69" s="9">
        <f>L67+L68</f>
        <v>2</v>
      </c>
    </row>
    <row r="70" spans="2:12">
      <c r="H70" s="5" t="s">
        <v>36</v>
      </c>
      <c r="I70" s="2">
        <f>IF(AND(I67&lt;&gt;0,I68&lt;&gt;0),-I67/I69*LOG(I67/I69,2)-I68/I69*LOG(I68/I69,2),0)</f>
        <v>0.91829583405448956</v>
      </c>
      <c r="K70" s="5" t="s">
        <v>37</v>
      </c>
      <c r="L70" s="2">
        <f>IF(AND(L67&lt;&gt;0,L68&lt;&gt;0),-L67/L69*LOG(L67/L69,2)-L68/L69*LOG(L68/L69,2),0)</f>
        <v>1</v>
      </c>
    </row>
    <row r="72" spans="2:12">
      <c r="B72" s="1" t="s">
        <v>7</v>
      </c>
      <c r="D72" s="1" t="s">
        <v>6</v>
      </c>
      <c r="F72" s="1" t="s">
        <v>8</v>
      </c>
      <c r="H72" s="19" t="s">
        <v>38</v>
      </c>
      <c r="I72" s="2">
        <f>I$48-I69/I$47*I70-L69/I$47*L70</f>
        <v>1.9973094021974891E-2</v>
      </c>
      <c r="K72" s="2">
        <f>I69/I$47*I70+L69/I$47*L70</f>
        <v>0.95097750043269369</v>
      </c>
    </row>
    <row r="73" spans="2:12">
      <c r="H73" s="19" t="str">
        <f>H56</f>
        <v>Ganho (Idade, Montante=médio)</v>
      </c>
      <c r="I73" s="2">
        <f>I56</f>
        <v>0.57095059445466856</v>
      </c>
    </row>
    <row r="74" spans="2:12">
      <c r="H74" s="18" t="str">
        <f>H64</f>
        <v>Ganho (Salário, Montante=médio)</v>
      </c>
      <c r="I74" s="18">
        <f>I64</f>
        <v>0.97095059445466858</v>
      </c>
      <c r="K74" s="3" t="s">
        <v>40</v>
      </c>
    </row>
    <row r="75" spans="2:12">
      <c r="C75" s="1" t="s">
        <v>12</v>
      </c>
      <c r="D75" s="22"/>
      <c r="E75" s="22"/>
      <c r="F75" s="1" t="s">
        <v>33</v>
      </c>
      <c r="H75" s="2"/>
      <c r="I75" s="2"/>
    </row>
    <row r="78" spans="2:12">
      <c r="C78" s="1" t="s">
        <v>7</v>
      </c>
      <c r="F78" s="1" t="s">
        <v>8</v>
      </c>
    </row>
    <row r="80" spans="2:12">
      <c r="D80" s="1" t="s">
        <v>13</v>
      </c>
      <c r="E80" s="1" t="s">
        <v>12</v>
      </c>
    </row>
    <row r="83" spans="1:15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H83" s="10" t="s">
        <v>18</v>
      </c>
      <c r="I83" s="11" t="s">
        <v>8</v>
      </c>
    </row>
    <row r="84" spans="1:15">
      <c r="A84" s="1">
        <v>4</v>
      </c>
      <c r="B84" s="1" t="s">
        <v>8</v>
      </c>
      <c r="C84" s="1" t="s">
        <v>10</v>
      </c>
      <c r="D84" s="1" t="s">
        <v>7</v>
      </c>
      <c r="E84" s="1" t="s">
        <v>12</v>
      </c>
      <c r="F84" s="1" t="s">
        <v>12</v>
      </c>
      <c r="H84" s="6" t="s">
        <v>12</v>
      </c>
      <c r="I84" s="7">
        <f>COUNTIFS($B$2:$B$15,I$83,$F$2:$F$15,H84)</f>
        <v>3</v>
      </c>
    </row>
    <row r="85" spans="1:15">
      <c r="A85" s="1">
        <v>5</v>
      </c>
      <c r="B85" s="1" t="s">
        <v>8</v>
      </c>
      <c r="C85" s="1" t="s">
        <v>11</v>
      </c>
      <c r="D85" s="1" t="s">
        <v>8</v>
      </c>
      <c r="E85" s="1" t="s">
        <v>12</v>
      </c>
      <c r="F85" s="1" t="s">
        <v>12</v>
      </c>
      <c r="H85" s="6" t="s">
        <v>13</v>
      </c>
      <c r="I85" s="7">
        <f>COUNTIFS($B$2:$B$15,I$83,$F$2:$F$15,H85)</f>
        <v>2</v>
      </c>
    </row>
    <row r="86" spans="1:15">
      <c r="A86" s="1">
        <v>6</v>
      </c>
      <c r="B86" s="1" t="s">
        <v>8</v>
      </c>
      <c r="C86" s="1" t="s">
        <v>11</v>
      </c>
      <c r="D86" s="1" t="s">
        <v>8</v>
      </c>
      <c r="E86" s="1" t="s">
        <v>13</v>
      </c>
      <c r="F86" s="1" t="s">
        <v>13</v>
      </c>
      <c r="H86" s="8" t="s">
        <v>14</v>
      </c>
      <c r="I86" s="9">
        <f>I84+I85</f>
        <v>5</v>
      </c>
    </row>
    <row r="87" spans="1:15">
      <c r="A87" s="1">
        <v>10</v>
      </c>
      <c r="B87" s="1" t="s">
        <v>8</v>
      </c>
      <c r="C87" s="1" t="s">
        <v>10</v>
      </c>
      <c r="D87" s="1" t="s">
        <v>8</v>
      </c>
      <c r="E87" s="1" t="s">
        <v>12</v>
      </c>
      <c r="F87" s="1" t="s">
        <v>12</v>
      </c>
      <c r="H87" s="5" t="s">
        <v>20</v>
      </c>
      <c r="I87" s="2">
        <f>IF(AND(I84&lt;&gt;0,I85&lt;&gt;0),-I84/I86*LOG(I84/I86,2)-I85/I86*LOG(I85/I86,2),0)</f>
        <v>0.97095059445466858</v>
      </c>
    </row>
    <row r="88" spans="1:15">
      <c r="A88" s="1">
        <v>14</v>
      </c>
      <c r="B88" s="1" t="s">
        <v>8</v>
      </c>
      <c r="C88" s="1" t="s">
        <v>10</v>
      </c>
      <c r="D88" s="1" t="s">
        <v>7</v>
      </c>
      <c r="E88" s="1" t="s">
        <v>13</v>
      </c>
      <c r="F88" s="1" t="s">
        <v>13</v>
      </c>
    </row>
    <row r="89" spans="1:15">
      <c r="H89" s="10" t="s">
        <v>21</v>
      </c>
      <c r="I89" s="11" t="s">
        <v>11</v>
      </c>
      <c r="K89" s="10" t="s">
        <v>21</v>
      </c>
      <c r="L89" s="11" t="s">
        <v>10</v>
      </c>
      <c r="N89" s="10" t="s">
        <v>21</v>
      </c>
      <c r="O89" s="11" t="s">
        <v>9</v>
      </c>
    </row>
    <row r="90" spans="1:15">
      <c r="H90" s="6" t="s">
        <v>12</v>
      </c>
      <c r="I90" s="7">
        <f>COUNTIFS($B$2:$B$15,$I$83,$C$2:$C$15,I$89,$F$2:$F$15,H90)</f>
        <v>1</v>
      </c>
      <c r="K90" s="6" t="s">
        <v>12</v>
      </c>
      <c r="L90" s="7">
        <f>COUNTIFS($B$2:$B$15,$I$83,$C$2:$C$15,L$89,$F$2:$F$15,K90)</f>
        <v>2</v>
      </c>
      <c r="N90" s="6" t="s">
        <v>12</v>
      </c>
      <c r="O90" s="7">
        <f>COUNTIFS($B$2:$B$15,$I$83,$C$2:$C$15,O$89,$F$2:$F$15,N90)</f>
        <v>0</v>
      </c>
    </row>
    <row r="91" spans="1:15">
      <c r="H91" s="6" t="s">
        <v>13</v>
      </c>
      <c r="I91" s="7">
        <f>COUNTIFS($B$2:$B$15,$I$83,$C$2:$C$15,I$89,$F$2:$F$15,H91)</f>
        <v>1</v>
      </c>
      <c r="K91" s="6" t="s">
        <v>13</v>
      </c>
      <c r="L91" s="7">
        <f>COUNTIFS($B$2:$B$15,$I$83,$C$2:$C$15,L$89,$F$2:$F$15,K91)</f>
        <v>1</v>
      </c>
      <c r="N91" s="6" t="s">
        <v>13</v>
      </c>
      <c r="O91" s="7">
        <f>COUNTIFS($B$2:$B$15,$I$83,$C$2:$C$15,O$89,$F$2:$F$15,N91)</f>
        <v>0</v>
      </c>
    </row>
    <row r="92" spans="1:15">
      <c r="H92" s="8" t="s">
        <v>14</v>
      </c>
      <c r="I92" s="9">
        <f>I90+I91</f>
        <v>2</v>
      </c>
      <c r="K92" s="8" t="s">
        <v>14</v>
      </c>
      <c r="L92" s="9">
        <f>L90+L91</f>
        <v>3</v>
      </c>
      <c r="N92" s="8" t="s">
        <v>14</v>
      </c>
      <c r="O92" s="9">
        <f>O90+O91</f>
        <v>0</v>
      </c>
    </row>
    <row r="93" spans="1:15">
      <c r="H93" s="5" t="s">
        <v>22</v>
      </c>
      <c r="I93" s="2">
        <f>IF(AND(I90&lt;&gt;0,I91&lt;&gt;0),-I90/I92*LOG(I90/I92,2)-I91/I92*LOG(I91/I92,2),0)</f>
        <v>1</v>
      </c>
      <c r="K93" s="5" t="s">
        <v>23</v>
      </c>
      <c r="L93" s="2">
        <f>IF(AND(L90&lt;&gt;0,L91&lt;&gt;0),-L90/L92*LOG(L90/L92,2)-L91/L92*LOG(L91/L92,2),0)</f>
        <v>0.91829583405448956</v>
      </c>
      <c r="N93" s="5" t="s">
        <v>24</v>
      </c>
      <c r="O93" s="2">
        <f>IF(AND(O90&lt;&gt;0,O91&lt;&gt;0),-O90/O92*LOG(O90/O92,2)-O91/O92*LOG(O91/O92,2),0)</f>
        <v>0</v>
      </c>
    </row>
    <row r="95" spans="1:15">
      <c r="H95" s="5" t="s">
        <v>34</v>
      </c>
      <c r="I95" s="2">
        <f>I$87-I92/I$86*I93-L92/I$86*L93-O92/I$86*O93</f>
        <v>1.9973094021974891E-2</v>
      </c>
      <c r="K95" s="2">
        <f>I92/I$47*I93+L92/I$47*L93+O92/I$47*O93</f>
        <v>0.95097750043269369</v>
      </c>
    </row>
    <row r="96" spans="1:15">
      <c r="N96" s="12"/>
      <c r="O96" s="12"/>
    </row>
    <row r="97" spans="2:15">
      <c r="H97" s="10" t="s">
        <v>27</v>
      </c>
      <c r="I97" s="11" t="s">
        <v>7</v>
      </c>
      <c r="K97" s="10" t="s">
        <v>27</v>
      </c>
      <c r="L97" s="11" t="s">
        <v>8</v>
      </c>
      <c r="N97" s="13"/>
      <c r="O97" s="13"/>
    </row>
    <row r="98" spans="2:15">
      <c r="H98" s="6" t="s">
        <v>12</v>
      </c>
      <c r="I98" s="7">
        <f>COUNTIFS($B$2:$B$15,$I$83,$D$2:$D$15,I$97,$F$2:$F$15,H98)</f>
        <v>1</v>
      </c>
      <c r="K98" s="6" t="s">
        <v>12</v>
      </c>
      <c r="L98" s="7">
        <f>COUNTIFS($B$2:$B$15,$I$83,$D$2:$D$15,L$97,$F$2:$F$15,K98)</f>
        <v>2</v>
      </c>
      <c r="N98" s="14"/>
      <c r="O98" s="12"/>
    </row>
    <row r="99" spans="2:15">
      <c r="H99" s="6" t="s">
        <v>13</v>
      </c>
      <c r="I99" s="7">
        <f>COUNTIFS($B$2:$B$15,$I$83,$D$2:$D$15,I$97,$F$2:$F$15,H99)</f>
        <v>1</v>
      </c>
      <c r="K99" s="6" t="s">
        <v>13</v>
      </c>
      <c r="L99" s="7">
        <f>COUNTIFS($B$2:$B$15,$I$83,$D$2:$D$15,L$97,$F$2:$F$15,K99)</f>
        <v>1</v>
      </c>
      <c r="N99" s="14"/>
      <c r="O99" s="12"/>
    </row>
    <row r="100" spans="2:15">
      <c r="H100" s="8" t="s">
        <v>14</v>
      </c>
      <c r="I100" s="9">
        <f>I98+I99</f>
        <v>2</v>
      </c>
      <c r="K100" s="8" t="s">
        <v>14</v>
      </c>
      <c r="L100" s="9">
        <f>L98+L99</f>
        <v>3</v>
      </c>
      <c r="N100" s="14"/>
      <c r="O100" s="12"/>
    </row>
    <row r="101" spans="2:15">
      <c r="H101" s="5" t="s">
        <v>28</v>
      </c>
      <c r="I101" s="2">
        <f>IF(AND(I98&lt;&gt;0,I99&lt;&gt;0),-I98/I100*LOG(I98/I100,2)-I99/I100*LOG(I99/I100,2),0)</f>
        <v>1</v>
      </c>
      <c r="K101" s="5" t="s">
        <v>29</v>
      </c>
      <c r="L101" s="2">
        <f>IF(AND(L98&lt;&gt;0,L99&lt;&gt;0),-L98/L100*LOG(L98/L100,2)-L99/L100*LOG(L99/L100,2),0)</f>
        <v>0.91829583405448956</v>
      </c>
      <c r="N101" s="14"/>
      <c r="O101" s="15"/>
    </row>
    <row r="102" spans="2:15">
      <c r="N102" s="12"/>
      <c r="O102" s="12"/>
    </row>
    <row r="103" spans="2:15">
      <c r="H103" s="5" t="s">
        <v>35</v>
      </c>
      <c r="I103" s="2">
        <f>I$87-I100/I$86*I101-L100/I$86*L101</f>
        <v>1.9973094021974891E-2</v>
      </c>
      <c r="K103" s="2">
        <f>I100/I$47*I101+L100/I$47*L101+O100/I$47*O101</f>
        <v>0.95097750043269369</v>
      </c>
      <c r="N103" s="12"/>
      <c r="O103" s="12"/>
    </row>
    <row r="105" spans="2:15">
      <c r="H105" s="10" t="s">
        <v>31</v>
      </c>
      <c r="I105" s="11" t="s">
        <v>12</v>
      </c>
      <c r="K105" s="10" t="s">
        <v>31</v>
      </c>
      <c r="L105" s="11" t="s">
        <v>13</v>
      </c>
    </row>
    <row r="106" spans="2:15">
      <c r="H106" s="6" t="s">
        <v>12</v>
      </c>
      <c r="I106" s="7">
        <f>COUNTIFS($B$2:$B$15,$I$83,$E$2:$E$15,I$105,$F$2:$F$15,H106)</f>
        <v>3</v>
      </c>
      <c r="K106" s="6" t="s">
        <v>12</v>
      </c>
      <c r="L106" s="7">
        <f>COUNTIFS($B$2:$B$15,$I$83,$E$2:$E$15,L$105,$F$2:$F$15,K106)</f>
        <v>0</v>
      </c>
    </row>
    <row r="107" spans="2:15">
      <c r="H107" s="6" t="s">
        <v>13</v>
      </c>
      <c r="I107" s="7">
        <f>COUNTIFS($B$2:$B$15,$I$83,$E$2:$E$15,I$105,$F$2:$F$15,H107)</f>
        <v>0</v>
      </c>
      <c r="K107" s="6" t="s">
        <v>13</v>
      </c>
      <c r="L107" s="7">
        <f>COUNTIFS($B$2:$B$15,$I$83,$E$2:$E$15,L$105,$F$2:$F$15,K107)</f>
        <v>2</v>
      </c>
    </row>
    <row r="108" spans="2:15">
      <c r="H108" s="8" t="s">
        <v>14</v>
      </c>
      <c r="I108" s="9">
        <f>I106+I107</f>
        <v>3</v>
      </c>
      <c r="K108" s="8" t="s">
        <v>14</v>
      </c>
      <c r="L108" s="9">
        <f>L106+L107</f>
        <v>2</v>
      </c>
    </row>
    <row r="109" spans="2:15">
      <c r="H109" s="5" t="s">
        <v>36</v>
      </c>
      <c r="I109" s="2">
        <f>IF(AND(I106&lt;&gt;0,I107&lt;&gt;0),-I106/I108*LOG(I106/I108,2)-I107/I108*LOG(I107/I108,2),0)</f>
        <v>0</v>
      </c>
      <c r="K109" s="5" t="s">
        <v>37</v>
      </c>
      <c r="L109" s="2">
        <f>IF(AND(L106&lt;&gt;0,L107&lt;&gt;0),-L106/L108*LOG(L106/L108,2)-L107/L108*LOG(L107/L108,2),0)</f>
        <v>0</v>
      </c>
    </row>
    <row r="111" spans="2:15">
      <c r="H111" s="16" t="s">
        <v>38</v>
      </c>
      <c r="I111" s="18">
        <f>I$87-I108/I$86*I109-L108/I$86*L109</f>
        <v>0.97095059445466858</v>
      </c>
      <c r="K111" s="2">
        <f>I108/I$47*I109+L108/I$47*L109+O108/I$47*O109</f>
        <v>0</v>
      </c>
    </row>
    <row r="112" spans="2:15">
      <c r="B112" s="1" t="s">
        <v>7</v>
      </c>
      <c r="D112" s="1" t="s">
        <v>6</v>
      </c>
      <c r="F112" s="1" t="s">
        <v>8</v>
      </c>
      <c r="H112" s="19" t="str">
        <f>H95</f>
        <v>Ganho (Idade, Montante=médio)</v>
      </c>
      <c r="I112" s="2">
        <f>I95</f>
        <v>1.9973094021974891E-2</v>
      </c>
    </row>
    <row r="113" spans="1:12">
      <c r="H113" s="20" t="str">
        <f>H103</f>
        <v>Ganho (Salário, Montante=médio)</v>
      </c>
      <c r="I113" s="20">
        <f>I103</f>
        <v>1.9973094021974891E-2</v>
      </c>
    </row>
    <row r="115" spans="1:12">
      <c r="C115" s="1" t="s">
        <v>12</v>
      </c>
      <c r="D115" s="22"/>
      <c r="E115" s="22"/>
    </row>
    <row r="118" spans="1:12">
      <c r="C118" s="1" t="s">
        <v>7</v>
      </c>
      <c r="E118" s="1" t="s">
        <v>8</v>
      </c>
      <c r="F118" s="1" t="s">
        <v>12</v>
      </c>
      <c r="G118" s="1" t="s">
        <v>13</v>
      </c>
    </row>
    <row r="120" spans="1:12">
      <c r="D120" s="1" t="s">
        <v>13</v>
      </c>
      <c r="E120" s="1" t="s">
        <v>12</v>
      </c>
      <c r="F120" s="1" t="s">
        <v>12</v>
      </c>
      <c r="G120" s="1" t="s">
        <v>13</v>
      </c>
    </row>
    <row r="121" spans="1:12">
      <c r="H121" s="1"/>
      <c r="I121" s="1"/>
      <c r="J121" s="1"/>
      <c r="K121" s="1"/>
      <c r="L121" s="1"/>
    </row>
    <row r="122" spans="1:12">
      <c r="A122" s="4" t="s">
        <v>0</v>
      </c>
      <c r="B122" s="4" t="s">
        <v>1</v>
      </c>
      <c r="C122" s="4" t="s">
        <v>2</v>
      </c>
      <c r="D122" s="4" t="s">
        <v>3</v>
      </c>
      <c r="E122" s="4" t="s">
        <v>4</v>
      </c>
      <c r="F122" s="4" t="s">
        <v>5</v>
      </c>
      <c r="H122" s="1" t="s">
        <v>42</v>
      </c>
      <c r="I122" s="1" t="s">
        <v>41</v>
      </c>
      <c r="J122" s="1"/>
      <c r="K122" s="1" t="s">
        <v>43</v>
      </c>
      <c r="L122" s="1"/>
    </row>
    <row r="123" spans="1:12">
      <c r="A123" s="1">
        <v>1</v>
      </c>
      <c r="B123" s="1" t="s">
        <v>6</v>
      </c>
      <c r="C123" s="1" t="s">
        <v>9</v>
      </c>
      <c r="D123" s="1" t="s">
        <v>7</v>
      </c>
      <c r="E123" s="1" t="s">
        <v>12</v>
      </c>
      <c r="F123" s="1" t="s">
        <v>13</v>
      </c>
      <c r="H123" s="1" t="str">
        <f>IF(B123="baixo","sim",IF(B123="médio",IF(D123="baixo","não","sim"),IF(E123="sim","sim","não")))</f>
        <v>não</v>
      </c>
      <c r="I123" s="1">
        <f>IF(F123=H123,1,0)</f>
        <v>1</v>
      </c>
      <c r="J123" s="1"/>
      <c r="K123" s="21">
        <f>SUM(I123:I136)/COUNTA(I123:I136)</f>
        <v>1</v>
      </c>
      <c r="L123" s="1"/>
    </row>
    <row r="124" spans="1:12">
      <c r="A124" s="1">
        <v>2</v>
      </c>
      <c r="B124" s="1" t="s">
        <v>6</v>
      </c>
      <c r="C124" s="1" t="s">
        <v>9</v>
      </c>
      <c r="D124" s="1" t="s">
        <v>7</v>
      </c>
      <c r="E124" s="1" t="s">
        <v>13</v>
      </c>
      <c r="F124" s="1" t="s">
        <v>13</v>
      </c>
      <c r="H124" s="1" t="str">
        <f t="shared" ref="H124:H136" si="1">IF(B124="baixo","sim",IF(B124="médio",IF(D124="baixo","não","sim"),IF(E124="sim","sim","não")))</f>
        <v>não</v>
      </c>
      <c r="I124" s="1">
        <f t="shared" ref="I124:I136" si="2">IF(F124=H124,1,0)</f>
        <v>1</v>
      </c>
      <c r="J124" s="1"/>
      <c r="K124" s="1"/>
      <c r="L124" s="1"/>
    </row>
    <row r="125" spans="1:12">
      <c r="A125" s="1">
        <v>3</v>
      </c>
      <c r="B125" s="1" t="s">
        <v>7</v>
      </c>
      <c r="C125" s="1" t="s">
        <v>9</v>
      </c>
      <c r="D125" s="1" t="s">
        <v>7</v>
      </c>
      <c r="E125" s="1" t="s">
        <v>12</v>
      </c>
      <c r="F125" s="1" t="s">
        <v>12</v>
      </c>
      <c r="H125" s="1" t="str">
        <f t="shared" si="1"/>
        <v>sim</v>
      </c>
      <c r="I125" s="1">
        <f t="shared" si="2"/>
        <v>1</v>
      </c>
      <c r="J125" s="1"/>
      <c r="K125" s="1"/>
      <c r="L125" s="1"/>
    </row>
    <row r="126" spans="1:12">
      <c r="A126" s="1">
        <v>4</v>
      </c>
      <c r="B126" s="1" t="s">
        <v>8</v>
      </c>
      <c r="C126" s="1" t="s">
        <v>10</v>
      </c>
      <c r="D126" s="1" t="s">
        <v>7</v>
      </c>
      <c r="E126" s="1" t="s">
        <v>12</v>
      </c>
      <c r="F126" s="1" t="s">
        <v>12</v>
      </c>
      <c r="H126" s="1" t="str">
        <f t="shared" si="1"/>
        <v>sim</v>
      </c>
      <c r="I126" s="1">
        <f t="shared" si="2"/>
        <v>1</v>
      </c>
      <c r="J126" s="1"/>
      <c r="K126" s="1"/>
      <c r="L126" s="1"/>
    </row>
    <row r="127" spans="1:12">
      <c r="A127" s="1">
        <v>5</v>
      </c>
      <c r="B127" s="1" t="s">
        <v>8</v>
      </c>
      <c r="C127" s="1" t="s">
        <v>11</v>
      </c>
      <c r="D127" s="1" t="s">
        <v>8</v>
      </c>
      <c r="E127" s="1" t="s">
        <v>12</v>
      </c>
      <c r="F127" s="1" t="s">
        <v>12</v>
      </c>
      <c r="H127" s="1" t="str">
        <f t="shared" si="1"/>
        <v>sim</v>
      </c>
      <c r="I127" s="1">
        <f t="shared" si="2"/>
        <v>1</v>
      </c>
      <c r="J127" s="22"/>
      <c r="K127" s="22"/>
      <c r="L127" s="1"/>
    </row>
    <row r="128" spans="1:12">
      <c r="A128" s="1">
        <v>6</v>
      </c>
      <c r="B128" s="1" t="s">
        <v>8</v>
      </c>
      <c r="C128" s="1" t="s">
        <v>11</v>
      </c>
      <c r="D128" s="1" t="s">
        <v>8</v>
      </c>
      <c r="E128" s="1" t="s">
        <v>13</v>
      </c>
      <c r="F128" s="1" t="s">
        <v>13</v>
      </c>
      <c r="H128" s="1" t="str">
        <f t="shared" si="1"/>
        <v>não</v>
      </c>
      <c r="I128" s="1">
        <f t="shared" si="2"/>
        <v>1</v>
      </c>
      <c r="J128" s="1"/>
      <c r="K128" s="1"/>
      <c r="L128" s="1"/>
    </row>
    <row r="129" spans="1:13">
      <c r="A129" s="1">
        <v>7</v>
      </c>
      <c r="B129" s="1" t="s">
        <v>7</v>
      </c>
      <c r="C129" s="1" t="s">
        <v>11</v>
      </c>
      <c r="D129" s="1" t="s">
        <v>8</v>
      </c>
      <c r="E129" s="1" t="s">
        <v>13</v>
      </c>
      <c r="F129" s="1" t="s">
        <v>12</v>
      </c>
      <c r="H129" s="1" t="str">
        <f t="shared" si="1"/>
        <v>sim</v>
      </c>
      <c r="I129" s="1">
        <f t="shared" si="2"/>
        <v>1</v>
      </c>
      <c r="J129" s="1"/>
      <c r="K129" s="1"/>
      <c r="L129" s="1"/>
    </row>
    <row r="130" spans="1:13">
      <c r="A130" s="1">
        <v>8</v>
      </c>
      <c r="B130" s="1" t="s">
        <v>6</v>
      </c>
      <c r="C130" s="1" t="s">
        <v>10</v>
      </c>
      <c r="D130" s="1" t="s">
        <v>7</v>
      </c>
      <c r="E130" s="1" t="s">
        <v>12</v>
      </c>
      <c r="F130" s="1" t="s">
        <v>13</v>
      </c>
      <c r="H130" s="1" t="str">
        <f t="shared" si="1"/>
        <v>não</v>
      </c>
      <c r="I130" s="1">
        <f t="shared" si="2"/>
        <v>1</v>
      </c>
      <c r="J130" s="1"/>
      <c r="K130" s="1"/>
      <c r="L130" s="1"/>
      <c r="M130" s="1"/>
    </row>
    <row r="131" spans="1:13">
      <c r="A131" s="1">
        <v>9</v>
      </c>
      <c r="B131" s="1" t="s">
        <v>6</v>
      </c>
      <c r="C131" s="1" t="s">
        <v>11</v>
      </c>
      <c r="D131" s="1" t="s">
        <v>8</v>
      </c>
      <c r="E131" s="1" t="s">
        <v>12</v>
      </c>
      <c r="F131" s="1" t="s">
        <v>12</v>
      </c>
      <c r="H131" s="1" t="str">
        <f t="shared" si="1"/>
        <v>sim</v>
      </c>
      <c r="I131" s="1">
        <f t="shared" si="2"/>
        <v>1</v>
      </c>
      <c r="J131" s="1"/>
      <c r="K131" s="1"/>
      <c r="L131" s="1"/>
    </row>
    <row r="132" spans="1:13">
      <c r="A132" s="1">
        <v>10</v>
      </c>
      <c r="B132" s="1" t="s">
        <v>8</v>
      </c>
      <c r="C132" s="1" t="s">
        <v>10</v>
      </c>
      <c r="D132" s="1" t="s">
        <v>8</v>
      </c>
      <c r="E132" s="1" t="s">
        <v>12</v>
      </c>
      <c r="F132" s="1" t="s">
        <v>12</v>
      </c>
      <c r="H132" s="1" t="str">
        <f t="shared" si="1"/>
        <v>sim</v>
      </c>
      <c r="I132" s="1">
        <f t="shared" si="2"/>
        <v>1</v>
      </c>
      <c r="J132" s="1"/>
      <c r="K132" s="1"/>
      <c r="L132" s="1"/>
      <c r="M132" s="1"/>
    </row>
    <row r="133" spans="1:13">
      <c r="A133" s="1">
        <v>11</v>
      </c>
      <c r="B133" s="1" t="s">
        <v>6</v>
      </c>
      <c r="C133" s="1" t="s">
        <v>10</v>
      </c>
      <c r="D133" s="1" t="s">
        <v>8</v>
      </c>
      <c r="E133" s="1" t="s">
        <v>13</v>
      </c>
      <c r="F133" s="1" t="s">
        <v>12</v>
      </c>
      <c r="H133" s="1" t="str">
        <f t="shared" si="1"/>
        <v>sim</v>
      </c>
      <c r="I133" s="1">
        <f t="shared" si="2"/>
        <v>1</v>
      </c>
    </row>
    <row r="134" spans="1:13">
      <c r="A134" s="1">
        <v>12</v>
      </c>
      <c r="B134" s="1" t="s">
        <v>7</v>
      </c>
      <c r="C134" s="1" t="s">
        <v>11</v>
      </c>
      <c r="D134" s="1" t="s">
        <v>7</v>
      </c>
      <c r="E134" s="1" t="s">
        <v>13</v>
      </c>
      <c r="F134" s="1" t="s">
        <v>12</v>
      </c>
      <c r="H134" s="1" t="str">
        <f t="shared" si="1"/>
        <v>sim</v>
      </c>
      <c r="I134" s="1">
        <f t="shared" si="2"/>
        <v>1</v>
      </c>
    </row>
    <row r="135" spans="1:13">
      <c r="A135" s="1">
        <v>13</v>
      </c>
      <c r="B135" s="1" t="s">
        <v>7</v>
      </c>
      <c r="C135" s="1" t="s">
        <v>9</v>
      </c>
      <c r="D135" s="1" t="s">
        <v>8</v>
      </c>
      <c r="E135" s="1" t="s">
        <v>12</v>
      </c>
      <c r="F135" s="1" t="s">
        <v>12</v>
      </c>
      <c r="H135" s="1" t="str">
        <f t="shared" si="1"/>
        <v>sim</v>
      </c>
      <c r="I135" s="1">
        <f t="shared" si="2"/>
        <v>1</v>
      </c>
    </row>
    <row r="136" spans="1:13">
      <c r="A136" s="1">
        <v>14</v>
      </c>
      <c r="B136" s="1" t="s">
        <v>8</v>
      </c>
      <c r="C136" s="1" t="s">
        <v>10</v>
      </c>
      <c r="D136" s="1" t="s">
        <v>7</v>
      </c>
      <c r="E136" s="1" t="s">
        <v>13</v>
      </c>
      <c r="F136" s="1" t="s">
        <v>13</v>
      </c>
      <c r="H136" s="1" t="str">
        <f t="shared" si="1"/>
        <v>não</v>
      </c>
      <c r="I136" s="1">
        <f t="shared" si="2"/>
        <v>1</v>
      </c>
    </row>
  </sheetData>
  <mergeCells count="5">
    <mergeCell ref="D115:E115"/>
    <mergeCell ref="J127:K127"/>
    <mergeCell ref="H2:I2"/>
    <mergeCell ref="D39:E39"/>
    <mergeCell ref="D75:E75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2014-04-22T00:04:17Z</dcterms:created>
  <dcterms:modified xsi:type="dcterms:W3CDTF">2016-03-29T14:42:14Z</dcterms:modified>
</cp:coreProperties>
</file>