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vad\Desktop\DataClass\Data_Excel\"/>
    </mc:Choice>
  </mc:AlternateContent>
  <xr:revisionPtr revIDLastSave="0" documentId="13_ncr:1_{90117D57-3DBA-4711-AD0F-25C940E0C058}" xr6:coauthVersionLast="45" xr6:coauthVersionMax="45" xr10:uidLastSave="{00000000-0000-0000-0000-000000000000}"/>
  <bookViews>
    <workbookView xWindow="2085" yWindow="1140" windowWidth="24810" windowHeight="13035" firstSheet="2" activeTab="4" xr2:uid="{00000000-000D-0000-FFFF-FFFF00000000}"/>
  </bookViews>
  <sheets>
    <sheet name="Category Stats" sheetId="2" r:id="rId1"/>
    <sheet name="Sub_Category Stats" sheetId="3" r:id="rId2"/>
    <sheet name="Yearly Stats" sheetId="5" r:id="rId3"/>
    <sheet name="% Successful,Failed,Canceled" sheetId="10" r:id="rId4"/>
    <sheet name="Statistical Analysis" sheetId="11" r:id="rId5"/>
    <sheet name="Data" sheetId="1" r:id="rId6"/>
  </sheets>
  <definedNames>
    <definedName name="_xlnm._FilterDatabase" localSheetId="5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4" i="11" l="1"/>
  <c r="J14" i="11"/>
  <c r="J13" i="11"/>
  <c r="I13" i="11"/>
  <c r="J12" i="11"/>
  <c r="I12" i="11"/>
  <c r="N6" i="11"/>
  <c r="N5" i="11"/>
  <c r="M6" i="11"/>
  <c r="M5" i="11"/>
  <c r="L6" i="11"/>
  <c r="L5" i="11"/>
  <c r="K6" i="11"/>
  <c r="K5" i="11"/>
  <c r="J6" i="11"/>
  <c r="J5" i="11"/>
  <c r="I6" i="11"/>
  <c r="I5" i="11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D4" i="10"/>
  <c r="C4" i="10"/>
  <c r="B4" i="10"/>
  <c r="E4" i="10" s="1"/>
  <c r="B3" i="10"/>
  <c r="E3" i="10" s="1"/>
  <c r="D3" i="10"/>
  <c r="C3" i="10"/>
  <c r="D2" i="10"/>
  <c r="C2" i="10"/>
  <c r="B2" i="10"/>
  <c r="G3" i="10" l="1"/>
  <c r="E11" i="10"/>
  <c r="F11" i="10" s="1"/>
  <c r="H3" i="10"/>
  <c r="E5" i="10"/>
  <c r="H5" i="10" s="1"/>
  <c r="E10" i="10"/>
  <c r="G10" i="10" s="1"/>
  <c r="E13" i="10"/>
  <c r="F13" i="10" s="1"/>
  <c r="H11" i="10"/>
  <c r="G4" i="10"/>
  <c r="H4" i="10"/>
  <c r="H8" i="10"/>
  <c r="F9" i="10"/>
  <c r="G5" i="10"/>
  <c r="F6" i="10"/>
  <c r="E2" i="10"/>
  <c r="G2" i="10" s="1"/>
  <c r="E12" i="10"/>
  <c r="H12" i="10" s="1"/>
  <c r="E9" i="10"/>
  <c r="G9" i="10" s="1"/>
  <c r="F3" i="10"/>
  <c r="E8" i="10"/>
  <c r="F8" i="10" s="1"/>
  <c r="F4" i="10"/>
  <c r="E7" i="10"/>
  <c r="G7" i="10" s="1"/>
  <c r="F5" i="10"/>
  <c r="E6" i="10"/>
  <c r="H6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13" i="10" l="1"/>
  <c r="G13" i="10"/>
  <c r="H10" i="10"/>
  <c r="G12" i="10"/>
  <c r="F12" i="10"/>
  <c r="F10" i="10"/>
  <c r="G11" i="10"/>
  <c r="F2" i="10"/>
  <c r="H7" i="10"/>
  <c r="G6" i="10"/>
  <c r="G8" i="10"/>
  <c r="F7" i="10"/>
  <c r="H2" i="10"/>
  <c r="H9" i="10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<sst xmlns="http://schemas.openxmlformats.org/spreadsheetml/2006/main" count="28551" uniqueCount="8412">
  <si>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</si>
  <si>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</si>
  <si>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</si>
  <si>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</si>
  <si>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</si>
  <si>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</si>
  <si>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</si>
  <si>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</si>
  <si>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</si>
  <si>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</si>
  <si>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</si>
  <si>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</si>
  <si>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</si>
  <si>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</si>
  <si>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</si>
  <si>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</si>
  <si>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</si>
  <si>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</si>
  <si>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</si>
  <si>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</si>
  <si>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</si>
  <si>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</si>
  <si>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</si>
  <si>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</si>
  <si>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</si>
  <si>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</si>
  <si>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</si>
  <si>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</si>
  <si>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</si>
  <si>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</si>
  <si>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</si>
  <si>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</si>
  <si>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</si>
  <si>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</si>
  <si>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</si>
  <si>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</si>
  <si>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</si>
  <si>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</si>
  <si>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</si>
  <si>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</si>
  <si>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</si>
  <si>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</si>
  <si>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</si>
  <si>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</si>
  <si>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</si>
  <si>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</si>
  <si>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</si>
  <si>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</si>
  <si>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</si>
  <si>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</si>
  <si>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</si>
  <si>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</si>
  <si>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</si>
  <si>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</si>
  <si>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</si>
  <si>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</si>
  <si>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</si>
  <si>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</si>
  <si>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</si>
  <si>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</si>
  <si>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</si>
  <si>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</si>
  <si>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</si>
  <si>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</si>
  <si>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</si>
  <si>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</si>
  <si>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</si>
  <si>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</si>
  <si>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</si>
  <si>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</si>
  <si>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</si>
  <si>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</si>
  <si>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</si>
  <si>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</si>
  <si>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</si>
  <si>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</si>
  <si>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</si>
  <si>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</si>
  <si>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</si>
  <si>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</si>
  <si>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</si>
  <si>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</si>
  <si>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</si>
  <si>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</si>
  <si>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</si>
  <si>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</si>
  <si>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</si>
  <si>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</si>
  <si>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</si>
  <si>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</si>
  <si>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</si>
  <si>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</si>
  <si>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</si>
  <si>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</si>
  <si>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</si>
  <si>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</si>
  <si>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</si>
  <si>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</si>
  <si>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</si>
  <si>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</si>
  <si>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</si>
  <si>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</si>
  <si>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</si>
  <si>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</si>
  <si>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</si>
  <si>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</si>
  <si>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</si>
  <si>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</si>
  <si>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</si>
  <si>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</si>
  <si>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</si>
  <si>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</si>
  <si>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</si>
  <si>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</si>
  <si>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</si>
  <si>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</si>
  <si>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</si>
  <si>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</si>
  <si>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</si>
  <si>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</si>
  <si>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</si>
  <si>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</si>
  <si>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</si>
  <si>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</si>
  <si>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</si>
  <si>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</si>
  <si>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</si>
  <si>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</si>
  <si>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</si>
  <si>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</si>
  <si>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</si>
  <si>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</si>
  <si>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</si>
  <si>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</si>
  <si>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</si>
  <si>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</si>
  <si>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</si>
  <si>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</si>
  <si>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</si>
  <si>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</si>
  <si>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</si>
  <si>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</si>
  <si>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</si>
  <si>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</si>
  <si>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</si>
  <si>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</si>
  <si>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</si>
  <si>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</si>
  <si>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</si>
  <si>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</si>
  <si>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</si>
  <si>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</si>
  <si>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</si>
  <si>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</si>
  <si>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</si>
  <si>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</si>
  <si>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</si>
  <si>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</si>
  <si>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</si>
  <si>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</si>
  <si>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</si>
  <si>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</si>
  <si>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</si>
  <si>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</si>
  <si>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</si>
  <si>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</si>
  <si>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</si>
  <si>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</si>
  <si>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</si>
  <si>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</si>
  <si>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</si>
  <si>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</si>
  <si>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</si>
  <si>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</si>
  <si>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</si>
  <si>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</si>
  <si>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</si>
  <si>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</si>
  <si>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</si>
  <si>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</si>
  <si>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</si>
  <si>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</si>
  <si>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</si>
  <si>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</si>
  <si>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</si>
  <si>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</si>
  <si>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</si>
  <si>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</si>
  <si>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</si>
  <si>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</si>
  <si>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</si>
  <si>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</si>
  <si>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</si>
  <si>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</si>
  <si>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</si>
  <si>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</si>
  <si>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</si>
  <si>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</si>
  <si>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</si>
  <si>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</si>
  <si>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</si>
  <si>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</si>
  <si>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</si>
  <si>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</si>
  <si>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</si>
  <si>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</si>
  <si>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</si>
  <si>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</si>
  <si>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</si>
  <si>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</si>
  <si>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</si>
  <si>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</si>
  <si>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</si>
  <si>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</si>
  <si>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</si>
  <si>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</si>
  <si>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</si>
  <si>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</si>
  <si>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</si>
  <si>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</si>
  <si>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</si>
  <si>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</si>
  <si>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</si>
  <si>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</si>
  <si>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</si>
  <si>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</si>
  <si>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</si>
  <si>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</si>
  <si>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</si>
  <si>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</si>
  <si>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</si>
  <si>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</si>
  <si>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</si>
  <si>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</si>
  <si>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</si>
  <si>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</si>
  <si>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</si>
  <si>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</si>
  <si>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</si>
  <si>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</si>
  <si>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</si>
  <si>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</si>
  <si>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</si>
  <si>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</si>
  <si>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</si>
  <si>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</si>
  <si>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</si>
  <si>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</si>
  <si>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</si>
  <si>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</si>
  <si>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</si>
  <si>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</si>
  <si>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</si>
  <si>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</si>
  <si>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</si>
  <si>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</si>
  <si>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</si>
  <si>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</si>
  <si>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</si>
  <si>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</si>
  <si>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</si>
  <si>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</si>
  <si>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</si>
  <si>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</si>
  <si>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</si>
  <si>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</si>
  <si>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</si>
  <si>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</si>
  <si>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</si>
  <si>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</si>
  <si>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</si>
  <si>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</si>
  <si>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</si>
  <si>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</si>
  <si>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</si>
  <si>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</si>
  <si>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</si>
  <si>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</si>
  <si>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</si>
  <si>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</si>
  <si>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</si>
  <si>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</si>
  <si>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</si>
  <si>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</si>
  <si>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</si>
  <si>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</si>
  <si>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</si>
  <si>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</si>
  <si>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</si>
  <si>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</si>
  <si>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</si>
  <si>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</si>
  <si>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</si>
  <si>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</si>
  <si>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</si>
  <si>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</si>
  <si>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</si>
  <si>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</si>
  <si>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</si>
  <si>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</si>
  <si>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</si>
  <si>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</si>
  <si>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</si>
  <si>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</si>
  <si>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</si>
  <si>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</si>
  <si>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</si>
  <si>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</si>
  <si>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</si>
  <si>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</si>
  <si>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</si>
  <si>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</si>
  <si>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</si>
  <si>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</si>
  <si>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</si>
  <si>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</si>
  <si>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</si>
  <si>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</si>
  <si>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</si>
  <si>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</si>
  <si>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</si>
  <si>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</si>
  <si>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</si>
  <si>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</si>
  <si>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</si>
  <si>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</si>
  <si>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</si>
  <si>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</si>
  <si>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</si>
  <si>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</si>
  <si>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</si>
  <si>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</si>
  <si>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</si>
  <si>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</si>
  <si>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</si>
  <si>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</si>
  <si>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</si>
  <si>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</si>
  <si>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</si>
  <si>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</si>
  <si>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</si>
  <si>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</si>
  <si>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</si>
  <si>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</si>
  <si>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</si>
  <si>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</si>
  <si>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</si>
  <si>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</si>
  <si>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</si>
  <si>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</si>
  <si>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</si>
  <si>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</si>
  <si>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</si>
  <si>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</si>
  <si>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</si>
  <si>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</si>
  <si>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</si>
  <si>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</si>
  <si>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</si>
  <si>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</si>
  <si>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</si>
  <si>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</si>
  <si>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</si>
  <si>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</si>
  <si>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</si>
  <si>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</si>
  <si>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</si>
  <si>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</si>
  <si>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</si>
  <si>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</si>
  <si>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</si>
  <si>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</si>
  <si>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</si>
  <si>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</si>
  <si>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</si>
  <si>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</si>
  <si>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</si>
  <si>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</si>
  <si>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</si>
  <si>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</si>
  <si>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</si>
  <si>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</si>
  <si>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</si>
  <si>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</si>
  <si>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</si>
  <si>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</si>
  <si>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</si>
  <si>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</si>
  <si>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</si>
  <si>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</si>
  <si>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</si>
  <si>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</si>
  <si>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</si>
  <si>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</si>
  <si>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</si>
  <si>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</si>
  <si>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</si>
  <si>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</si>
  <si>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</si>
  <si>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</si>
  <si>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</si>
  <si>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</si>
  <si>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</si>
  <si>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</si>
  <si>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</si>
  <si>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</si>
  <si>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</si>
  <si>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</si>
  <si>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</si>
  <si>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</si>
  <si>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</si>
  <si>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</si>
  <si>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</si>
  <si>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</si>
  <si>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</si>
  <si>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</si>
  <si>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</si>
  <si>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</si>
  <si>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</si>
  <si>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</si>
  <si>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</si>
  <si>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</si>
  <si>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</si>
  <si>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</si>
  <si>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</si>
  <si>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</si>
  <si>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</si>
  <si>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</si>
  <si>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</si>
  <si>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</si>
  <si>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</si>
  <si>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</si>
  <si>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</si>
  <si>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</si>
  <si>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</si>
  <si>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</si>
  <si>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</si>
  <si>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</si>
  <si>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</si>
  <si>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</si>
  <si>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</si>
  <si>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</si>
  <si>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</si>
  <si>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</si>
  <si>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</si>
  <si>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</si>
  <si>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</si>
  <si>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</si>
  <si>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</si>
  <si>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</si>
  <si>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</si>
  <si>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</si>
  <si>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</si>
  <si>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</si>
  <si>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</si>
  <si>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</si>
  <si>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</si>
  <si>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</si>
  <si>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</si>
  <si>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</si>
  <si>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</si>
  <si>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</si>
  <si>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</si>
  <si>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</si>
  <si>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</si>
  <si>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</si>
  <si>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</si>
  <si>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</si>
  <si>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</si>
  <si>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</si>
  <si>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</si>
  <si>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</si>
  <si>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</si>
  <si>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</si>
  <si>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</si>
  <si>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</si>
  <si>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</si>
  <si>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</si>
  <si>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</si>
  <si>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</si>
  <si>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</si>
  <si>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</si>
  <si>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</si>
  <si>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</si>
  <si>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</si>
  <si>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</si>
  <si>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</si>
  <si>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</si>
  <si>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</si>
  <si>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</si>
  <si>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</si>
  <si>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</si>
  <si>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</si>
  <si>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</si>
  <si>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</si>
  <si>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</si>
  <si>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</si>
  <si>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</si>
  <si>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</si>
  <si>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</si>
  <si>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</si>
  <si>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</si>
  <si>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</si>
  <si>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</si>
  <si>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</si>
  <si>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</si>
  <si>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</si>
  <si>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</si>
  <si>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</si>
  <si>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</si>
  <si>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</si>
  <si>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</si>
  <si>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</si>
  <si>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</si>
  <si>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</si>
  <si>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</si>
  <si>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</si>
  <si>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</si>
  <si>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</si>
  <si>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</si>
  <si>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</si>
  <si>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</si>
  <si>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</si>
  <si>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</si>
  <si>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</si>
  <si>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</si>
  <si>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</si>
  <si>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</si>
  <si>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</si>
  <si>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</si>
  <si>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</si>
  <si>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</si>
  <si>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</si>
  <si>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</si>
  <si>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</si>
  <si>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</si>
  <si>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</si>
  <si>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</si>
  <si>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</si>
  <si>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</si>
  <si>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</si>
  <si>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</si>
  <si>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</si>
  <si>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</si>
  <si>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</si>
  <si>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</si>
  <si>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</si>
  <si>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</si>
  <si>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</si>
  <si>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</si>
  <si>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</si>
  <si>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</si>
  <si>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</si>
  <si>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</si>
  <si>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</si>
  <si>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</si>
  <si>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</si>
  <si>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</si>
  <si>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</si>
  <si>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</si>
  <si>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</si>
  <si>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</si>
  <si>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</si>
  <si>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</si>
  <si>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</si>
  <si>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</si>
  <si>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</si>
  <si>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</si>
  <si>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</si>
  <si>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</si>
  <si>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</si>
  <si>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</si>
  <si>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</si>
  <si>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</si>
  <si>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</si>
  <si>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</si>
  <si>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</si>
  <si>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</si>
  <si>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</si>
  <si>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</si>
  <si>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</si>
  <si>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</si>
  <si>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</si>
  <si>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</si>
  <si>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</si>
  <si>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</si>
  <si>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</si>
  <si>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</si>
  <si>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</si>
  <si>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</si>
  <si>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</si>
  <si>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</si>
  <si>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</si>
  <si>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</si>
  <si>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</si>
  <si>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</si>
  <si>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</si>
  <si>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</si>
  <si>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</si>
  <si>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</si>
  <si>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</si>
  <si>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</si>
  <si>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</si>
  <si>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</si>
  <si>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</si>
  <si>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</si>
  <si>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</si>
  <si>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</si>
  <si>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</si>
  <si>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</si>
  <si>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</si>
  <si>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</si>
  <si>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</si>
  <si>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</si>
  <si>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</si>
  <si>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</si>
  <si>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</si>
  <si>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</si>
  <si>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</si>
  <si>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</si>
  <si>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</si>
  <si>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</si>
  <si>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</si>
  <si>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</si>
  <si>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</si>
  <si>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</si>
  <si>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</si>
  <si>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</si>
  <si>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</si>
  <si>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</si>
  <si>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</si>
  <si>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</si>
  <si>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</si>
  <si>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</si>
  <si>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</si>
  <si>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</si>
  <si>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</si>
  <si>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</si>
  <si>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</si>
  <si>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</si>
  <si>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</si>
  <si>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</si>
  <si>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</si>
  <si>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</si>
  <si>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</si>
  <si>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</si>
  <si>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</si>
  <si>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</si>
  <si>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</si>
  <si>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</si>
  <si>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</si>
  <si>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</si>
  <si>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</si>
  <si>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</si>
  <si>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</si>
  <si>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</si>
  <si>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</si>
  <si>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</si>
  <si>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</si>
  <si>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</si>
  <si>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</si>
  <si>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</si>
  <si>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</si>
  <si>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</si>
  <si>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</si>
  <si>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</si>
  <si>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</si>
  <si>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</si>
  <si>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</si>
  <si>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</si>
  <si>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</si>
  <si>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</si>
  <si>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</si>
  <si>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</si>
  <si>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</si>
  <si>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</si>
  <si>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</si>
  <si>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</si>
  <si>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</si>
  <si>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</si>
  <si>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</si>
  <si>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</si>
  <si>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</si>
  <si>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</si>
  <si>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</si>
  <si>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</si>
  <si>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</si>
  <si>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</si>
  <si>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</si>
  <si>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</si>
  <si>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</si>
  <si>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</si>
  <si>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</si>
  <si>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</si>
  <si>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</si>
  <si>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</si>
  <si>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</si>
  <si>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</si>
  <si>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</si>
  <si>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</si>
  <si>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</si>
  <si>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</si>
  <si>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</si>
  <si>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</si>
  <si>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</si>
  <si>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</si>
  <si>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</si>
  <si>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</si>
  <si>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</si>
  <si>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</si>
  <si>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</si>
  <si>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</si>
  <si>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</si>
  <si>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</si>
  <si>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</si>
  <si>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</si>
  <si>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</si>
  <si>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</si>
  <si>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</si>
  <si>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</si>
  <si>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</si>
  <si>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</si>
  <si>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</si>
  <si>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</si>
  <si>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</si>
  <si>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</si>
  <si>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</si>
  <si>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</si>
  <si>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</si>
  <si>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</si>
  <si>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</si>
  <si>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</si>
  <si>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</si>
  <si>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</si>
  <si>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</si>
  <si>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</si>
  <si>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</si>
  <si>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</si>
  <si>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</si>
  <si>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</si>
  <si>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</si>
  <si>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</si>
  <si>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</si>
  <si>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</si>
  <si>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</si>
  <si>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</si>
  <si>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</si>
  <si>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</si>
  <si>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</si>
  <si>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</si>
  <si>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</si>
  <si>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</si>
  <si>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</si>
  <si>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</si>
  <si>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</si>
  <si>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</si>
  <si>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</si>
  <si>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</si>
  <si>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</si>
  <si>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</si>
  <si>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</si>
  <si>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</si>
  <si>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</si>
  <si>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</si>
  <si>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</si>
  <si>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</si>
  <si>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</si>
  <si>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</si>
  <si>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</si>
  <si>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</si>
  <si>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</si>
  <si>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</si>
  <si>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</si>
  <si>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</si>
  <si>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</si>
  <si>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</si>
  <si>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</si>
  <si>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</si>
  <si>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</si>
  <si>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</si>
  <si>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</si>
  <si>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</si>
  <si>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</si>
  <si>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</si>
  <si>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</si>
  <si>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</si>
  <si>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</si>
  <si>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</si>
  <si>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</si>
  <si>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</si>
  <si>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</si>
  <si>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</si>
  <si>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</si>
  <si>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</si>
  <si>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</si>
  <si>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</si>
  <si>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</si>
  <si>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</si>
  <si>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</si>
  <si>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</si>
  <si>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</si>
  <si>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</si>
  <si>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</si>
  <si>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</si>
  <si>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</si>
  <si>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</si>
  <si>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</si>
  <si>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</si>
  <si>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</si>
  <si>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</si>
  <si>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</si>
  <si>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</si>
  <si>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</si>
  <si>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</si>
  <si>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</si>
  <si>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</si>
  <si>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</si>
  <si>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</si>
  <si>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</si>
  <si>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</si>
  <si>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</si>
  <si>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</si>
  <si>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</si>
  <si>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</si>
  <si>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</si>
  <si>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</si>
  <si>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</si>
  <si>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</si>
  <si>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</si>
  <si>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</si>
  <si>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</si>
  <si>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</si>
  <si>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</si>
  <si>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</si>
  <si>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</si>
  <si>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</si>
  <si>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</si>
  <si>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</si>
  <si>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</si>
  <si>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</si>
  <si>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</si>
  <si>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</si>
  <si>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</si>
  <si>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</si>
  <si>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</si>
  <si>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</si>
  <si>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</si>
  <si>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</si>
  <si>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</si>
  <si>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</si>
  <si>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</si>
  <si>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</si>
  <si>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</si>
  <si>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</si>
  <si>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</si>
  <si>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</si>
  <si>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</si>
  <si>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</si>
  <si>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</si>
  <si>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</si>
  <si>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</si>
  <si>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</si>
  <si>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</si>
  <si>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</si>
  <si>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</si>
  <si>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</si>
  <si>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</si>
  <si>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</si>
  <si>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</si>
  <si>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</si>
  <si>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</si>
  <si>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</si>
  <si>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</si>
  <si>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</si>
  <si>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</si>
  <si>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</si>
  <si>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</si>
  <si>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</si>
  <si>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</si>
  <si>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</si>
  <si>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</si>
  <si>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</si>
  <si>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</si>
  <si>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</si>
  <si>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</si>
  <si>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</si>
  <si>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</si>
  <si>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</si>
  <si>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</si>
  <si>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</si>
  <si>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</si>
  <si>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</si>
  <si>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</si>
  <si>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</si>
  <si>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</si>
  <si>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</si>
  <si>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</si>
  <si>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</si>
  <si>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</si>
  <si>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</si>
  <si>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</si>
  <si>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</si>
  <si>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</si>
  <si>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</si>
  <si>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</si>
  <si>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</si>
  <si>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</si>
  <si>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</si>
  <si>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</si>
  <si>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</si>
  <si>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</si>
  <si>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</si>
  <si>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</si>
  <si>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</si>
  <si>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</si>
  <si>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</si>
  <si>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</si>
  <si>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</si>
  <si>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</si>
  <si>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</si>
  <si>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</si>
  <si>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</si>
  <si>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</si>
  <si>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</si>
  <si>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</si>
  <si>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</si>
  <si>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</si>
  <si>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</si>
  <si>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</si>
  <si>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</si>
  <si>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</si>
  <si>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</si>
  <si>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</si>
  <si>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</si>
  <si>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</si>
  <si>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</si>
  <si>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</si>
  <si>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</si>
  <si>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</si>
  <si>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</si>
  <si>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</si>
  <si>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</si>
  <si>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</si>
  <si>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</si>
  <si>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</si>
  <si>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</si>
  <si>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</si>
  <si>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</si>
  <si>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</si>
  <si>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</si>
  <si>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</si>
  <si>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</si>
  <si>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</si>
  <si>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</si>
  <si>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</si>
  <si>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</si>
  <si>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</si>
  <si>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</si>
  <si>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</si>
  <si>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</si>
  <si>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</si>
  <si>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</si>
  <si>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</si>
  <si>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</si>
  <si>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</si>
  <si>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</si>
  <si>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</si>
  <si>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</si>
  <si>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</si>
  <si>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</si>
  <si>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</si>
  <si>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</si>
  <si>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</si>
  <si>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</si>
  <si>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</si>
  <si>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</si>
  <si>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</si>
  <si>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</si>
  <si>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</si>
  <si>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</si>
  <si>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</si>
  <si>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</si>
  <si>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</si>
  <si>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</si>
  <si>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</si>
  <si>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</si>
  <si>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</si>
  <si>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</si>
  <si>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</si>
  <si>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</si>
  <si>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</si>
  <si>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</si>
  <si>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</si>
  <si>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</si>
  <si>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</si>
  <si>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</si>
  <si>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</si>
  <si>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</si>
  <si>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</si>
  <si>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</si>
  <si>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</si>
  <si>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</si>
  <si>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</si>
  <si>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</si>
  <si>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</si>
  <si>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</si>
  <si>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</si>
  <si>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</si>
  <si>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</si>
  <si>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</si>
  <si>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</si>
  <si>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</si>
  <si>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</si>
  <si>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</si>
  <si>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</si>
  <si>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</si>
  <si>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</si>
  <si>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</si>
  <si>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</si>
  <si>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</si>
  <si>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</si>
  <si>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</si>
  <si>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</si>
  <si>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</si>
  <si>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</si>
  <si>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</si>
  <si>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</si>
  <si>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</si>
  <si>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</si>
  <si>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</si>
  <si>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</si>
  <si>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</si>
  <si>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</si>
  <si>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</si>
  <si>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</si>
  <si>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</si>
  <si>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</si>
  <si>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</si>
  <si>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</si>
  <si>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</si>
  <si>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</si>
  <si>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</si>
  <si>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</si>
  <si>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</si>
  <si>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</si>
  <si>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</si>
  <si>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</si>
  <si>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</si>
  <si>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</si>
  <si>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</si>
  <si>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</si>
  <si>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</si>
  <si>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</si>
  <si>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</si>
  <si>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</si>
  <si>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</si>
  <si>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</si>
  <si>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</si>
  <si>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</si>
  <si>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</si>
  <si>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</si>
  <si>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</si>
  <si>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</si>
  <si>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</si>
  <si>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</si>
  <si>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</si>
  <si>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</si>
  <si>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</si>
  <si>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</si>
  <si>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</si>
  <si>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</si>
  <si>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</si>
  <si>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</si>
  <si>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</si>
  <si>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</si>
  <si>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</si>
  <si>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</si>
  <si>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</si>
  <si>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</si>
  <si>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</si>
  <si>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</si>
  <si>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</si>
  <si>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</si>
  <si>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</si>
  <si>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</si>
  <si>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</si>
  <si>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</si>
  <si>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</si>
  <si>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</si>
  <si>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</si>
  <si>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</si>
  <si>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</si>
  <si>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</si>
  <si>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</si>
  <si>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</si>
  <si>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</si>
  <si>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</si>
  <si>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</si>
  <si>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</si>
  <si>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</si>
  <si>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</si>
  <si>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</si>
  <si>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</si>
  <si>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</si>
  <si>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</si>
  <si>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</si>
  <si>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</si>
  <si>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</si>
  <si>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</si>
  <si>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</si>
  <si>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</si>
  <si>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</si>
  <si>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</si>
  <si>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</si>
  <si>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</si>
  <si>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</si>
  <si>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</si>
  <si>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</si>
  <si>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</si>
  <si>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</si>
  <si>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</si>
  <si>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</si>
  <si>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</si>
  <si>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</si>
  <si>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</si>
  <si>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</si>
  <si>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</si>
  <si>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</si>
  <si>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</si>
  <si>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</si>
  <si>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</si>
  <si>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</si>
  <si>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</si>
  <si>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</si>
  <si>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</si>
  <si>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</si>
  <si>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</si>
  <si>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</si>
  <si>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</si>
  <si>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</si>
  <si>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</si>
  <si>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</si>
  <si>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</si>
  <si>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</si>
  <si>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</si>
  <si>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</si>
  <si>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</si>
  <si>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</si>
  <si>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</si>
  <si>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</si>
  <si>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</si>
  <si>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</si>
  <si>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</si>
  <si>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</si>
  <si>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</si>
  <si>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</si>
  <si>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</si>
  <si>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</si>
  <si>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</si>
  <si>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</si>
  <si>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</si>
  <si>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</si>
  <si>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</si>
  <si>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</si>
  <si>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</si>
  <si>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</si>
  <si>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</si>
  <si>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</si>
  <si>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</si>
  <si>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</si>
  <si>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</si>
  <si>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</si>
  <si>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</si>
  <si>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</si>
  <si>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</si>
  <si>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</si>
  <si>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</si>
  <si>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</si>
  <si>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</si>
  <si>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</si>
  <si>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</si>
  <si>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</si>
  <si>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</si>
  <si>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</si>
  <si>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</si>
  <si>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</si>
  <si>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</si>
  <si>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</si>
  <si>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</si>
  <si>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</si>
  <si>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</si>
  <si>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</si>
  <si>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</si>
  <si>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</si>
  <si>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</si>
  <si>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</si>
  <si>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</si>
  <si>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</si>
  <si>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</si>
  <si>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</si>
  <si>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</si>
  <si>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</si>
  <si>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</si>
  <si>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</si>
  <si>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</si>
  <si>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</si>
  <si>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</si>
  <si>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</si>
  <si>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</si>
  <si>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</si>
  <si>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</si>
  <si>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</si>
  <si>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</si>
  <si>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</si>
  <si>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</si>
  <si>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</si>
  <si>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</si>
  <si>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</si>
  <si>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</si>
  <si>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</si>
  <si>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</si>
  <si>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</si>
  <si>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</si>
  <si>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</si>
  <si>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</si>
  <si>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</si>
  <si>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</si>
  <si>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</si>
  <si>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</si>
  <si>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</si>
  <si>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</si>
  <si>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</si>
  <si>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</si>
  <si>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</si>
  <si>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</si>
  <si>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</si>
  <si>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</si>
  <si>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</si>
  <si>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</si>
  <si>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</si>
  <si>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</si>
  <si>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</si>
  <si>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</si>
  <si>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</si>
  <si>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</si>
  <si>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</si>
  <si>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</si>
  <si>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</si>
  <si>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</si>
  <si>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</si>
  <si>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</si>
  <si>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</si>
  <si>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</si>
  <si>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</si>
  <si>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</si>
  <si>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</si>
  <si>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</si>
  <si>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</si>
  <si>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</si>
  <si>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</si>
  <si>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</si>
  <si>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</si>
  <si>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</si>
  <si>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</si>
  <si>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</si>
  <si>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</si>
  <si>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</si>
  <si>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</si>
  <si>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</si>
  <si>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</si>
  <si>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</si>
  <si>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</si>
  <si>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</si>
  <si>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</si>
  <si>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</si>
  <si>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</si>
  <si>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</si>
  <si>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</si>
  <si>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</si>
  <si>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</si>
  <si>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</si>
  <si>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</si>
  <si>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</si>
  <si>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</si>
  <si>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</si>
  <si>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</si>
  <si>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</si>
  <si>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</si>
  <si>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</si>
  <si>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</si>
  <si>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</si>
  <si>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</si>
  <si>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</si>
  <si>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</si>
  <si>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</si>
  <si>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</si>
  <si>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</si>
  <si>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</si>
  <si>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</si>
  <si>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</si>
  <si>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</si>
  <si>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</si>
  <si>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</si>
  <si>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</si>
  <si>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</si>
  <si>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</si>
  <si>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</si>
  <si>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</si>
  <si>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</si>
  <si>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</si>
  <si>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</si>
  <si>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</si>
  <si>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</si>
  <si>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</si>
  <si>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</si>
  <si>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</si>
  <si>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</si>
  <si>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</si>
  <si>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</si>
  <si>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</si>
  <si>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</si>
  <si>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</si>
  <si>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</si>
  <si>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</si>
  <si>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</si>
  <si>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</si>
  <si>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</si>
  <si>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</si>
  <si>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</si>
  <si>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</si>
  <si>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</si>
  <si>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</si>
  <si>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</si>
  <si>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</si>
  <si>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</si>
  <si>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</si>
  <si>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</si>
  <si>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</si>
  <si>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</si>
  <si>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</si>
  <si>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</si>
  <si>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</si>
  <si>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</si>
  <si>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</si>
  <si>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</si>
  <si>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</si>
  <si>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</si>
  <si>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</si>
  <si>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</si>
  <si>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</si>
  <si>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</si>
  <si>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</si>
  <si>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</si>
  <si>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</si>
  <si>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</si>
  <si>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</si>
  <si>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</si>
  <si>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</si>
  <si>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</si>
  <si>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</si>
  <si>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</si>
  <si>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</si>
  <si>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</si>
  <si>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</si>
  <si>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</si>
  <si>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</si>
  <si>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</si>
  <si>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</si>
  <si>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</si>
  <si>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</si>
  <si>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</si>
  <si>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</si>
  <si>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</si>
  <si>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</si>
  <si>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</si>
  <si>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</si>
  <si>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</si>
  <si>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</si>
  <si>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</si>
  <si>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</si>
  <si>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</si>
  <si>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</si>
  <si>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</si>
  <si>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</si>
  <si>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</si>
  <si>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</si>
  <si>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</si>
  <si>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</si>
  <si>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</si>
  <si>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</si>
  <si>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</si>
  <si>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</si>
  <si>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</si>
  <si>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</si>
  <si>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</si>
  <si>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</si>
  <si>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</si>
  <si>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</si>
  <si>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</si>
  <si>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</si>
  <si>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</si>
  <si>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</si>
  <si>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</si>
  <si>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</si>
  <si>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</si>
  <si>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</si>
  <si>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</si>
  <si>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</si>
  <si>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</si>
  <si>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</si>
  <si>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</si>
  <si>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</si>
  <si>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</si>
  <si>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</si>
  <si>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</si>
  <si>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</si>
  <si>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</si>
  <si>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</si>
  <si>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</si>
  <si>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</si>
  <si>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</si>
  <si>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</si>
  <si>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</si>
  <si>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</si>
  <si>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</si>
  <si>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</si>
  <si>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</si>
  <si>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</si>
  <si>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</si>
  <si>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</si>
  <si>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</si>
  <si>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</si>
  <si>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</si>
  <si>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</si>
  <si>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</si>
  <si>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</si>
  <si>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</si>
  <si>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</si>
  <si>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</si>
  <si>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</si>
  <si>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</si>
  <si>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</si>
  <si>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</si>
  <si>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</si>
  <si>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</si>
  <si>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</si>
  <si>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</si>
  <si>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</si>
  <si>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</si>
  <si>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</si>
  <si>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</si>
  <si>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</si>
  <si>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</si>
  <si>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</si>
  <si>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</si>
  <si>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</si>
  <si>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</si>
  <si>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</si>
  <si>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</si>
  <si>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</si>
  <si>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</si>
  <si>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</si>
  <si>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</si>
  <si>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</si>
  <si>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</si>
  <si>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</si>
  <si>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</si>
  <si>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</si>
  <si>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</si>
  <si>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</si>
  <si>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</si>
  <si>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</si>
  <si>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</si>
  <si>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</si>
  <si>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</si>
  <si>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</si>
  <si>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</si>
  <si>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</si>
  <si>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</si>
  <si>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</si>
  <si>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</si>
  <si>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</si>
  <si>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</si>
  <si>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</si>
  <si>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</si>
  <si>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</si>
  <si>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</si>
  <si>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</si>
  <si>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</si>
  <si>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</si>
  <si>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</si>
  <si>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</si>
  <si>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</si>
  <si>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</si>
  <si>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</si>
  <si>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</si>
  <si>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</si>
  <si>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</si>
  <si>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</si>
  <si>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</si>
  <si>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</si>
  <si>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</si>
  <si>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</si>
  <si>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</si>
  <si>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</si>
  <si>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</si>
  <si>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</si>
  <si>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</si>
  <si>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</si>
  <si>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</si>
  <si>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</si>
  <si>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</si>
  <si>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</si>
  <si>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</si>
  <si>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</si>
  <si>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</si>
  <si>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</si>
  <si>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</si>
  <si>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</si>
  <si>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</si>
  <si>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</si>
  <si>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</si>
  <si>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</si>
  <si>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</si>
  <si>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</si>
  <si>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</si>
  <si>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</si>
  <si>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</si>
  <si>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</si>
  <si>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</si>
  <si>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</si>
  <si>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</si>
  <si>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</si>
  <si>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</si>
  <si>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</si>
  <si>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</si>
  <si>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</si>
  <si>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</si>
  <si>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</si>
  <si>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</si>
  <si>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</si>
  <si>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</si>
  <si>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</si>
  <si>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</si>
  <si>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</si>
  <si>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</si>
  <si>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</si>
  <si>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</si>
  <si>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</si>
  <si>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</si>
  <si>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</si>
  <si>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</si>
  <si>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</si>
  <si>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</si>
  <si>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</si>
  <si>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</si>
  <si>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</si>
  <si>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</si>
  <si>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</si>
  <si>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</si>
  <si>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</si>
  <si>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</si>
  <si>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</si>
  <si>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</si>
  <si>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</si>
  <si>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</si>
  <si>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</si>
  <si>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</si>
  <si>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</si>
  <si>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</si>
  <si>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</si>
  <si>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</si>
  <si>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</si>
  <si>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</si>
  <si>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</si>
  <si>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</si>
  <si>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</si>
  <si>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</si>
  <si>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</si>
  <si>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</si>
  <si>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</si>
  <si>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</si>
  <si>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</si>
  <si>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</si>
  <si>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</si>
  <si>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</si>
  <si>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</si>
  <si>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</si>
  <si>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</si>
  <si>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</si>
  <si>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</si>
  <si>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</si>
  <si>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</si>
  <si>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</si>
  <si>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</si>
  <si>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</si>
  <si>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</si>
  <si>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</si>
  <si>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</si>
  <si>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</si>
  <si>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</si>
  <si>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</si>
  <si>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</si>
  <si>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</si>
  <si>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</si>
  <si>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</si>
  <si>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</si>
  <si>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</si>
  <si>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</si>
  <si>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</si>
  <si>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</si>
  <si>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</si>
  <si>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</si>
  <si>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</si>
  <si>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</si>
  <si>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</si>
  <si>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</si>
  <si>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</si>
  <si>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</si>
  <si>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</si>
  <si>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</si>
  <si>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</si>
  <si>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</si>
  <si>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</si>
  <si>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</si>
  <si>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</si>
  <si>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</si>
  <si>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</si>
  <si>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</si>
  <si>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</si>
  <si>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</si>
  <si>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</si>
  <si>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</si>
  <si>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</si>
  <si>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</si>
  <si>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</si>
  <si>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</si>
  <si>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</si>
  <si>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</si>
  <si>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</si>
  <si>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</si>
  <si>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</si>
  <si>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</si>
  <si>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</si>
  <si>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</si>
  <si>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</si>
  <si>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</si>
  <si>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</si>
  <si>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</si>
  <si>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</si>
  <si>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</si>
  <si>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</si>
  <si>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</si>
  <si>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</si>
  <si>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</si>
  <si>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</si>
  <si>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</si>
  <si>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</si>
  <si>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</si>
  <si>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</si>
  <si>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</si>
  <si>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</si>
  <si>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</si>
  <si>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</si>
  <si>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</si>
  <si>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</si>
  <si>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</si>
  <si>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</si>
  <si>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</si>
  <si>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</si>
  <si>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</si>
  <si>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</si>
  <si>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</si>
  <si>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</si>
  <si>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</si>
  <si>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</si>
  <si>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</si>
  <si>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</si>
  <si>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</si>
  <si>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</si>
  <si>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</si>
  <si>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</si>
  <si>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</si>
  <si>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</si>
  <si>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</si>
  <si>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</si>
  <si>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</si>
  <si>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</si>
  <si>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</si>
  <si>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</si>
  <si>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</si>
  <si>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</si>
  <si>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</si>
  <si>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</si>
  <si>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</si>
  <si>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</si>
  <si>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</si>
  <si>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</si>
  <si>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</si>
  <si>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</si>
  <si>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</si>
  <si>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</si>
  <si>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</si>
  <si>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</si>
  <si>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</si>
  <si>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</si>
  <si>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</si>
  <si>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</si>
  <si>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</si>
  <si>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</si>
  <si>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</si>
  <si>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</si>
  <si>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</si>
  <si>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</si>
  <si>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</si>
  <si>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</si>
  <si>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</si>
  <si>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</si>
  <si>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</si>
  <si>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</si>
  <si>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</si>
  <si>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</si>
  <si>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</si>
  <si>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</si>
  <si>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</si>
  <si>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</si>
  <si>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</si>
  <si>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</si>
  <si>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</si>
  <si>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</si>
  <si>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</si>
  <si>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</si>
  <si>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</si>
  <si>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</si>
  <si>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</si>
  <si>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</si>
  <si>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</si>
  <si>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</si>
  <si>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</si>
  <si>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</si>
  <si>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</si>
  <si>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</si>
  <si>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</si>
  <si>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</si>
  <si>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</si>
  <si>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</si>
  <si>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</si>
  <si>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</si>
  <si>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</si>
  <si>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</si>
  <si>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</si>
  <si>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</si>
  <si>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</si>
  <si>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</si>
  <si>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</si>
  <si>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</si>
  <si>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</si>
  <si>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</si>
  <si>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</si>
  <si>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</si>
  <si>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</si>
  <si>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</si>
  <si>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</si>
  <si>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</si>
  <si>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</si>
  <si>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</si>
  <si>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</si>
  <si>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</si>
  <si>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</si>
  <si>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</si>
  <si>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</si>
  <si>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</si>
  <si>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</si>
  <si>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</si>
  <si>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</si>
  <si>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</si>
  <si>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</si>
  <si>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</si>
  <si>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</si>
  <si>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</si>
  <si>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</si>
  <si>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</si>
  <si>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</si>
  <si>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</si>
  <si>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</si>
  <si>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</si>
  <si>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</si>
  <si>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</si>
  <si>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</si>
  <si>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</si>
  <si>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</si>
  <si>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</si>
  <si>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</si>
  <si>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</si>
  <si>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</si>
  <si>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</si>
  <si>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</si>
  <si>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</si>
  <si>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</si>
  <si>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</si>
  <si>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</si>
  <si>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</si>
  <si>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</si>
  <si>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</si>
  <si>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</si>
  <si>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</si>
  <si>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</si>
  <si>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</si>
  <si>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</si>
  <si>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</si>
  <si>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</si>
  <si>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</si>
  <si>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</si>
  <si>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</si>
  <si>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</si>
  <si>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</si>
  <si>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</si>
  <si>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</si>
  <si>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</si>
  <si>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</si>
  <si>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</si>
  <si>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</si>
  <si>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</si>
  <si>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</si>
  <si>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</si>
  <si>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</si>
  <si>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</si>
  <si>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</si>
  <si>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</si>
  <si>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</si>
  <si>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</si>
  <si>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</si>
  <si>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</si>
  <si>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</si>
  <si>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</si>
  <si>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</si>
  <si>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</si>
  <si>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</si>
  <si>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</si>
  <si>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</si>
  <si>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</si>
  <si>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</si>
  <si>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</si>
  <si>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</si>
  <si>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</si>
  <si>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</si>
  <si>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</si>
  <si>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</si>
  <si>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</si>
  <si>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</si>
  <si>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</si>
  <si>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</si>
  <si>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</si>
  <si>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</si>
  <si>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</si>
  <si>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</si>
  <si>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</si>
  <si>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</si>
  <si>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</si>
  <si>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</si>
  <si>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</si>
  <si>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</si>
  <si>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</si>
  <si>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</si>
  <si>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</si>
  <si>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</si>
  <si>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</si>
  <si>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</si>
  <si>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</si>
  <si>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</si>
  <si>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</si>
  <si>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</si>
  <si>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</si>
  <si>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</si>
  <si>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</si>
  <si>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</si>
  <si>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</si>
  <si>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</si>
  <si>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</si>
  <si>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</si>
  <si>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</si>
  <si>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</si>
  <si>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</si>
  <si>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</si>
  <si>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</si>
  <si>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</si>
  <si>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</si>
  <si>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</si>
  <si>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</si>
  <si>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</si>
  <si>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</si>
  <si>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</si>
  <si>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</si>
  <si>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</si>
  <si>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</si>
  <si>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</si>
  <si>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</si>
  <si>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</si>
  <si>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</si>
  <si>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</si>
  <si>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</si>
  <si>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</si>
  <si>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</si>
  <si>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</si>
  <si>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</si>
  <si>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</si>
  <si>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</si>
  <si>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</si>
  <si>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</si>
  <si>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</si>
  <si>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</si>
  <si>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</si>
  <si>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</si>
  <si>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</si>
  <si>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</si>
  <si>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</si>
  <si>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</si>
  <si>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</si>
  <si>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</si>
  <si>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</si>
  <si>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</si>
  <si>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</si>
  <si>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</si>
  <si>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</si>
  <si>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</si>
  <si>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</si>
  <si>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</si>
  <si>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</si>
  <si>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</si>
  <si>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</si>
  <si>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</si>
  <si>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</si>
  <si>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</si>
  <si>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</si>
  <si>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</si>
  <si>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</si>
  <si>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</si>
  <si>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</si>
  <si>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</si>
  <si>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</si>
  <si>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</si>
  <si>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</si>
  <si>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</si>
  <si>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</si>
  <si>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</si>
  <si>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</si>
  <si>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</si>
  <si>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</si>
  <si>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</si>
  <si>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</si>
  <si>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</si>
  <si>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</si>
  <si>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</si>
  <si>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</si>
  <si>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</si>
  <si>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</si>
  <si>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</si>
  <si>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</si>
  <si>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</si>
  <si>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</si>
  <si>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</si>
  <si>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</si>
  <si>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</si>
  <si>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</si>
  <si>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</si>
  <si>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</si>
  <si>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</si>
  <si>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</si>
  <si>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</si>
  <si>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</si>
  <si>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</si>
  <si>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</si>
  <si>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</si>
  <si>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</si>
  <si>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</si>
  <si>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</si>
  <si>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</si>
  <si>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</si>
  <si>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</si>
  <si>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</si>
  <si>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</si>
  <si>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</si>
  <si>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</si>
  <si>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</si>
  <si>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</si>
  <si>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</si>
  <si>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</si>
  <si>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</si>
  <si>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</si>
  <si>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</si>
  <si>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</si>
  <si>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</si>
  <si>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</si>
  <si>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</si>
  <si>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</si>
  <si>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</si>
  <si>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</si>
  <si>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</si>
  <si>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</si>
  <si>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</si>
  <si>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</si>
  <si>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</si>
  <si>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</si>
  <si>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</si>
  <si>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</si>
  <si>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</si>
  <si>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</si>
  <si>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</si>
  <si>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</si>
  <si>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</si>
  <si>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</si>
  <si>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</si>
  <si>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</si>
  <si>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</si>
  <si>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</si>
  <si>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</si>
  <si>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</si>
  <si>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</si>
  <si>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</si>
  <si>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</si>
  <si>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</si>
  <si>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</si>
  <si>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</si>
  <si>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</si>
  <si>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</si>
  <si>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</si>
  <si>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</si>
  <si>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</si>
  <si>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</si>
  <si>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</si>
  <si>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</si>
  <si>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</si>
  <si>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</si>
  <si>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</si>
  <si>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</si>
  <si>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</si>
  <si>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</si>
  <si>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</si>
  <si>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</si>
  <si>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</si>
  <si>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</si>
  <si>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</si>
  <si>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</si>
  <si>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</si>
  <si>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</si>
  <si>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</si>
  <si>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</si>
  <si>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</si>
  <si>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</si>
  <si>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</si>
  <si>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</si>
  <si>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</si>
  <si>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</si>
  <si>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</si>
  <si>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</si>
  <si>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</si>
  <si>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</si>
  <si>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</si>
  <si>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</si>
  <si>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</si>
  <si>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</si>
  <si>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</si>
  <si>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</si>
  <si>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</si>
  <si>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</si>
  <si>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</si>
  <si>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</si>
  <si>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</si>
  <si>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</si>
  <si>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</si>
  <si>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</si>
  <si>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</si>
  <si>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</si>
  <si>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</si>
  <si>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</si>
  <si>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</si>
  <si>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</si>
  <si>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</si>
  <si>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</si>
  <si>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</si>
  <si>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</si>
  <si>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</si>
  <si>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</si>
  <si>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</si>
  <si>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</si>
  <si>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</si>
  <si>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</si>
  <si>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</si>
  <si>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</si>
  <si>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</si>
  <si>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</si>
  <si>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</si>
  <si>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</si>
  <si>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</si>
  <si>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</si>
  <si>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</si>
  <si>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</si>
  <si>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</si>
  <si>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</si>
  <si>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</si>
  <si>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</si>
  <si>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</si>
  <si>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</si>
  <si>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</si>
  <si>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</si>
  <si>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</si>
  <si>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</si>
  <si>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</si>
  <si>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</si>
  <si>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</si>
  <si>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</si>
  <si>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</si>
  <si>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</si>
  <si>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</si>
  <si>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</si>
  <si>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</si>
  <si>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</si>
  <si>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</si>
  <si>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</si>
  <si>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</si>
  <si>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</si>
  <si>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</si>
  <si>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</si>
  <si>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</si>
  <si>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</si>
  <si>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</si>
  <si>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</si>
  <si>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</si>
  <si>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</si>
  <si>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</si>
  <si>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</si>
  <si>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</si>
  <si>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</si>
  <si>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</si>
  <si>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</si>
  <si>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</si>
  <si>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</si>
  <si>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</si>
  <si>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</si>
  <si>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</si>
  <si>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</si>
  <si>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</si>
  <si>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</si>
  <si>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</si>
  <si>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</si>
  <si>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</si>
  <si>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</si>
  <si>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</si>
  <si>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</si>
  <si>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</si>
  <si>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</si>
  <si>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</si>
  <si>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</si>
  <si>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</si>
  <si>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</si>
  <si>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</si>
  <si>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</si>
  <si>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</si>
  <si>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</si>
  <si>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</si>
  <si>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</si>
  <si>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</si>
  <si>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</si>
  <si>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</si>
  <si>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</si>
  <si>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</si>
  <si>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</si>
  <si>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</si>
  <si>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</si>
  <si>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</si>
  <si>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</si>
  <si>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</si>
  <si>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</si>
  <si>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</si>
  <si>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</si>
  <si>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</si>
  <si>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</si>
  <si>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</si>
  <si>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</si>
  <si>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</si>
  <si>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</si>
  <si>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</si>
  <si>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</si>
  <si>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</si>
  <si>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</si>
  <si>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</si>
  <si>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</si>
  <si>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</si>
  <si>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</si>
  <si>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</si>
  <si>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</si>
  <si>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</si>
  <si>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</si>
  <si>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</si>
  <si>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</si>
  <si>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</si>
  <si>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</si>
  <si>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</si>
  <si>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</si>
  <si>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</si>
  <si>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</si>
  <si>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</si>
  <si>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</si>
  <si>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</si>
  <si>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</si>
  <si>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</si>
  <si>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</si>
  <si>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</si>
  <si>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</si>
  <si>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</si>
  <si>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</si>
  <si>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</si>
  <si>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</si>
  <si>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</si>
  <si>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</si>
  <si>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</si>
  <si>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</si>
  <si>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</si>
  <si>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</si>
  <si>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</si>
  <si>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</si>
  <si>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</si>
  <si>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</si>
  <si>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</si>
  <si>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</si>
  <si>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</si>
  <si>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</si>
  <si>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</si>
  <si>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</si>
  <si>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</si>
  <si>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</si>
  <si>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</si>
  <si>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</si>
  <si>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</si>
  <si>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</si>
  <si>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</si>
  <si>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</si>
  <si>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</si>
  <si>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</si>
  <si>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</si>
  <si>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</si>
  <si>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</si>
  <si>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</si>
  <si>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</si>
  <si>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</si>
  <si>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</si>
  <si>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</si>
  <si>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</si>
  <si>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</si>
  <si>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</si>
  <si>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</si>
  <si>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</si>
  <si>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</si>
  <si>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</si>
  <si>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</si>
  <si>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</si>
  <si>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</si>
  <si>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</si>
  <si>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</si>
  <si>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</si>
  <si>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</si>
  <si>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</si>
  <si>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</si>
  <si>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</si>
  <si>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</si>
  <si>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</si>
  <si>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</si>
  <si>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</si>
  <si>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</si>
  <si>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</si>
  <si>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</si>
  <si>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</si>
  <si>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</si>
  <si>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</si>
  <si>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</si>
  <si>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</si>
  <si>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</si>
  <si>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</si>
  <si>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</si>
  <si>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</si>
  <si>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</si>
  <si>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</si>
  <si>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</si>
  <si>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</si>
  <si>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</si>
  <si>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</si>
  <si>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</si>
  <si>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</si>
  <si>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</si>
  <si>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</si>
  <si>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</si>
  <si>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</si>
  <si>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</si>
  <si>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</si>
  <si>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</si>
  <si>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</si>
  <si>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</si>
  <si>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</si>
  <si>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</si>
  <si>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</si>
  <si>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</si>
  <si>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</si>
  <si>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</si>
  <si>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</si>
  <si>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</si>
  <si>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</si>
  <si>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</si>
  <si>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</si>
  <si>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</si>
  <si>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</si>
  <si>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</si>
  <si>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</si>
  <si>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</si>
  <si>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</si>
  <si>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</si>
  <si>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</si>
  <si>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</si>
  <si>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</si>
  <si>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</si>
  <si>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</si>
  <si>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</si>
  <si>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</si>
  <si>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</si>
  <si>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</si>
  <si>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</si>
  <si>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</si>
  <si>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</si>
  <si>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</si>
  <si>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</si>
  <si>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</si>
  <si>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</si>
  <si>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</si>
  <si>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</si>
  <si>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</si>
  <si>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</si>
  <si>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</si>
  <si>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</si>
  <si>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</si>
  <si>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</si>
  <si>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</si>
  <si>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</si>
  <si>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</si>
  <si>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</si>
  <si>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</si>
  <si>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</si>
  <si>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</si>
  <si>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</si>
  <si>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</si>
  <si>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</si>
  <si>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</si>
  <si>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</si>
  <si>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</si>
  <si>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</si>
  <si>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</si>
  <si>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</si>
  <si>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</si>
  <si>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</si>
  <si>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</si>
  <si>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</si>
  <si>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</si>
  <si>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</si>
  <si>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</si>
  <si>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</si>
  <si>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</si>
  <si>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</si>
  <si>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</si>
  <si>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</si>
  <si>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</si>
  <si>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</si>
  <si>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</si>
  <si>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</si>
  <si>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</si>
  <si>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</si>
  <si>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</si>
  <si>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</si>
  <si>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</si>
  <si>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</si>
  <si>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</si>
  <si>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</si>
  <si>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</si>
  <si>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</si>
  <si>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</si>
  <si>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</si>
  <si>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</si>
  <si>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</si>
  <si>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</si>
  <si>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</si>
  <si>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</si>
  <si>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</si>
  <si>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</si>
  <si>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</si>
  <si>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</si>
  <si>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</si>
  <si>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</si>
  <si>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</si>
  <si>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</si>
  <si>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</si>
  <si>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</si>
  <si>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</si>
  <si>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</si>
  <si>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</si>
  <si>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</si>
  <si>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</si>
  <si>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</si>
  <si>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</si>
  <si>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</si>
  <si>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</si>
  <si>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</si>
  <si>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</si>
  <si>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</si>
  <si>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</si>
  <si>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</si>
  <si>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</si>
  <si>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</si>
  <si>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</si>
  <si>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</si>
  <si>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</si>
  <si>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</si>
  <si>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</si>
  <si>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</si>
  <si>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</si>
  <si>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</si>
  <si>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</si>
  <si>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</si>
  <si>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</si>
  <si>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</si>
  <si>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</si>
  <si>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</si>
  <si>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</si>
  <si>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</si>
  <si>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</si>
  <si>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</si>
  <si>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</si>
  <si>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</si>
  <si>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</si>
  <si>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</si>
  <si>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</si>
  <si>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</si>
  <si>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</si>
  <si>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</si>
  <si>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</si>
  <si>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</si>
  <si>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</si>
  <si>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</si>
  <si>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</si>
  <si>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</si>
  <si>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</si>
  <si>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</si>
  <si>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</si>
  <si>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</si>
  <si>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</si>
  <si>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</si>
  <si>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</si>
  <si>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</si>
  <si>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</si>
  <si>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</si>
  <si>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</si>
  <si>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</si>
  <si>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</si>
  <si>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</si>
  <si>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</si>
  <si>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</si>
  <si>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</si>
  <si>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</si>
  <si>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</si>
  <si>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</si>
  <si>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</si>
  <si>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</si>
  <si>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</si>
  <si>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</si>
  <si>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</si>
  <si>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</si>
  <si>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</si>
  <si>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</si>
  <si>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</si>
  <si>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</si>
  <si>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</si>
  <si>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</si>
  <si>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</si>
  <si>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</si>
  <si>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</si>
  <si>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</si>
  <si>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</si>
  <si>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</si>
  <si>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</si>
  <si>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</si>
  <si>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</si>
  <si>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</si>
  <si>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</si>
  <si>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</si>
  <si>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</si>
  <si>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</si>
  <si>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</si>
  <si>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</si>
  <si>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</si>
  <si>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</si>
  <si>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</si>
  <si>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</si>
  <si>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</si>
  <si>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</si>
  <si>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</si>
  <si>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</si>
  <si>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</si>
  <si>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</si>
  <si>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</si>
  <si>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</si>
  <si>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</si>
  <si>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</si>
  <si>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</si>
  <si>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</si>
  <si>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</si>
  <si>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</si>
  <si>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</si>
  <si>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</si>
  <si>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</si>
  <si>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</si>
  <si>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</si>
  <si>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</si>
  <si>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</si>
  <si>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</si>
  <si>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</si>
  <si>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</si>
  <si>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</si>
  <si>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</si>
  <si>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</si>
  <si>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</si>
  <si>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</si>
  <si>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</si>
  <si>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</si>
  <si>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</si>
  <si>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</si>
  <si>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</si>
  <si>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</si>
  <si>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</si>
  <si>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</si>
  <si>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</si>
  <si>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</si>
  <si>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</si>
  <si>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</si>
  <si>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</si>
  <si>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</si>
  <si>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</si>
  <si>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</si>
  <si>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</si>
  <si>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</si>
  <si>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</si>
  <si>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</si>
  <si>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</si>
  <si>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</si>
  <si>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</si>
  <si>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</si>
  <si>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</si>
  <si>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</si>
  <si>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</si>
  <si>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</si>
  <si>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</si>
  <si>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</si>
  <si>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</si>
  <si>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</si>
  <si>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</si>
  <si>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</si>
  <si>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</si>
  <si>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</si>
  <si>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</si>
  <si>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</si>
  <si>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</si>
  <si>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</si>
  <si>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</si>
  <si>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</si>
  <si>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</si>
  <si>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</si>
  <si>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</si>
  <si>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</si>
  <si>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</si>
  <si>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</si>
  <si>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</si>
  <si>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</si>
  <si>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</si>
  <si>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</si>
  <si>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</si>
  <si>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</si>
  <si>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</si>
  <si>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</si>
  <si>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</si>
  <si>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</si>
  <si>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</si>
  <si>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</si>
  <si>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</si>
  <si>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</si>
  <si>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</si>
  <si>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</si>
  <si>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</si>
  <si>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</si>
  <si>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</si>
  <si>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</si>
  <si>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</si>
  <si>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</si>
  <si>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</si>
  <si>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</si>
  <si>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</si>
  <si>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</si>
  <si>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</si>
  <si>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</si>
  <si>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</si>
  <si>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</si>
  <si>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</si>
  <si>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</si>
  <si>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</si>
  <si>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</si>
  <si>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</si>
  <si>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</si>
  <si>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</si>
  <si>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</si>
  <si>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</si>
  <si>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</si>
  <si>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</si>
  <si>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</si>
  <si>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</si>
  <si>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</si>
  <si>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</si>
  <si>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</si>
  <si>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</si>
  <si>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</si>
  <si>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</si>
  <si>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</si>
  <si>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</si>
  <si>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</si>
  <si>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</si>
  <si>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</si>
  <si>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</si>
  <si>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</si>
  <si>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</si>
  <si>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</si>
  <si>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</si>
  <si>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</si>
  <si>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</si>
  <si>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</si>
  <si>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</si>
  <si>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</si>
  <si>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</si>
  <si>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</si>
  <si>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</si>
  <si>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</si>
  <si>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</si>
  <si>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</si>
  <si>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</si>
  <si>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</si>
  <si>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</si>
  <si>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</si>
  <si>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</si>
  <si>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</si>
  <si>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</si>
  <si>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</si>
  <si>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</si>
  <si>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</si>
  <si>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</si>
  <si>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</si>
  <si>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</si>
  <si>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</si>
  <si>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</si>
  <si>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</si>
  <si>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</si>
  <si>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</si>
  <si>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</si>
  <si>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</si>
  <si>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</si>
  <si>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</si>
  <si>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</si>
  <si>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</si>
  <si>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</si>
  <si>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</si>
  <si>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</si>
  <si>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</si>
  <si>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</si>
  <si>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</si>
  <si>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</si>
  <si>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</si>
  <si>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</si>
  <si>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</si>
  <si>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</si>
  <si>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</si>
  <si>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</si>
  <si>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</si>
  <si>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</si>
  <si>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</si>
  <si>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</si>
  <si>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</si>
  <si>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</si>
  <si>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</si>
  <si>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</si>
  <si>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</si>
  <si>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</si>
  <si>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</si>
  <si>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</si>
  <si>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</si>
  <si>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</si>
  <si>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</si>
  <si>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</si>
  <si>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</si>
  <si>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</si>
  <si>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</si>
  <si>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</si>
  <si>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</si>
  <si>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</si>
  <si>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</si>
  <si>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</si>
  <si>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</si>
  <si>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</si>
  <si>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</si>
  <si>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</si>
  <si>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</si>
  <si>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</si>
  <si>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</si>
  <si>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</si>
  <si>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</si>
  <si>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</si>
  <si>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</si>
  <si>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</si>
  <si>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</si>
  <si>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</si>
  <si>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</si>
  <si>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</si>
  <si>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</si>
  <si>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</si>
  <si>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</si>
  <si>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</si>
  <si>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</si>
  <si>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</si>
  <si>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</si>
  <si>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</si>
  <si>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</si>
  <si>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</si>
  <si>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</si>
  <si>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</si>
  <si>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</si>
  <si>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</si>
  <si>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</si>
  <si>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</si>
  <si>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</si>
  <si>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</si>
  <si>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</si>
  <si>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</si>
  <si>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</si>
  <si>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</si>
  <si>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</si>
  <si>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</si>
  <si>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</si>
  <si>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</si>
  <si>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</si>
  <si>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</si>
  <si>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</si>
  <si>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</si>
  <si>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</si>
  <si>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</si>
  <si>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</si>
  <si>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</si>
  <si>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</si>
  <si>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</si>
  <si>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</si>
  <si>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</si>
  <si>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</si>
  <si>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</si>
  <si>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</si>
  <si>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</si>
  <si>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</si>
  <si>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</si>
  <si>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</si>
  <si>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</si>
  <si>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</si>
  <si>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</si>
  <si>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</si>
  <si>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</si>
  <si>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</si>
  <si>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</si>
  <si>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</si>
  <si>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</si>
  <si>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</si>
  <si>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</si>
  <si>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</si>
  <si>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</si>
  <si>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</si>
  <si>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</si>
  <si>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</si>
  <si>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</si>
  <si>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</si>
  <si>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</si>
  <si>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</si>
  <si>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</si>
  <si>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</si>
  <si>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</si>
  <si>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</si>
  <si>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</si>
  <si>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</si>
  <si>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</si>
  <si>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</si>
  <si>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</si>
  <si>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</si>
  <si>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</si>
  <si>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</si>
  <si>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</si>
  <si>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</si>
  <si>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</si>
  <si>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</si>
  <si>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</si>
  <si>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</si>
  <si>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</si>
  <si>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</si>
  <si>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</si>
  <si>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</si>
  <si>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</si>
  <si>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</si>
  <si>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</si>
  <si>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</si>
  <si>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</si>
  <si>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</si>
  <si>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</si>
  <si>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</si>
  <si>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</si>
  <si>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</si>
  <si>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</si>
  <si>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</si>
  <si>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</si>
  <si>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</si>
  <si>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</si>
  <si>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</si>
  <si>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</si>
  <si>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</si>
  <si>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</si>
  <si>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</si>
  <si>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</si>
  <si>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</si>
  <si>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</si>
  <si>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</si>
  <si>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</si>
  <si>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</si>
  <si>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</si>
  <si>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</si>
  <si>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</si>
  <si>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</si>
  <si>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</si>
  <si>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</si>
  <si>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</si>
  <si>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</si>
  <si>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</si>
  <si>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</si>
  <si>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</si>
  <si>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</si>
  <si>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</si>
  <si>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</si>
  <si>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</si>
  <si>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</si>
  <si>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</si>
  <si>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</si>
  <si>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</si>
  <si>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</si>
  <si>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</si>
  <si>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</si>
  <si>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</si>
  <si>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</si>
  <si>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</si>
  <si>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</si>
  <si>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</si>
  <si>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</si>
  <si>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</si>
  <si>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</si>
  <si>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</si>
  <si>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</si>
  <si>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</si>
  <si>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</si>
  <si>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</si>
  <si>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</si>
  <si>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</si>
  <si>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</si>
  <si>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</si>
  <si>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</si>
  <si>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</si>
  <si>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</si>
  <si>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</si>
  <si>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</si>
  <si>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</si>
  <si>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</si>
  <si>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</si>
  <si>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</si>
  <si>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</si>
  <si>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</si>
  <si>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</si>
  <si>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</si>
  <si>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</si>
  <si>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</si>
  <si>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</si>
  <si>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</si>
  <si>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</si>
  <si>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</si>
  <si>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</si>
  <si>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</si>
  <si>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</si>
  <si>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</si>
  <si>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</si>
  <si>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</si>
  <si>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</si>
  <si>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</si>
  <si>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</si>
  <si>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</si>
  <si>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</si>
  <si>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</si>
  <si>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</si>
  <si>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</si>
  <si>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</si>
  <si>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</si>
  <si>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</si>
  <si>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</si>
  <si>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</si>
  <si>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</si>
  <si>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</si>
  <si>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</si>
  <si>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</si>
  <si>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</si>
  <si>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</si>
  <si>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</si>
  <si>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</si>
  <si>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</si>
  <si>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</si>
  <si>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</si>
  <si>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</si>
  <si>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</si>
  <si>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</si>
  <si>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</si>
  <si>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</si>
  <si>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</si>
  <si>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</si>
  <si>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</si>
  <si>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</si>
  <si>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</si>
  <si>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</si>
  <si>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</si>
  <si>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</si>
  <si>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</si>
  <si>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</si>
  <si>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</si>
  <si>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</si>
  <si>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</si>
  <si>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</si>
  <si>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</si>
  <si>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</si>
  <si>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</si>
  <si>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</si>
  <si>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</si>
  <si>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</si>
  <si>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</si>
  <si>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</si>
  <si>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</si>
  <si>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</si>
  <si>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</si>
  <si>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</si>
  <si>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</si>
  <si>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</si>
  <si>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</si>
  <si>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</si>
  <si>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</si>
  <si>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</si>
  <si>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</si>
  <si>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</si>
  <si>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</si>
  <si>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</si>
  <si>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</si>
  <si>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</si>
  <si>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</si>
  <si>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</si>
  <si>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</si>
  <si>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</si>
  <si>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</si>
  <si>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</si>
  <si>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</si>
  <si>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</si>
  <si>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</si>
  <si>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</si>
  <si>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</si>
  <si>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</si>
  <si>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</si>
  <si>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</si>
  <si>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</si>
  <si>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</si>
  <si>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</si>
  <si>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</si>
  <si>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</si>
  <si>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</si>
  <si>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</si>
  <si>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</si>
  <si>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</si>
  <si>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</si>
  <si>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</si>
  <si>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</si>
  <si>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</si>
  <si>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</si>
  <si>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</si>
  <si>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</si>
  <si>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</si>
  <si>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</si>
  <si>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</si>
  <si>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</si>
  <si>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</si>
  <si>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</si>
  <si>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</si>
  <si>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</si>
  <si>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</si>
  <si>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</si>
  <si>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</si>
  <si>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</si>
  <si>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</si>
  <si>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</si>
  <si>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</si>
  <si>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</si>
  <si>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</si>
  <si>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</si>
  <si>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</si>
  <si>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</si>
  <si>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</si>
  <si>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</si>
  <si>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</si>
  <si>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</si>
  <si>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</si>
  <si>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</si>
  <si>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</si>
  <si>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</si>
  <si>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</si>
  <si>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</si>
  <si>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</si>
  <si>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</si>
  <si>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</si>
  <si>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</si>
  <si>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</si>
  <si>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</si>
  <si>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</si>
  <si>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</si>
  <si>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</si>
  <si>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</si>
  <si>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</si>
  <si>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</si>
  <si>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</si>
  <si>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</si>
  <si>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</si>
  <si>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</si>
  <si>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</si>
  <si>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</si>
  <si>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</si>
  <si>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</si>
  <si>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</si>
  <si>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</si>
  <si>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</si>
  <si>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</si>
  <si>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</si>
  <si>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</si>
  <si>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</si>
  <si>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</si>
  <si>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</si>
  <si>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</si>
  <si>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</si>
  <si>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</si>
  <si>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</si>
  <si>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</si>
  <si>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</si>
  <si>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</si>
  <si>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</si>
  <si>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</si>
  <si>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</si>
  <si>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</si>
  <si>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</si>
  <si>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</si>
  <si>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</si>
  <si>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</si>
  <si>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</si>
  <si>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</si>
  <si>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</si>
  <si>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</si>
  <si>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</si>
  <si>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</si>
  <si>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</si>
  <si>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</si>
  <si>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</si>
  <si>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</si>
  <si>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</si>
  <si>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</si>
  <si>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</si>
  <si>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</si>
  <si>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</si>
  <si>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</si>
  <si>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</si>
  <si>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</si>
  <si>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</si>
  <si>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</si>
  <si>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</si>
  <si>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</si>
  <si>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</si>
  <si>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</si>
  <si>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</si>
  <si>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</si>
  <si>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</si>
  <si>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</si>
  <si>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</si>
  <si>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</si>
  <si>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</si>
  <si>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</si>
  <si>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</si>
  <si>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</si>
  <si>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</si>
  <si>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</si>
  <si>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</si>
  <si>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</si>
  <si>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</si>
  <si>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</si>
  <si>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</si>
  <si>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</si>
  <si>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</si>
  <si>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</si>
  <si>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</si>
  <si>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</si>
  <si>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</si>
  <si>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</si>
  <si>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</si>
  <si>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</si>
  <si>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</si>
  <si>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</si>
  <si>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</si>
  <si>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</si>
  <si>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</si>
  <si>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</si>
  <si>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</si>
  <si>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</si>
  <si>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</si>
  <si>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</si>
  <si>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</si>
  <si>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</si>
  <si>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</si>
  <si>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</si>
  <si>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</si>
  <si>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</si>
  <si>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</si>
  <si>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</si>
  <si>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</si>
  <si>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</si>
  <si>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</si>
  <si>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</si>
  <si>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</si>
  <si>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</si>
  <si>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</si>
  <si>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</si>
  <si>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</si>
  <si>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</si>
  <si>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</si>
  <si>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</si>
  <si>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</si>
  <si>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</si>
  <si>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</si>
  <si>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</si>
  <si>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</si>
  <si>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</si>
  <si>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</si>
  <si>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</si>
  <si>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</si>
  <si>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</si>
  <si>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</si>
  <si>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</si>
  <si>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</si>
  <si>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</si>
  <si>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</si>
  <si>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</si>
  <si>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</si>
  <si>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</si>
  <si>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</si>
  <si>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</si>
  <si>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</si>
  <si>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</si>
  <si>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</si>
  <si>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</si>
  <si>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</si>
  <si>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</si>
  <si>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</si>
  <si>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</si>
  <si>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</si>
  <si>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</si>
  <si>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</si>
  <si>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</si>
  <si>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</si>
  <si>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</si>
  <si>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</si>
  <si>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</si>
  <si>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</si>
  <si>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</si>
  <si>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</si>
  <si>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</si>
  <si>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</si>
  <si>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</si>
  <si>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</si>
  <si>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</si>
  <si>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</si>
  <si>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</si>
  <si>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</si>
  <si>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</si>
  <si>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</si>
  <si>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</si>
  <si>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</si>
  <si>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</si>
  <si>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</si>
  <si>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</si>
  <si>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</si>
  <si>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</si>
  <si>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</si>
  <si>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</si>
  <si>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</si>
  <si>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</si>
  <si>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</si>
  <si>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</si>
  <si>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</si>
  <si>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</si>
  <si>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</si>
  <si>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</si>
  <si>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</si>
  <si>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</si>
  <si>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</si>
  <si>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</si>
  <si>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</si>
  <si>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</si>
  <si>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</si>
  <si>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</si>
  <si>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</si>
  <si>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</si>
  <si>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</si>
  <si>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</si>
  <si>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</si>
  <si>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</si>
  <si>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</si>
  <si>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</si>
  <si>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</si>
  <si>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</si>
  <si>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</si>
  <si>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</si>
  <si>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</si>
  <si>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</si>
  <si>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</si>
  <si>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</si>
  <si>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</si>
  <si>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</si>
  <si>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</si>
  <si>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</si>
  <si>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</si>
  <si>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</si>
  <si>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</si>
  <si>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</si>
  <si>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</si>
  <si>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</si>
  <si>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</si>
  <si>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</si>
  <si>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</si>
  <si>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</si>
  <si>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</si>
  <si>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</si>
  <si>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</si>
  <si>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</si>
  <si>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</si>
  <si>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</si>
  <si>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</si>
  <si>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</si>
  <si>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</si>
  <si>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</si>
  <si>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</si>
  <si>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</si>
  <si>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</si>
  <si>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</si>
  <si>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</si>
  <si>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</si>
  <si>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</si>
  <si>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</si>
  <si>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</si>
  <si>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</si>
  <si>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</si>
  <si>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</si>
  <si>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</si>
  <si>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</si>
  <si>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</si>
  <si>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</si>
  <si>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</si>
  <si>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</si>
  <si>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</si>
  <si>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</si>
  <si>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</si>
  <si>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</si>
  <si>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</si>
  <si>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</si>
  <si>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</si>
  <si>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</si>
  <si>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</si>
  <si>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</si>
  <si>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</si>
  <si>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</si>
  <si>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</si>
  <si>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</si>
  <si>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</si>
  <si>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</si>
  <si>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</si>
  <si>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</si>
  <si>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</si>
  <si>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</si>
  <si>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</si>
  <si>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</si>
  <si>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</si>
  <si>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</si>
  <si>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</si>
  <si>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</si>
  <si>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</si>
  <si>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</si>
  <si>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</si>
  <si>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</si>
  <si>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</si>
  <si>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</si>
  <si>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</si>
  <si>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</si>
  <si>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</si>
  <si>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</si>
  <si>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</si>
  <si>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</si>
  <si>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</si>
  <si>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</si>
  <si>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</si>
  <si>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</si>
  <si>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</si>
  <si>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</si>
  <si>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</si>
  <si>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</si>
  <si>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</si>
  <si>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</si>
  <si>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</si>
  <si>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</si>
  <si>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</si>
  <si>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</si>
  <si>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</si>
  <si>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</si>
  <si>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</si>
  <si>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</si>
  <si>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</si>
  <si>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</si>
  <si>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</si>
  <si>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</si>
  <si>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</si>
  <si>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</si>
  <si>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</si>
  <si>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</si>
  <si>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</si>
  <si>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</si>
  <si>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</si>
  <si>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</si>
  <si>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</si>
  <si>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</si>
  <si>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</si>
  <si>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</si>
  <si>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</si>
  <si>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</si>
  <si>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</si>
  <si>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</si>
  <si>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</si>
  <si>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</si>
  <si>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</si>
  <si>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</si>
  <si>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</si>
  <si>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</si>
  <si>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</si>
  <si>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</si>
  <si>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</si>
  <si>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</si>
  <si>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</si>
  <si>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</si>
  <si>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</si>
  <si>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</si>
  <si>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</si>
  <si>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</si>
  <si>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</si>
  <si>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</si>
  <si>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</si>
  <si>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</si>
  <si>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</si>
  <si>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</si>
  <si>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</si>
  <si>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</si>
  <si>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</si>
  <si>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</si>
  <si>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</si>
  <si>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</si>
  <si>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</si>
  <si>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</si>
  <si>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</si>
  <si>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</si>
  <si>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</si>
  <si>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</si>
  <si>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</si>
  <si>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</si>
  <si>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</si>
  <si>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</si>
  <si>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</si>
  <si>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</si>
  <si>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</si>
  <si>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</si>
  <si>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</si>
  <si>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</si>
  <si>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</si>
  <si>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</si>
  <si>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</si>
  <si>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</si>
  <si>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</si>
  <si>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</si>
  <si>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</si>
  <si>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</si>
  <si>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</si>
  <si>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</si>
  <si>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</si>
  <si>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</si>
  <si>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</si>
  <si>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</si>
  <si>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</si>
  <si>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</si>
  <si>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</si>
  <si>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</si>
  <si>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</si>
  <si>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</si>
  <si>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</si>
  <si>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</si>
  <si>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</si>
  <si>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</si>
  <si>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</si>
  <si>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</si>
  <si>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</si>
  <si>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</si>
  <si>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</si>
  <si>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</si>
  <si>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</si>
  <si>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</si>
  <si>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</si>
  <si>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</si>
  <si>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</si>
  <si>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</si>
  <si>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</si>
  <si>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</si>
  <si>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</si>
  <si>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</si>
  <si>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</si>
  <si>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</si>
  <si>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</si>
  <si>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</si>
  <si>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</si>
  <si>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</si>
  <si>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</si>
  <si>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</si>
  <si>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</si>
  <si>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</si>
  <si>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</si>
  <si>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</si>
  <si>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</si>
  <si>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</si>
  <si>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</si>
  <si>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</si>
  <si>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</si>
  <si>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</si>
  <si>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</si>
  <si>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</si>
  <si>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</si>
  <si>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</si>
  <si>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</si>
  <si>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</si>
  <si>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</si>
  <si>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</si>
  <si>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</si>
  <si>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</si>
  <si>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</si>
  <si>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</si>
  <si>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</si>
  <si>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</si>
  <si>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</si>
  <si>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</si>
  <si>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</si>
  <si>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</si>
  <si>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</si>
  <si>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</si>
  <si>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</si>
  <si>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</si>
  <si>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</si>
  <si>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</si>
  <si>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</si>
  <si>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</si>
  <si>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</si>
  <si>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</si>
  <si>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</si>
  <si>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</si>
  <si>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</si>
  <si>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</si>
  <si>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</si>
  <si>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</si>
  <si>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</si>
  <si>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</si>
  <si>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</si>
  <si>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</si>
  <si>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</si>
  <si>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</si>
  <si>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</si>
  <si>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</si>
  <si>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</si>
  <si>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</si>
  <si>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</si>
  <si>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</si>
  <si>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</si>
  <si>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</si>
  <si>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</si>
  <si>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</si>
  <si>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</si>
  <si>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</si>
  <si>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</si>
  <si>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</si>
  <si>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</si>
  <si>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</si>
  <si>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</si>
  <si>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</si>
  <si>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</si>
  <si>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</si>
  <si>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</si>
  <si>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</si>
  <si>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</si>
  <si>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</si>
  <si>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</si>
  <si>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</si>
  <si>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</si>
  <si>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</si>
  <si>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</si>
  <si>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</si>
  <si>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</si>
  <si>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</si>
  <si>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</si>
  <si>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</si>
  <si>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</si>
  <si>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</si>
  <si>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</si>
  <si>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</si>
  <si>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</si>
  <si>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</si>
  <si>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</si>
  <si>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</si>
  <si>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</si>
  <si>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</si>
  <si>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</si>
  <si>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</si>
  <si>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</si>
  <si>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</si>
  <si>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</si>
  <si>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</si>
  <si>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</si>
  <si>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</si>
  <si>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</si>
  <si>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</si>
  <si>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</si>
  <si>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</si>
  <si>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</si>
  <si>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</si>
  <si>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</si>
  <si>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</si>
  <si>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</si>
  <si>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</si>
  <si>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</si>
  <si>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</si>
  <si>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</si>
  <si>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</si>
  <si>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</si>
  <si>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</si>
  <si>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</si>
  <si>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</si>
  <si>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</si>
  <si>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</si>
  <si>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</si>
  <si>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</si>
  <si>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</si>
  <si>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</si>
  <si>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</si>
  <si>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</si>
  <si>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</si>
  <si>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</si>
  <si>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</si>
  <si>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</si>
  <si>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</si>
  <si>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</si>
  <si>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</si>
  <si>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</si>
  <si>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</si>
  <si>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</si>
  <si>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</si>
  <si>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</si>
  <si>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</si>
  <si>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</si>
  <si>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</si>
  <si>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</si>
  <si>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</si>
  <si>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</si>
  <si>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</si>
  <si>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</si>
  <si>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</si>
  <si>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</si>
  <si>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</si>
  <si>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</si>
  <si>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</si>
  <si>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</si>
  <si>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</si>
  <si>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</si>
  <si>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</si>
  <si>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</si>
  <si>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</si>
  <si>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</si>
  <si>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</si>
  <si>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</si>
  <si>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</si>
  <si>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</si>
  <si>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</si>
  <si>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</si>
  <si>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</si>
  <si>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</si>
  <si>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</si>
  <si>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</si>
  <si>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</si>
  <si>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</si>
  <si>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</si>
  <si>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</si>
  <si>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</si>
  <si>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</si>
  <si>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</si>
  <si>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</si>
  <si>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</si>
  <si>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</si>
  <si>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</si>
  <si>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</si>
  <si>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</si>
  <si>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</si>
  <si>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</si>
  <si>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</si>
  <si>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</si>
  <si>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</si>
  <si>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</si>
  <si>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</si>
  <si>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</si>
  <si>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</si>
  <si>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</si>
  <si>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</si>
  <si>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</si>
  <si>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</si>
  <si>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</si>
  <si>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</si>
  <si>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</si>
  <si>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</si>
  <si>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</si>
  <si>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</si>
  <si>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</si>
  <si>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</si>
  <si>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</si>
  <si>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</si>
  <si>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</si>
  <si>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</si>
  <si>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</si>
  <si>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</si>
  <si>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</si>
  <si>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</si>
  <si>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</si>
  <si>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</si>
  <si>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</si>
  <si>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</si>
  <si>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</si>
  <si>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</si>
  <si>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</si>
  <si>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</si>
  <si>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</si>
  <si>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</si>
  <si>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</si>
  <si>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</si>
  <si>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</si>
  <si>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</si>
  <si>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</si>
  <si>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</si>
  <si>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</si>
  <si>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</si>
  <si>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</si>
  <si>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</si>
  <si>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</si>
  <si>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</si>
  <si>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</si>
  <si>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</si>
  <si>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</si>
  <si>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</si>
  <si>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</si>
  <si>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</si>
  <si>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</si>
  <si>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</si>
  <si>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</si>
  <si>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</si>
  <si>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</si>
  <si>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</si>
  <si>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</si>
  <si>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</si>
  <si>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</si>
  <si>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</si>
  <si>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</si>
  <si>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</si>
  <si>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</si>
  <si>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</si>
  <si>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</si>
  <si>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</si>
  <si>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</si>
  <si>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</si>
  <si>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</si>
  <si>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</si>
  <si>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</si>
  <si>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</si>
  <si>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</si>
  <si>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</si>
  <si>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</si>
  <si>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</si>
  <si>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</si>
  <si>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</si>
  <si>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</si>
  <si>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</si>
  <si>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</si>
  <si>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</si>
  <si>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</si>
  <si>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</si>
  <si>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</si>
  <si>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</si>
  <si>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</si>
  <si>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</si>
  <si>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</si>
  <si>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</si>
  <si>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</si>
  <si>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</si>
  <si>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</si>
  <si>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</si>
  <si>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</si>
  <si>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</si>
  <si>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</si>
  <si>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</si>
  <si>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</si>
  <si>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</si>
  <si>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</si>
  <si>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</si>
  <si>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</si>
  <si>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</si>
  <si>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</si>
  <si>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</si>
  <si>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</si>
  <si>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</si>
  <si>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</si>
  <si>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</si>
  <si>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</si>
  <si>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</si>
  <si>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</si>
  <si>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</si>
  <si>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</si>
  <si>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</si>
  <si>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</si>
  <si>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</si>
  <si>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</si>
  <si>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</si>
  <si>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</si>
  <si>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</si>
  <si>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</si>
  <si>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</si>
  <si>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</si>
  <si>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</si>
  <si>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</si>
  <si>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</si>
  <si>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</si>
  <si>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</si>
  <si>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</si>
  <si>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</si>
  <si>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</si>
  <si>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</si>
  <si>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</si>
  <si>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</si>
  <si>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</si>
  <si>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</si>
  <si>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</si>
  <si>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</si>
  <si>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</si>
  <si>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</si>
  <si>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</si>
  <si>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</si>
  <si>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</si>
  <si>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</si>
  <si>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</si>
  <si>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</si>
  <si>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</si>
  <si>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</si>
  <si>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</si>
  <si>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</si>
  <si>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</si>
  <si>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</si>
  <si>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</si>
  <si>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</si>
  <si>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</si>
  <si>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</si>
  <si>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</si>
  <si>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</si>
  <si>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</si>
  <si>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</si>
  <si>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</si>
  <si>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</si>
  <si>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</si>
  <si>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</si>
  <si>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</si>
  <si>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</si>
  <si>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</si>
  <si>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</si>
  <si>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</si>
  <si>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</si>
  <si>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</si>
  <si>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</si>
  <si>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</si>
  <si>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</si>
  <si>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</si>
  <si>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</si>
  <si>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</si>
  <si>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</si>
  <si>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</si>
  <si>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</si>
  <si>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</si>
  <si>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</si>
  <si>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</si>
  <si>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</si>
  <si>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</si>
  <si>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</si>
  <si>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</si>
  <si>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</si>
  <si>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</si>
  <si>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</si>
  <si>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</si>
  <si>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</si>
  <si>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</si>
  <si>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</si>
  <si>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</si>
  <si>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</si>
  <si>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</si>
  <si>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</si>
  <si>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</si>
  <si>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</si>
  <si>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</si>
  <si>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</si>
  <si>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</si>
  <si>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</si>
  <si>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</si>
  <si>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</si>
  <si>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</si>
  <si>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</si>
  <si>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</si>
  <si>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</si>
  <si>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</si>
  <si>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</si>
  <si>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</si>
  <si>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</si>
  <si>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</si>
  <si>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</si>
  <si>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</si>
  <si>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</si>
  <si>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</si>
  <si>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</si>
  <si>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</si>
  <si>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</si>
  <si>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</si>
  <si>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</si>
  <si>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</si>
  <si>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</si>
  <si>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</si>
  <si>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</si>
  <si>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</si>
  <si>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</si>
  <si>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</si>
  <si>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</si>
  <si>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</si>
  <si>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</si>
  <si>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</si>
  <si>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</si>
  <si>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</si>
  <si>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</si>
  <si>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</si>
  <si>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</si>
  <si>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</si>
  <si>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</si>
  <si>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</si>
  <si>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</si>
  <si>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</si>
  <si>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</si>
  <si>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</si>
  <si>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</si>
  <si>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</si>
  <si>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</si>
  <si>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</si>
  <si>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</si>
  <si>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</si>
  <si>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</si>
  <si>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</si>
  <si>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</si>
  <si>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</si>
  <si>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</si>
  <si>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</si>
  <si>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</si>
  <si>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</si>
  <si>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</si>
  <si>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</si>
  <si>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</si>
  <si>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</si>
  <si>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</si>
  <si>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</si>
  <si>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</si>
  <si>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</si>
  <si>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</si>
  <si>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</si>
  <si>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</si>
  <si>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</si>
  <si>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</si>
  <si>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</si>
  <si>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</si>
  <si>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</si>
  <si>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</si>
  <si>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</si>
  <si>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</si>
  <si>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</si>
  <si>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</si>
  <si>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</si>
  <si>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</si>
  <si>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</si>
  <si>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</si>
  <si>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</si>
  <si>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</si>
  <si>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</si>
  <si>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</si>
  <si>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</si>
  <si>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</si>
  <si>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</si>
  <si>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</si>
  <si>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</si>
  <si>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</si>
  <si>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</si>
  <si>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</si>
  <si>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</si>
  <si>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</si>
  <si>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</si>
  <si>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</si>
  <si>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</si>
  <si>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</si>
  <si>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</si>
  <si>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</si>
  <si>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</si>
  <si>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</si>
  <si>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</si>
  <si>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</si>
  <si>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</si>
  <si>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</si>
  <si>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</si>
  <si>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</si>
  <si>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</si>
  <si>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</si>
  <si>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</si>
  <si>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</si>
  <si>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</si>
  <si>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</si>
  <si>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</si>
  <si>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</si>
  <si>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</si>
  <si>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</si>
  <si>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</si>
  <si>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</si>
  <si>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</si>
  <si>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</si>
  <si>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</si>
  <si>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</si>
  <si>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</si>
  <si>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</si>
  <si>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</si>
  <si>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</si>
  <si>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</si>
  <si>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</si>
  <si>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</si>
  <si>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</si>
  <si>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</si>
  <si>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</si>
  <si>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</si>
  <si>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</si>
  <si>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</si>
  <si>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</si>
  <si>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</si>
  <si>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</si>
  <si>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</si>
  <si>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</si>
  <si>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</si>
  <si>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</si>
  <si>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</si>
  <si>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</si>
  <si>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</si>
  <si>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</si>
  <si>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</si>
  <si>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</si>
  <si>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</si>
  <si>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</si>
  <si>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</si>
  <si>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</si>
  <si>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</si>
  <si>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</si>
  <si>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</si>
  <si>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</si>
  <si>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</si>
  <si>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</si>
  <si>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</si>
  <si>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</si>
  <si>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</si>
  <si>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</si>
  <si>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</si>
  <si>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</si>
  <si>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</si>
  <si>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</si>
  <si>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</si>
  <si>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</si>
  <si>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</si>
  <si>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</si>
  <si>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</si>
  <si>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</si>
  <si>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</si>
  <si>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</si>
  <si>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</si>
  <si>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</si>
  <si>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</si>
  <si>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</si>
  <si>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</si>
  <si>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</si>
  <si>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</si>
  <si>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</si>
  <si>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</si>
  <si>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</si>
  <si>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</si>
  <si>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</si>
  <si>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</si>
  <si>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</si>
  <si>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</si>
  <si>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</si>
  <si>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</si>
  <si>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</si>
  <si>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</si>
  <si>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</si>
  <si>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</si>
  <si>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</si>
  <si>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</si>
  <si>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</si>
  <si>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</si>
  <si>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</si>
  <si>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</si>
  <si>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</si>
  <si>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</si>
  <si>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</si>
  <si>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</si>
  <si>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</si>
  <si>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</si>
  <si>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</si>
  <si>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</si>
  <si>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</si>
  <si>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</si>
  <si>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</si>
  <si>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</si>
  <si>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</si>
  <si>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</si>
  <si>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</si>
  <si>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</si>
  <si>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</si>
  <si>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</si>
  <si>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</si>
  <si>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</si>
  <si>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</si>
  <si>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</si>
  <si>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</si>
  <si>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</si>
  <si>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</si>
  <si>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</si>
  <si>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</si>
  <si>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</si>
  <si>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</si>
  <si>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</si>
  <si>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</si>
  <si>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</si>
  <si>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</si>
  <si>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</si>
  <si>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</si>
  <si>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</si>
  <si>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</si>
  <si>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</si>
  <si>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</si>
  <si>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</si>
  <si>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</si>
  <si>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</si>
  <si>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</si>
  <si>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</si>
  <si>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</si>
  <si>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</si>
  <si>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</si>
  <si>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</si>
  <si>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</si>
  <si>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</si>
  <si>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</si>
  <si>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</si>
  <si>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</si>
  <si>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</si>
  <si>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</si>
  <si>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</si>
  <si>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</si>
  <si>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</si>
  <si>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</si>
  <si>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</si>
  <si>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</si>
  <si>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</si>
  <si>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</si>
  <si>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</si>
  <si>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</si>
  <si>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</si>
  <si>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</si>
  <si>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</si>
  <si>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</si>
  <si>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</si>
  <si>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</si>
  <si>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</si>
  <si>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</si>
  <si>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</si>
  <si>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</si>
  <si>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</si>
  <si>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</si>
  <si>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</si>
  <si>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</si>
  <si>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</si>
  <si>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</si>
  <si>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</si>
  <si>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</si>
  <si>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</si>
  <si>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</si>
  <si>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</si>
  <si>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</si>
  <si>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</si>
  <si>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</si>
  <si>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</si>
  <si>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</si>
  <si>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</si>
  <si>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</si>
  <si>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</si>
  <si>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</si>
  <si>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</si>
  <si>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</si>
  <si>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</si>
  <si>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</si>
  <si>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</si>
  <si>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</si>
  <si>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</si>
  <si>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</si>
  <si>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</si>
  <si>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</si>
  <si>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</si>
  <si>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</si>
  <si>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</si>
  <si>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</si>
  <si>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</si>
  <si>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</si>
  <si>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</si>
  <si>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</si>
  <si>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</si>
  <si>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</si>
  <si>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</si>
  <si>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</si>
  <si>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</si>
  <si>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</si>
  <si>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</si>
  <si>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</si>
  <si>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</si>
  <si>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</si>
  <si>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</si>
  <si>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</si>
  <si>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</si>
  <si>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</si>
  <si>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</si>
  <si>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</si>
  <si>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</si>
  <si>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</si>
  <si>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</si>
  <si>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</si>
  <si>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</si>
  <si>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</si>
  <si>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</si>
  <si>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</si>
  <si>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</si>
  <si>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</si>
  <si>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</si>
  <si>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</si>
  <si>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</si>
  <si>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</si>
  <si>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</si>
  <si>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</si>
  <si>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</si>
  <si>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</si>
  <si>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</si>
  <si>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</si>
  <si>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</si>
  <si>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</si>
  <si>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</si>
  <si>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</si>
  <si>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</si>
  <si>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</si>
  <si>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</si>
  <si>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</si>
  <si>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</si>
  <si>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</si>
  <si>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</si>
  <si>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</si>
  <si>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</si>
  <si>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</si>
  <si>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</si>
  <si>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</si>
  <si>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</si>
  <si>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</si>
  <si>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</si>
  <si>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</si>
  <si>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</si>
  <si>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</si>
  <si>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</si>
  <si>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</si>
  <si>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</si>
  <si>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</si>
  <si>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</si>
  <si>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</si>
  <si>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</si>
  <si>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</si>
  <si>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</si>
  <si>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</si>
  <si>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</si>
  <si>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</si>
  <si>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</si>
  <si>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</si>
  <si>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</si>
  <si>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</si>
  <si>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</si>
  <si>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</si>
  <si>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</si>
  <si>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</si>
  <si>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</si>
  <si>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</si>
  <si>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</si>
  <si>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</si>
  <si>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</si>
  <si>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</si>
  <si>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</si>
  <si>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</si>
  <si>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</si>
  <si>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</si>
  <si>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</si>
  <si>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</si>
  <si>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</si>
  <si>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</si>
  <si>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</si>
  <si>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</si>
  <si>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</si>
  <si>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</si>
  <si>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</si>
  <si>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</si>
  <si>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</si>
  <si>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</si>
  <si>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</si>
  <si>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</si>
  <si>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</si>
  <si>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</si>
  <si>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</si>
  <si>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</si>
  <si>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</si>
  <si>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</si>
  <si>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</si>
  <si>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</si>
  <si>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</si>
  <si>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</si>
  <si>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</si>
  <si>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</si>
  <si>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</si>
  <si>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</si>
  <si>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</si>
  <si>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</si>
  <si>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</si>
  <si>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</si>
  <si>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</si>
  <si>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</si>
  <si>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</si>
  <si>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</si>
  <si>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</si>
  <si>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</si>
  <si>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</si>
  <si>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</si>
  <si>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</si>
  <si>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</si>
  <si>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</si>
  <si>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</si>
  <si>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</si>
  <si>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</si>
  <si>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</si>
  <si>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</si>
  <si>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</si>
  <si>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</si>
  <si>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</si>
  <si>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</si>
  <si>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</si>
  <si>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</si>
  <si>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</si>
  <si>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</si>
  <si>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</si>
  <si>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</si>
  <si>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</si>
  <si>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</si>
  <si>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</si>
  <si>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</si>
  <si>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</si>
  <si>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</si>
  <si>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</si>
  <si>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</si>
  <si>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</si>
  <si>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</si>
  <si>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</si>
  <si>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</si>
  <si>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</si>
  <si>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</si>
  <si>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</si>
  <si>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</si>
  <si>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</si>
  <si>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</si>
  <si>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</si>
  <si>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</si>
  <si>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</si>
  <si>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</si>
  <si>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</si>
  <si>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</si>
  <si>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</si>
  <si>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</si>
  <si>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</si>
  <si>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</si>
  <si>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</si>
  <si>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</si>
  <si>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</si>
  <si>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</si>
  <si>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</si>
  <si>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</si>
  <si>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</si>
  <si>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</si>
  <si>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</si>
  <si>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</si>
  <si>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</si>
  <si>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</si>
  <si>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</si>
  <si>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</si>
  <si>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</si>
  <si>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</si>
  <si>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</si>
  <si>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</si>
  <si>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</si>
  <si>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</si>
  <si>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</si>
  <si>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</si>
  <si>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</si>
  <si>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</si>
  <si>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</si>
  <si>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</si>
  <si>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</si>
  <si>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</si>
  <si>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</si>
  <si>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</si>
  <si>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</si>
  <si>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</si>
  <si>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</si>
  <si>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</si>
  <si>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</si>
  <si>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</si>
  <si>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</si>
  <si>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</si>
  <si>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</si>
  <si>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</si>
  <si>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</si>
  <si>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</si>
  <si>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</si>
  <si>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</si>
  <si>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</si>
  <si>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</si>
  <si>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</si>
  <si>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</si>
  <si>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</si>
  <si>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</si>
  <si>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</si>
  <si>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</si>
  <si>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</si>
  <si>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</si>
  <si>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</si>
  <si>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</si>
  <si>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</si>
  <si>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</si>
  <si>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</si>
  <si>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</si>
  <si>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</si>
  <si>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</si>
  <si>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</si>
  <si>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</si>
  <si>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</si>
  <si>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</si>
  <si>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</si>
  <si>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</si>
  <si>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</si>
  <si>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</si>
  <si>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</si>
  <si>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</si>
  <si>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</si>
  <si>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</si>
  <si>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</si>
  <si>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</si>
  <si>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</si>
  <si>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</si>
  <si>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</si>
  <si>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</si>
  <si>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</si>
  <si>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</si>
  <si>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</si>
  <si>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</si>
  <si>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</si>
  <si>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</si>
  <si>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</si>
  <si>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</si>
  <si>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</si>
  <si>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</si>
  <si>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</si>
  <si>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</si>
  <si>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</si>
  <si>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</si>
  <si>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</si>
  <si>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</si>
  <si>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</si>
  <si>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</si>
  <si>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</si>
  <si>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</si>
  <si>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</si>
  <si>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</si>
  <si>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</si>
  <si>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</si>
  <si>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</si>
  <si>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</si>
  <si>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</si>
  <si>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</si>
  <si>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</si>
  <si>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</si>
  <si>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</si>
  <si>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</si>
  <si>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</si>
  <si>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</si>
  <si>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</si>
  <si>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</si>
  <si>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</si>
  <si>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</si>
  <si>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</si>
  <si>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</si>
  <si>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</si>
  <si>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</si>
  <si>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</si>
  <si>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</si>
  <si>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</si>
  <si>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</si>
  <si>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</si>
  <si>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</si>
  <si>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</si>
  <si>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</si>
  <si>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</si>
  <si>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</si>
  <si>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</si>
  <si>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</si>
  <si>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</si>
  <si>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</si>
  <si>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</si>
  <si>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</si>
  <si>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</si>
  <si>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</si>
  <si>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</si>
  <si>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</si>
  <si>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</si>
  <si>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</si>
  <si>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</si>
  <si>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</si>
  <si>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</si>
  <si>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</si>
  <si>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</si>
  <si>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</si>
  <si>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</si>
  <si>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</si>
  <si>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</si>
  <si>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</si>
  <si>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</si>
  <si>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</si>
  <si>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</si>
  <si>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</si>
  <si>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</si>
  <si>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</si>
  <si>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</si>
  <si>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</si>
  <si>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</si>
  <si>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</si>
  <si>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</si>
  <si>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</si>
  <si>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</si>
  <si>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</si>
  <si>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</si>
  <si>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</si>
  <si>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</si>
  <si>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</si>
  <si>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</si>
  <si>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</si>
  <si>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</si>
  <si>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</si>
  <si>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</si>
  <si>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</si>
  <si>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</si>
  <si>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</si>
  <si>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</si>
  <si>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</si>
  <si>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</si>
  <si>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</si>
  <si>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</si>
  <si>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</si>
  <si>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</si>
  <si>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</si>
  <si>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</si>
  <si>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</si>
  <si>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</si>
  <si>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</si>
  <si>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</si>
  <si>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</si>
  <si>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</si>
  <si>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</si>
  <si>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</si>
  <si>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</si>
  <si>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</si>
  <si>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</si>
  <si>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</si>
  <si>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</si>
  <si>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</si>
  <si>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</si>
  <si>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</si>
  <si>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</si>
  <si>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</si>
  <si>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</si>
  <si>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</si>
  <si>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</si>
  <si>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</si>
  <si>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</si>
  <si>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</si>
  <si>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</si>
  <si>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</si>
  <si>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</si>
  <si>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</si>
  <si>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</si>
  <si>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</si>
  <si>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</si>
  <si>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</si>
  <si>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</si>
  <si>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</si>
  <si>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</si>
  <si>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</si>
  <si>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</si>
  <si>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</si>
  <si>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</si>
  <si>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</si>
  <si>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</si>
  <si>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</si>
  <si>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</si>
  <si>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</si>
  <si>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</si>
  <si>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</si>
  <si>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</si>
  <si>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</si>
  <si>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</si>
  <si>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</si>
  <si>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</si>
  <si>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</si>
  <si>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</si>
  <si>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</si>
  <si>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</si>
  <si>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</si>
  <si>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</si>
  <si>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</si>
  <si>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</si>
  <si>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</si>
  <si>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</si>
  <si>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</si>
  <si>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</si>
  <si>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</si>
  <si>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</si>
  <si>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</si>
  <si>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</si>
  <si>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</si>
  <si>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</si>
  <si>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</si>
  <si>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</si>
  <si>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</si>
  <si>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</si>
  <si>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</si>
  <si>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</si>
  <si>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</si>
  <si>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</si>
  <si>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</si>
  <si>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</si>
  <si>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</si>
  <si>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</si>
  <si>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</si>
  <si>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</si>
  <si>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</si>
  <si>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</si>
  <si>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</si>
  <si>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</si>
  <si>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</si>
  <si>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</si>
  <si>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</si>
  <si>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</si>
  <si>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</si>
  <si>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</si>
  <si>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</si>
  <si>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</si>
  <si>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</si>
  <si>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</si>
  <si>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</si>
  <si>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</si>
  <si>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</si>
  <si>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</si>
  <si>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</si>
  <si>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</si>
  <si>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</si>
  <si>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</si>
  <si>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</si>
  <si>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</si>
  <si>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</si>
  <si>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</si>
  <si>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</si>
  <si>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</si>
  <si>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</si>
  <si>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</si>
  <si>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</si>
  <si>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</si>
  <si>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</si>
  <si>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</si>
  <si>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</si>
  <si>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</si>
  <si>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</si>
  <si>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</si>
  <si>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</si>
  <si>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</si>
  <si>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</si>
  <si>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</si>
  <si>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</si>
  <si>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</si>
  <si>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</si>
  <si>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</si>
  <si>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</si>
  <si>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</si>
  <si>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</si>
  <si>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</si>
  <si>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</si>
  <si>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</si>
  <si>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</si>
  <si>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</si>
  <si>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</si>
  <si>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</si>
  <si>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</si>
  <si>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</si>
  <si>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</si>
  <si>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</si>
  <si>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</si>
  <si>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</si>
  <si>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</si>
  <si>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</si>
  <si>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</si>
  <si>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</si>
  <si>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</si>
  <si>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</si>
  <si>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</si>
  <si>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</si>
  <si>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</si>
  <si>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</si>
  <si>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</si>
  <si>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</si>
  <si>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</si>
  <si>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</si>
  <si>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</si>
  <si>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</si>
  <si>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</si>
  <si>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</si>
  <si>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</si>
  <si>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</si>
  <si>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</si>
  <si>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</si>
  <si>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</si>
  <si>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</si>
  <si>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</si>
  <si>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</si>
  <si>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</si>
  <si>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</si>
  <si>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</si>
  <si>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</si>
  <si>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</si>
  <si>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</si>
  <si>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</si>
  <si>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</si>
  <si>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</si>
  <si>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</si>
  <si>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</si>
  <si>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</si>
  <si>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</si>
  <si>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</si>
  <si>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</si>
  <si>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</si>
  <si>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</si>
  <si>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</si>
  <si>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</si>
  <si>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</si>
  <si>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</si>
  <si>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</si>
  <si>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</si>
  <si>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</si>
  <si>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</si>
  <si>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</si>
  <si>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</si>
  <si>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</si>
  <si>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</si>
  <si>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</si>
  <si>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</si>
  <si>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</si>
  <si>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</si>
  <si>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</si>
  <si>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</si>
  <si>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</si>
  <si>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</si>
  <si>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</si>
  <si>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</si>
  <si>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</si>
  <si>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</si>
  <si>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</si>
  <si>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</si>
  <si>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</si>
  <si>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</si>
  <si>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</si>
  <si>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</si>
  <si>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</si>
  <si>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</si>
  <si>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</si>
  <si>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</si>
  <si>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</si>
  <si>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</si>
  <si>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</si>
  <si>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</si>
  <si>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</si>
  <si>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</si>
  <si>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</si>
  <si>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</si>
  <si>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</si>
  <si>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</si>
  <si>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</si>
  <si>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</si>
  <si>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</si>
  <si>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</si>
  <si>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</si>
  <si>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</si>
  <si>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</si>
  <si>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</si>
  <si>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</si>
  <si>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</si>
  <si>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</si>
  <si>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</si>
  <si>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</si>
  <si>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</si>
  <si>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</si>
  <si>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</si>
  <si>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</si>
  <si>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</si>
  <si>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</si>
  <si>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</si>
  <si>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</si>
  <si>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</si>
  <si>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</si>
  <si>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</si>
  <si>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</si>
  <si>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</si>
  <si>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</si>
  <si>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</si>
  <si>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</si>
  <si>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</si>
  <si>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</si>
  <si>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</si>
  <si>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</si>
  <si>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</si>
  <si>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</si>
  <si>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</si>
  <si>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</si>
  <si>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</si>
  <si>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</si>
  <si>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</si>
  <si>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</si>
  <si>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</si>
  <si>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</si>
  <si>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</si>
  <si>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</si>
  <si>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</si>
  <si>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</si>
  <si>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</si>
  <si>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</si>
  <si>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</si>
  <si>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</si>
  <si>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</si>
  <si>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</si>
  <si>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</si>
  <si>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</si>
  <si>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</si>
  <si>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</si>
  <si>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</si>
  <si>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</si>
  <si>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</si>
  <si>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</si>
  <si>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</si>
  <si>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</si>
  <si>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</si>
  <si>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</si>
  <si>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</si>
  <si>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</si>
  <si>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</si>
  <si>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</si>
  <si>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</si>
  <si>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</si>
  <si>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</si>
  <si>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</si>
  <si>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</si>
  <si>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</si>
  <si>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</si>
  <si>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</si>
  <si>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</si>
  <si>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</si>
  <si>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</si>
  <si>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</si>
  <si>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</si>
  <si>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</si>
  <si>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</si>
  <si>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</si>
  <si>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</si>
  <si>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</si>
  <si>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</si>
  <si>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</si>
  <si>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</si>
  <si>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</si>
  <si>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</si>
  <si>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</si>
  <si>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</si>
  <si>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</si>
  <si>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</si>
  <si>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</si>
  <si>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</si>
  <si>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</si>
  <si>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</si>
  <si>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</si>
  <si>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</si>
  <si>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</si>
  <si>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</si>
  <si>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</si>
  <si>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</si>
  <si>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</si>
  <si>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</si>
  <si>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</si>
  <si>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</si>
  <si>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</si>
  <si>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</si>
  <si>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</si>
  <si>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</si>
  <si>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</si>
  <si>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</si>
  <si>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</si>
  <si>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</si>
  <si>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</si>
  <si>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</si>
  <si>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</si>
  <si>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</si>
  <si>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</si>
  <si>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</si>
  <si>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</si>
  <si>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</si>
  <si>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</si>
  <si>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</si>
  <si>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</si>
  <si>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</si>
  <si>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</si>
  <si>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</si>
  <si>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</si>
  <si>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</si>
  <si>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</si>
  <si>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</si>
  <si>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</si>
  <si>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</si>
  <si>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</si>
  <si>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</si>
  <si>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</si>
  <si>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</si>
  <si>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</si>
  <si>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</si>
  <si>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</si>
  <si>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</si>
  <si>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</si>
  <si>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</si>
  <si>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</si>
  <si>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</si>
  <si>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</si>
  <si>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</si>
  <si>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</si>
  <si>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</si>
  <si>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</si>
  <si>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</si>
  <si>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</si>
  <si>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</si>
  <si>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</si>
  <si>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</si>
  <si>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</si>
  <si>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</si>
  <si>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</si>
  <si>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</si>
  <si>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</si>
  <si>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</si>
  <si>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</si>
  <si>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</si>
  <si>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</si>
  <si>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</si>
  <si>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</si>
  <si>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</si>
  <si>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</si>
  <si>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</si>
  <si>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</si>
  <si>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</si>
  <si>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</si>
  <si>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</si>
  <si>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</si>
  <si>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</si>
  <si>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</si>
  <si>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</si>
  <si>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</si>
  <si>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</si>
  <si>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</si>
  <si>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</si>
  <si>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</si>
  <si>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</si>
  <si>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</si>
  <si>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</si>
  <si>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</si>
  <si>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</si>
  <si>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</si>
  <si>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</si>
  <si>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</si>
  <si>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</si>
  <si>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</si>
  <si>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</si>
  <si>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</si>
  <si>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</si>
  <si>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</si>
  <si>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</si>
  <si>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</si>
  <si>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</si>
  <si>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</si>
  <si>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</si>
  <si>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</si>
  <si>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</si>
  <si>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</si>
  <si>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</si>
  <si>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</si>
  <si>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</si>
  <si>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</si>
  <si>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</si>
  <si>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</si>
  <si>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</si>
  <si>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</si>
  <si>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</si>
  <si>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</si>
  <si>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</si>
  <si>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</si>
  <si>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</si>
  <si>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</si>
  <si>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</si>
  <si>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</si>
  <si>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</si>
  <si>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</si>
  <si>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</si>
  <si>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</si>
  <si>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</si>
  <si>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</si>
  <si>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</si>
  <si>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</si>
  <si>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</si>
  <si>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</si>
  <si>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</si>
  <si>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</si>
  <si>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</si>
  <si>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</si>
  <si>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</si>
  <si>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</si>
  <si>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</si>
  <si>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</si>
  <si>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</si>
  <si>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</si>
  <si>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</si>
  <si>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</si>
  <si>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</si>
  <si>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</si>
  <si>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</si>
  <si>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</si>
  <si>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</si>
  <si>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</si>
  <si>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</si>
  <si>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</si>
  <si>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</si>
  <si>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</si>
  <si>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</si>
  <si>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</si>
  <si>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</si>
  <si>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</si>
  <si>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</si>
  <si>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</si>
  <si>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</si>
  <si>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</si>
  <si>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</si>
  <si>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</si>
  <si>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</si>
  <si>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</si>
  <si>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</si>
  <si>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</si>
  <si>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</si>
  <si>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</si>
  <si>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</si>
  <si>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</si>
  <si>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</si>
  <si>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</si>
  <si>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</si>
  <si>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</si>
  <si>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</si>
  <si>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</si>
  <si>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</si>
  <si>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</si>
  <si>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</si>
  <si>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</si>
  <si>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</si>
  <si>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</si>
  <si>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</si>
  <si>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</si>
  <si>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</si>
  <si>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</si>
  <si>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</si>
  <si>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</si>
  <si>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</si>
  <si>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</si>
  <si>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</si>
  <si>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</si>
  <si>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</si>
  <si>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</si>
  <si>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</si>
  <si>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</si>
  <si>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</si>
  <si>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</si>
  <si>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</si>
  <si>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</si>
  <si>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</si>
  <si>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</si>
  <si>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</si>
  <si>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</si>
  <si>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</si>
  <si>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</si>
  <si>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</si>
  <si>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</si>
  <si>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</si>
  <si>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</si>
  <si>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</si>
  <si>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</si>
  <si>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</si>
  <si>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</si>
  <si>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</si>
  <si>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</si>
  <si>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</si>
  <si>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</si>
  <si>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</si>
  <si>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</si>
  <si>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</si>
  <si>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</si>
  <si>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</si>
  <si>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</si>
  <si>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</si>
  <si>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</si>
  <si>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</si>
  <si>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</si>
  <si>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</si>
  <si>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</si>
  <si>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</si>
  <si>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</si>
  <si>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</si>
  <si>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</si>
  <si>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</si>
  <si>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</si>
  <si>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</si>
  <si>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</si>
  <si>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</si>
  <si>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</si>
  <si>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</si>
  <si>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</si>
  <si>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</si>
  <si>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</si>
  <si>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</si>
  <si>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</si>
  <si>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</si>
  <si>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</si>
  <si>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</si>
  <si>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</si>
  <si>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</si>
  <si>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</si>
  <si>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</si>
  <si>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</si>
  <si>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</si>
  <si>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</si>
  <si>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</si>
  <si>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</si>
  <si>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</si>
  <si>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</si>
  <si>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</si>
  <si>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</si>
  <si>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</si>
  <si>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</si>
  <si>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</si>
  <si>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</si>
  <si>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</si>
  <si>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</si>
  <si>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</si>
  <si>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</si>
  <si>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</si>
  <si>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</si>
  <si>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</si>
  <si>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</si>
  <si>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</si>
  <si>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</si>
  <si>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</si>
  <si>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</si>
  <si>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</si>
  <si>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</si>
  <si>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</si>
  <si>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</si>
  <si>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</si>
  <si>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</si>
  <si>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</si>
  <si>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</si>
  <si>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</si>
  <si>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</si>
  <si>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</si>
  <si>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</si>
  <si>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</si>
  <si>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</si>
  <si>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</si>
  <si>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</si>
  <si>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</si>
  <si>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</si>
  <si>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</si>
  <si>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</si>
  <si>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</si>
  <si>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</si>
  <si>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</si>
  <si>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</si>
  <si>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</si>
  <si>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</si>
  <si>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</si>
  <si>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</si>
  <si>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</si>
  <si>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</si>
  <si>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</si>
  <si>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</si>
  <si>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</si>
  <si>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</si>
  <si>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</si>
  <si>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</si>
  <si>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</si>
  <si>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</si>
  <si>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</si>
  <si>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</si>
  <si>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</si>
  <si>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</si>
  <si>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</si>
  <si>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</si>
  <si>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</si>
  <si>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</si>
  <si>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</si>
  <si>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</si>
  <si>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</si>
  <si>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</si>
  <si>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</si>
  <si>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</si>
  <si>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</si>
  <si>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</si>
  <si>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</si>
  <si>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</si>
  <si>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</si>
  <si>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</si>
  <si>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</si>
  <si>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</si>
  <si>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</si>
  <si>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</si>
  <si>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</si>
  <si>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</si>
  <si>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</si>
  <si>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</si>
  <si>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</si>
  <si>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</si>
  <si>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</si>
  <si>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</si>
  <si>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</si>
  <si>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</si>
  <si>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</si>
  <si>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</si>
  <si>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</si>
  <si>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</si>
  <si>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</si>
  <si>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</si>
  <si>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</si>
  <si>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</si>
  <si>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</si>
  <si>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</si>
  <si>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</si>
  <si>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</si>
  <si>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</si>
  <si>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</si>
  <si>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</si>
  <si>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</si>
  <si>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</si>
  <si>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</si>
  <si>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</si>
  <si>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</si>
  <si>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</si>
  <si>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</si>
  <si>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</si>
  <si>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</si>
  <si>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</si>
  <si>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</si>
  <si>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</si>
  <si>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</si>
  <si>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</si>
  <si>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</si>
  <si>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</si>
  <si>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</si>
  <si>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</si>
  <si>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</si>
  <si>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</si>
  <si>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</si>
  <si>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</si>
  <si>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</si>
  <si>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</si>
  <si>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</si>
  <si>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</si>
  <si>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</si>
  <si>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</si>
  <si>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</si>
  <si>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</si>
  <si>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</si>
  <si>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</si>
  <si>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</si>
  <si>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</si>
  <si>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</si>
  <si>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</si>
  <si>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</si>
  <si>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</si>
  <si>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</si>
  <si>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</si>
  <si>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</si>
  <si>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</si>
  <si>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</si>
  <si>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</si>
  <si>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</si>
  <si>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</si>
  <si>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</si>
  <si>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</si>
  <si>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</si>
  <si>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</si>
  <si>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</si>
  <si>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</si>
  <si>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</si>
  <si>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</si>
  <si>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</si>
  <si>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</si>
  <si>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</si>
  <si>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</si>
  <si>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</si>
  <si>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</si>
  <si>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</si>
  <si>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</si>
  <si>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</si>
  <si>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</si>
  <si>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</si>
  <si>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</si>
  <si>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</si>
  <si>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</si>
  <si>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</si>
  <si>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</si>
  <si>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</si>
  <si>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</si>
  <si>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</si>
  <si>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</si>
  <si>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</si>
  <si>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</si>
  <si>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</si>
  <si>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</si>
  <si>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</si>
  <si>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</si>
  <si>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</si>
  <si>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</si>
  <si>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</si>
  <si>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</si>
  <si>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</si>
  <si>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</si>
  <si>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</si>
  <si>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</si>
  <si>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</si>
  <si>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</si>
  <si>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</si>
  <si>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</si>
  <si>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</si>
  <si>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</si>
  <si>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</si>
  <si>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</si>
  <si>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</si>
  <si>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</si>
  <si>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</si>
  <si>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</si>
  <si>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</si>
  <si>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</si>
  <si>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</si>
  <si>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</si>
  <si>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</si>
  <si>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</si>
  <si>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</si>
  <si>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</si>
  <si>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</si>
  <si>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</si>
  <si>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</si>
  <si>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</si>
  <si>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</si>
  <si>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</si>
  <si>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</si>
  <si>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</si>
  <si>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</si>
  <si>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</si>
  <si>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</si>
  <si>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</si>
  <si>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</si>
  <si>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</si>
  <si>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</si>
  <si>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</si>
  <si>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</si>
  <si>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</si>
  <si>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</si>
  <si>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</si>
  <si>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</si>
  <si>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</si>
  <si>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</si>
  <si>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</si>
  <si>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</si>
  <si>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</si>
  <si>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</si>
  <si>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</si>
  <si>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</si>
  <si>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</si>
  <si>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</si>
  <si>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</si>
  <si>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</si>
  <si>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</si>
  <si>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</si>
  <si>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</si>
  <si>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</si>
  <si>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</si>
  <si>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</si>
  <si>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</si>
  <si>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</si>
  <si>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</si>
  <si>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</si>
  <si>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</si>
  <si>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</si>
  <si>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</si>
  <si>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</si>
  <si>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</si>
  <si>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</si>
  <si>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</si>
  <si>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</si>
  <si>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</si>
  <si>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</si>
  <si>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</si>
  <si>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</si>
  <si>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</si>
  <si>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</si>
  <si>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</si>
  <si>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</si>
  <si>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</si>
  <si>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</si>
  <si>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</si>
  <si>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</si>
  <si>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</si>
  <si>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</si>
  <si>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</si>
  <si>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</si>
  <si>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</si>
  <si>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</si>
  <si>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</si>
  <si>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</si>
  <si>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</si>
  <si>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</si>
  <si>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</si>
  <si>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</si>
  <si>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</si>
  <si>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</si>
  <si>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</si>
  <si>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</si>
  <si>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</si>
  <si>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</si>
  <si>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</si>
  <si>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</si>
  <si>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</si>
  <si>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</si>
  <si>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</si>
  <si>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</si>
  <si>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</si>
  <si>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</si>
  <si>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</si>
  <si>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</si>
  <si>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</si>
  <si>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</si>
  <si>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</si>
  <si>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</si>
  <si>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</si>
  <si>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</si>
  <si>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</si>
  <si>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</si>
  <si>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</si>
  <si>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</si>
  <si>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</si>
  <si>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</si>
  <si>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</si>
  <si>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</si>
  <si>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</si>
  <si>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</si>
  <si>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</si>
  <si>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</si>
  <si>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</si>
  <si>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</si>
  <si>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</si>
  <si>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</si>
  <si>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</si>
  <si>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</si>
  <si>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</si>
  <si>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</si>
  <si>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</si>
  <si>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</si>
  <si>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</si>
  <si>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</si>
  <si>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</si>
  <si>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</si>
  <si>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</si>
  <si>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</si>
  <si>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</si>
  <si>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</si>
  <si>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</si>
  <si>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</si>
  <si>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</si>
  <si>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</si>
  <si>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</si>
  <si>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</si>
  <si>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</si>
  <si>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</si>
  <si>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</si>
  <si>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</si>
  <si>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</si>
  <si>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</si>
  <si>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</si>
  <si>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</si>
  <si>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</si>
  <si>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</si>
  <si>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</si>
  <si>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</si>
  <si>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</si>
  <si>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</si>
  <si>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</si>
  <si>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</si>
  <si>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</si>
  <si>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</si>
  <si>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</si>
  <si>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</si>
  <si>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</si>
  <si>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</si>
  <si>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</si>
  <si>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</si>
  <si>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</si>
  <si>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</si>
  <si>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</si>
  <si>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</si>
  <si>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</si>
  <si>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</si>
  <si>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</si>
  <si>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</si>
  <si>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</si>
  <si>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</si>
  <si>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</si>
  <si>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</si>
  <si>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</si>
  <si>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</si>
  <si>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</si>
  <si>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</si>
  <si>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</si>
  <si>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</si>
  <si>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</si>
  <si>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</si>
  <si>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</si>
  <si>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</si>
  <si>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</si>
  <si>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</si>
  <si>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</si>
  <si>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</si>
  <si>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</si>
  <si>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</si>
  <si>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</si>
  <si>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</si>
  <si>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</si>
  <si>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</si>
  <si>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</si>
  <si>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</si>
  <si>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</si>
  <si>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</si>
  <si>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</si>
  <si>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</si>
  <si>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</si>
  <si>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</si>
  <si>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</si>
  <si>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</si>
  <si>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</si>
  <si>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</si>
  <si>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</si>
  <si>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</si>
  <si>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</si>
  <si>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</si>
  <si>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</si>
  <si>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</si>
  <si>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</si>
  <si>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</si>
  <si>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</si>
  <si>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</si>
  <si>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</si>
  <si>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</si>
  <si>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</si>
  <si>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</si>
  <si>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</si>
  <si>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</si>
  <si>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</si>
  <si>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</si>
  <si>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</si>
  <si>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</si>
  <si>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</si>
  <si>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</si>
  <si>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</si>
  <si>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</si>
  <si>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</si>
  <si>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</si>
  <si>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</si>
  <si>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</si>
  <si>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</si>
  <si>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</si>
  <si>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</si>
  <si>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</si>
  <si>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</si>
  <si>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</si>
  <si>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</si>
  <si>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</si>
  <si>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</si>
  <si>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</si>
  <si>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</si>
  <si>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</si>
  <si>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</si>
  <si>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</si>
  <si>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</si>
  <si>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</si>
  <si>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</si>
  <si>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</si>
  <si>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</si>
  <si>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</si>
  <si>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</si>
  <si>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</si>
  <si>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</si>
  <si>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</si>
  <si>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</si>
  <si>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</si>
  <si>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</si>
  <si>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</si>
  <si>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</si>
  <si>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</si>
  <si>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</si>
  <si>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</si>
  <si>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</si>
  <si>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</si>
  <si>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</si>
  <si>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</si>
  <si>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</si>
  <si>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</si>
  <si>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</si>
  <si>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</si>
  <si>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</si>
  <si>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</si>
  <si>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</si>
  <si>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</si>
  <si>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</si>
  <si>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</si>
  <si>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</si>
  <si>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</si>
  <si>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</si>
  <si>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</si>
  <si>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</si>
  <si>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</si>
  <si>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</si>
  <si>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</si>
  <si>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</si>
  <si>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</si>
  <si>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</si>
  <si>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</si>
  <si>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</si>
  <si>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</si>
  <si>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</si>
  <si>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</si>
  <si>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</si>
  <si>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</si>
  <si>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</si>
  <si>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</si>
  <si>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</si>
  <si>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</si>
  <si>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</si>
  <si>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</si>
  <si>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</si>
  <si>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</si>
  <si>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</si>
  <si>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</si>
  <si>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</si>
  <si>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</si>
  <si>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</si>
  <si>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</si>
  <si>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</si>
  <si>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</si>
  <si>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</si>
  <si>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</si>
  <si>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</si>
  <si>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</si>
  <si>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</si>
  <si>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</si>
  <si>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</si>
  <si>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</si>
  <si>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</si>
  <si>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</si>
  <si>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</si>
  <si>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</si>
  <si>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</si>
  <si>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</si>
  <si>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</si>
  <si>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</si>
  <si>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</si>
  <si>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</si>
  <si>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</si>
  <si>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</si>
  <si>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</si>
  <si>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</si>
  <si>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</si>
  <si>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</si>
  <si>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</si>
  <si>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</si>
  <si>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</si>
  <si>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</si>
  <si>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</si>
  <si>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</si>
  <si>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</si>
  <si>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</si>
  <si>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</si>
  <si>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</si>
  <si>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</si>
  <si>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</si>
  <si>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</si>
  <si>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</si>
  <si>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</si>
  <si>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</si>
  <si>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</si>
  <si>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</si>
  <si>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</si>
  <si>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</si>
  <si>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</si>
  <si>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</si>
  <si>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</si>
  <si>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</si>
  <si>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</si>
  <si>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</si>
  <si>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</si>
  <si>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</si>
  <si>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</si>
  <si>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</si>
  <si>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</si>
  <si>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</si>
  <si>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</si>
  <si>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</si>
  <si>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</si>
  <si>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</si>
  <si>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</si>
  <si>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</si>
  <si>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</si>
  <si>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</si>
  <si>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</si>
  <si>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</si>
  <si>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</si>
  <si>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</si>
  <si>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</si>
  <si>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</si>
  <si>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</si>
  <si>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</si>
  <si>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</si>
  <si>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</si>
  <si>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</si>
  <si>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</si>
  <si>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</si>
  <si>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</si>
  <si>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</si>
  <si>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</si>
  <si>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</si>
  <si>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</si>
  <si>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</si>
  <si>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</si>
  <si>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</si>
  <si>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</si>
  <si>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</si>
  <si>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</si>
  <si>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</si>
  <si>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</si>
  <si>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</si>
  <si>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</si>
  <si>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</si>
  <si>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</si>
  <si>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</si>
  <si>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</si>
  <si>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</si>
  <si>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</si>
  <si>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</si>
  <si>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</si>
  <si>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</si>
  <si>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</si>
  <si>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</si>
  <si>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</si>
  <si>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</si>
  <si>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</si>
  <si>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</si>
  <si>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</si>
  <si>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</si>
  <si>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</si>
  <si>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</si>
  <si>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</si>
  <si>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</si>
  <si>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</si>
  <si>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</si>
  <si>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</si>
  <si>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</si>
  <si>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</si>
  <si>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</si>
  <si>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</si>
  <si>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</si>
  <si>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</si>
  <si>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</si>
  <si>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</si>
  <si>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</si>
  <si>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</si>
  <si>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</si>
  <si>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</si>
  <si>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</si>
  <si>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</si>
  <si>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</si>
  <si>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</si>
  <si>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</si>
  <si>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</si>
  <si>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</si>
  <si>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</si>
  <si>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</si>
  <si>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</si>
  <si>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</si>
  <si>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</si>
  <si>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</si>
  <si>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</si>
  <si>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</si>
  <si>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</si>
  <si>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</si>
  <si>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</si>
  <si>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</si>
  <si>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</si>
  <si>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</si>
  <si>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</si>
  <si>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</si>
  <si>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</si>
  <si>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</si>
  <si>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</si>
  <si>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</si>
  <si>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</si>
  <si>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</si>
  <si>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</si>
  <si>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</si>
  <si>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</si>
  <si>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</si>
  <si>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</si>
  <si>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</si>
  <si>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</si>
  <si>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</si>
  <si>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</si>
  <si>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</si>
  <si>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</si>
  <si>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</si>
  <si>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</si>
  <si>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</si>
  <si>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</si>
  <si>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</si>
  <si>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</si>
  <si>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</si>
  <si>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</si>
  <si>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</si>
  <si>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</si>
  <si>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</si>
  <si>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</si>
  <si>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</si>
  <si>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</si>
  <si>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</si>
  <si>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</si>
  <si>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</si>
  <si>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</si>
  <si>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</si>
  <si>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</si>
  <si>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</si>
  <si>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</si>
  <si>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</si>
  <si>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</si>
  <si>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</si>
  <si>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</si>
  <si>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</si>
  <si>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</si>
  <si>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</si>
  <si>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</si>
  <si>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</si>
  <si>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</si>
  <si>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</si>
  <si>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</si>
  <si>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</si>
  <si>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</si>
  <si>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</si>
  <si>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</si>
  <si>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</si>
  <si>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</si>
  <si>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</si>
  <si>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</si>
  <si>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</si>
  <si>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</si>
  <si>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</si>
  <si>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</si>
  <si>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</si>
  <si>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</si>
  <si>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</si>
  <si>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</si>
  <si>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</si>
  <si>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</si>
  <si>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</si>
  <si>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</si>
  <si>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</si>
  <si>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</si>
  <si>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</si>
  <si>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</si>
  <si>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</si>
  <si>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</si>
  <si>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</si>
  <si>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</si>
  <si>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</si>
  <si>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</si>
  <si>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</si>
  <si>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</si>
  <si>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</si>
  <si>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</si>
  <si>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</si>
  <si>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</si>
  <si>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</si>
  <si>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</si>
  <si>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</si>
  <si>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</si>
  <si>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</si>
  <si>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</si>
  <si>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</si>
  <si>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</si>
  <si>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</si>
  <si>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</si>
  <si>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</si>
  <si>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</si>
  <si>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</si>
  <si>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</si>
  <si>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</si>
  <si>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</si>
  <si>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</si>
  <si>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</si>
  <si>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</si>
  <si>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</si>
  <si>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</si>
  <si>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</si>
  <si>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</si>
  <si>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</si>
  <si>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</si>
  <si>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</si>
  <si>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</si>
  <si>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</si>
  <si>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</si>
  <si>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</si>
  <si>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</si>
  <si>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</si>
  <si>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</si>
  <si>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</si>
  <si>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</si>
  <si>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</si>
  <si>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</si>
  <si>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</si>
  <si>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</si>
  <si>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</si>
  <si>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</si>
  <si>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</si>
  <si>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</si>
  <si>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</si>
  <si>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</si>
  <si>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</si>
  <si>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</si>
  <si>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</si>
  <si>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</si>
  <si>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</si>
  <si>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</si>
  <si>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</si>
  <si>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</si>
  <si>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</si>
  <si>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</si>
  <si>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</si>
  <si>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</si>
  <si>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</si>
  <si>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</si>
  <si>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</si>
  <si>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</si>
  <si>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</si>
  <si>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</si>
  <si>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</si>
  <si>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</si>
  <si>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</si>
  <si>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</si>
  <si>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</si>
  <si>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</si>
  <si>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</si>
  <si>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</si>
  <si>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</si>
  <si>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</si>
  <si>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</si>
  <si>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</si>
  <si>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</si>
  <si>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</si>
  <si>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</si>
  <si>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</si>
  <si>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</si>
  <si>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</si>
  <si>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</si>
  <si>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</si>
  <si>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</si>
  <si>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</si>
  <si>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</si>
  <si>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</si>
  <si>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</si>
  <si>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</si>
  <si>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</si>
  <si>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</si>
  <si>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</si>
  <si>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</si>
  <si>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</si>
  <si>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</si>
  <si>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</si>
  <si>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</si>
  <si>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</si>
  <si>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</si>
  <si>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</si>
  <si>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</si>
  <si>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</si>
  <si>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</si>
  <si>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</si>
  <si>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</si>
  <si>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</si>
  <si>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</si>
  <si>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</si>
  <si>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</si>
  <si>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</si>
  <si>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</si>
  <si>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</si>
  <si>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</si>
  <si>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</si>
  <si>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</si>
  <si>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</si>
  <si>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</si>
  <si>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</si>
  <si>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</si>
  <si>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</si>
  <si>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</si>
  <si>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</si>
  <si>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</si>
  <si>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</si>
  <si>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</si>
  <si>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</si>
  <si>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</si>
  <si>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</si>
  <si>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</si>
  <si>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</si>
  <si>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</si>
  <si>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</si>
  <si>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</si>
  <si>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</si>
  <si>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</si>
  <si>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</si>
  <si>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</si>
  <si>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</si>
  <si>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</si>
  <si>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</si>
  <si>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</si>
  <si>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</si>
  <si>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</si>
  <si>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</si>
  <si>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</si>
  <si>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</si>
  <si>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</si>
  <si>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</si>
  <si>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</si>
  <si>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</si>
  <si>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</si>
  <si>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</si>
  <si>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</si>
  <si>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</si>
  <si>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</si>
  <si>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</si>
  <si>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</si>
  <si>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</si>
  <si>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</si>
  <si>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</si>
  <si>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</si>
  <si>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</si>
  <si>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</si>
  <si>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</si>
  <si>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</si>
  <si>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</si>
  <si>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</si>
  <si>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</si>
  <si>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</si>
  <si>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</si>
  <si>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</si>
  <si>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</si>
  <si>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</si>
  <si>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</si>
  <si>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</si>
  <si>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</si>
  <si>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</si>
  <si>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</si>
  <si>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</si>
  <si>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</si>
  <si>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</si>
  <si>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</si>
  <si>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</si>
  <si>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</si>
  <si>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</si>
  <si>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</si>
  <si>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</si>
  <si>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</si>
  <si>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</si>
  <si>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</si>
  <si>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</si>
  <si>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</si>
  <si>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</si>
  <si>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</si>
  <si>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</si>
  <si>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</si>
  <si>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</si>
  <si>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</si>
  <si>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</si>
  <si>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</si>
  <si>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</si>
  <si>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</si>
  <si>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</si>
  <si>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</si>
  <si>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</si>
  <si>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</si>
  <si>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</si>
  <si>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</si>
  <si>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</si>
  <si>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</si>
  <si>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</si>
  <si>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</si>
  <si>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</si>
  <si>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</si>
  <si>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</si>
  <si>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</si>
  <si>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</si>
  <si>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</si>
  <si>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</si>
  <si>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</si>
  <si>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</si>
  <si>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</si>
  <si>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</si>
  <si>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</si>
  <si>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</si>
  <si>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</si>
  <si>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</si>
  <si>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</si>
  <si>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</si>
  <si>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</si>
  <si>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</si>
  <si>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</si>
  <si>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</si>
  <si>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</si>
  <si>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</si>
  <si>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</si>
  <si>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</si>
  <si>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</si>
  <si>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</si>
  <si>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</si>
  <si>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</si>
  <si>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</si>
  <si>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</si>
  <si>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</si>
  <si>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</si>
  <si>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</si>
  <si>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</si>
  <si>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</si>
  <si>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</si>
  <si>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</si>
  <si>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</si>
  <si>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</si>
  <si>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</si>
  <si>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</si>
  <si>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</si>
  <si>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</si>
  <si>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</si>
  <si>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</si>
  <si>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</si>
  <si>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</si>
  <si>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</si>
  <si>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</si>
  <si>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</si>
  <si>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</si>
  <si>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</si>
  <si>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</si>
  <si>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</si>
  <si>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</si>
  <si>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</si>
  <si>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</si>
  <si>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</si>
  <si>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</si>
  <si>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</si>
  <si>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</si>
  <si>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</si>
  <si>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</si>
  <si>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</si>
  <si>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</si>
  <si>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</si>
  <si>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</si>
  <si>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</si>
  <si>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</si>
  <si>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</si>
  <si>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</si>
  <si>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</si>
  <si>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</si>
  <si>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</si>
  <si>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</si>
  <si>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</si>
  <si>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</si>
  <si>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</si>
  <si>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</si>
  <si>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</si>
  <si>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</si>
  <si>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</si>
  <si>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</si>
  <si>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</si>
  <si>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</si>
  <si>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</si>
  <si>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</si>
  <si>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</si>
  <si>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</si>
  <si>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</si>
  <si>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</si>
  <si>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</si>
  <si>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</si>
  <si>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</si>
  <si>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</si>
  <si>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</si>
  <si>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</si>
  <si>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</si>
  <si>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</si>
  <si>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</si>
  <si>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</si>
  <si>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</si>
  <si>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</si>
  <si>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</si>
  <si>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</si>
  <si>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</si>
  <si>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</si>
  <si>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</si>
  <si>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</si>
  <si>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</si>
  <si>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</si>
  <si>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</si>
  <si>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</si>
  <si>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</si>
  <si>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</si>
  <si>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</si>
  <si>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</si>
  <si>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</si>
  <si>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</si>
  <si>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</si>
  <si>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</si>
  <si>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</si>
  <si>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</si>
  <si>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</si>
  <si>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</si>
  <si>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</si>
  <si>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</si>
  <si>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</si>
  <si>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</si>
  <si>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</si>
  <si>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</si>
  <si>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</si>
  <si>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</si>
  <si>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</si>
  <si>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</si>
  <si>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</si>
  <si>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</si>
  <si>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</si>
  <si>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</si>
  <si>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</si>
  <si>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</si>
  <si>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</si>
  <si>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</si>
  <si>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</si>
  <si>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</si>
  <si>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</si>
  <si>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</si>
  <si>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</si>
  <si>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</si>
  <si>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</si>
  <si>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</si>
  <si>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</si>
  <si>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</si>
  <si>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</si>
  <si>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</si>
  <si>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</si>
  <si>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</si>
  <si>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</si>
  <si>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</si>
  <si>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</si>
  <si>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</si>
  <si>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</si>
  <si>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</si>
  <si>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</si>
  <si>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</si>
  <si>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</si>
  <si>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</si>
  <si>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</si>
  <si>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</si>
  <si>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</si>
  <si>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</si>
  <si>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</si>
  <si>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</si>
  <si>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</si>
  <si>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</si>
  <si>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</si>
  <si>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</si>
  <si>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</si>
  <si>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</si>
  <si>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</si>
  <si>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</si>
  <si>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</si>
  <si>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</si>
  <si>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</si>
  <si>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</si>
  <si>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</si>
  <si>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</si>
  <si>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</si>
  <si>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</si>
  <si>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</si>
  <si>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</si>
  <si>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</si>
  <si>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</si>
  <si>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</si>
  <si>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</si>
  <si>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</si>
  <si>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</si>
  <si>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</si>
  <si>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</si>
  <si>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</si>
  <si>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</si>
  <si>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</si>
  <si>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</si>
  <si>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</si>
  <si>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</si>
  <si>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</si>
  <si>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</si>
  <si>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</si>
  <si>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</si>
  <si>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</si>
  <si>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</si>
  <si>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</si>
  <si>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</si>
  <si>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</si>
  <si>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</si>
  <si>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</si>
  <si>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</si>
  <si>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</si>
  <si>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</si>
  <si>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</si>
  <si>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</si>
  <si>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</si>
  <si>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</si>
  <si>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</si>
  <si>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</si>
  <si>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</si>
  <si>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</si>
  <si>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</si>
  <si>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</si>
  <si>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</si>
  <si>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</si>
  <si>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</si>
  <si>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</si>
  <si>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</si>
  <si>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</si>
  <si>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</si>
  <si>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</si>
  <si>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</si>
  <si>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</si>
  <si>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</si>
  <si>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</si>
  <si>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</si>
  <si>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</si>
  <si>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</si>
  <si>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</si>
  <si>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</si>
  <si>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</si>
  <si>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</si>
  <si>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</si>
  <si>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</si>
  <si>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</si>
  <si>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</si>
  <si>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</si>
  <si>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</si>
  <si>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</si>
  <si>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</si>
  <si>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</si>
  <si>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</si>
  <si>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</si>
  <si>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</si>
  <si>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</si>
  <si>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</si>
  <si>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</si>
  <si>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</si>
  <si>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</si>
  <si>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</si>
  <si>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</si>
  <si>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</si>
  <si>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</si>
  <si>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</si>
  <si>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</si>
  <si>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</si>
  <si>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</si>
  <si>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</si>
  <si>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</si>
  <si>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</si>
  <si>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</si>
  <si>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</si>
  <si>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</si>
  <si>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</si>
  <si>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</si>
  <si>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</si>
  <si>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</si>
  <si>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</si>
  <si>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</si>
  <si>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</si>
  <si>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</si>
  <si>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</si>
  <si>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</si>
  <si>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</si>
  <si>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</si>
  <si>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</si>
  <si>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</si>
  <si>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</si>
  <si>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</si>
  <si>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</si>
  <si>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</si>
  <si>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</si>
  <si>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</si>
  <si>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</si>
  <si>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</si>
  <si>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</si>
  <si>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</si>
  <si>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</si>
  <si>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</si>
  <si>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</si>
  <si>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</si>
  <si>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</si>
  <si>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</si>
  <si>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</si>
  <si>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</si>
  <si>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</si>
  <si>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</si>
  <si>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</si>
  <si>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</si>
  <si>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</si>
  <si>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</si>
  <si>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</si>
  <si>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</si>
  <si>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</si>
  <si>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</si>
  <si>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</si>
  <si>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</si>
  <si>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</si>
  <si>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</si>
  <si>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</si>
  <si>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</si>
  <si>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</si>
  <si>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</si>
  <si>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</si>
  <si>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</si>
  <si>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</si>
  <si>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</si>
  <si>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</si>
  <si>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</si>
  <si>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</si>
  <si>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</si>
  <si>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</si>
  <si>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</si>
  <si>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</si>
  <si>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</si>
  <si>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</si>
  <si>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</si>
  <si>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</si>
  <si>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</si>
  <si>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</si>
  <si>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</si>
  <si>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</si>
  <si>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</si>
  <si>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</si>
  <si>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</si>
  <si>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</si>
  <si>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</si>
  <si>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</si>
  <si>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</si>
  <si>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</si>
  <si>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</si>
  <si>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</si>
  <si>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</si>
  <si>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</si>
  <si>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</si>
  <si>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</si>
  <si>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</si>
  <si>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</si>
  <si>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</si>
  <si>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</si>
  <si>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</si>
  <si>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</si>
  <si>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</si>
  <si>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</si>
  <si>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</si>
  <si>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</si>
  <si>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</si>
  <si>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</si>
  <si>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</si>
  <si>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</si>
  <si>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</si>
  <si>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</si>
  <si>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</si>
  <si>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</si>
  <si>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</si>
  <si>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</si>
  <si>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</si>
  <si>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</si>
  <si>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</si>
  <si>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</si>
  <si>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</si>
  <si>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</si>
  <si>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</si>
  <si>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</si>
  <si>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</si>
  <si>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</si>
  <si>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</si>
  <si>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</si>
  <si>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</si>
  <si>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</si>
  <si>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</si>
  <si>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</si>
  <si>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</si>
  <si>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</si>
  <si>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</si>
  <si>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</si>
  <si>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</si>
  <si>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</si>
  <si>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</si>
  <si>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</si>
  <si>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</si>
  <si>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</si>
  <si>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</si>
  <si>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</si>
  <si>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</si>
  <si>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</si>
  <si>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</si>
  <si>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</si>
  <si>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</si>
  <si>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</si>
  <si>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</si>
  <si>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</si>
  <si>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</si>
  <si>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</si>
  <si>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</si>
  <si>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</si>
  <si>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</si>
  <si>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</si>
  <si>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</si>
  <si>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</si>
  <si>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</si>
  <si>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</si>
  <si>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</si>
  <si>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</si>
  <si>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</si>
  <si>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</si>
  <si>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</si>
  <si>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</si>
  <si>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</si>
  <si>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</si>
  <si>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</si>
  <si>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</si>
  <si>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</si>
  <si>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</si>
  <si>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</si>
  <si>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</si>
  <si>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</si>
  <si>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</si>
  <si>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</si>
  <si>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</si>
  <si>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</si>
  <si>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</si>
  <si>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</si>
  <si>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</si>
  <si>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</si>
  <si>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</si>
  <si>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</si>
  <si>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</si>
  <si>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</si>
  <si>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</si>
  <si>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</si>
  <si>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</si>
  <si>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</si>
  <si>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</si>
  <si>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</si>
  <si>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</si>
  <si>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</si>
  <si>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</si>
  <si>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</si>
  <si>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</si>
  <si>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</si>
  <si>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</si>
  <si>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</si>
  <si>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</si>
  <si>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</si>
  <si>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</si>
  <si>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</si>
  <si>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</si>
  <si>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</si>
  <si>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</si>
  <si>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</si>
  <si>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</si>
  <si>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</si>
  <si>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</si>
  <si>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</si>
  <si>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</si>
  <si>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</si>
  <si>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</si>
  <si>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</si>
  <si>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</si>
  <si>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</si>
  <si>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</si>
  <si>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</si>
  <si>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</si>
  <si>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</si>
  <si>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</si>
  <si>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</si>
  <si>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</si>
  <si>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</si>
  <si>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</si>
  <si>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</si>
  <si>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</si>
  <si>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</si>
  <si>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</si>
  <si>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</si>
  <si>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</si>
  <si>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</si>
  <si>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</si>
  <si>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</si>
  <si>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</si>
  <si>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</si>
  <si>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</si>
  <si>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</si>
  <si>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</si>
  <si>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</si>
  <si>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</si>
  <si>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</si>
  <si>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</si>
  <si>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</si>
  <si>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</si>
  <si>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</si>
  <si>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</si>
  <si>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</si>
  <si>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</si>
  <si>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</si>
  <si>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</si>
  <si>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</si>
  <si>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</si>
  <si>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</si>
  <si>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</si>
  <si>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</si>
  <si>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</si>
  <si>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</si>
  <si>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</si>
  <si>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</si>
  <si>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</si>
  <si>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</si>
  <si>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</si>
  <si>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</si>
  <si>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</si>
  <si>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</si>
  <si>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</si>
  <si>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</si>
  <si>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</si>
  <si>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</si>
  <si>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</si>
  <si>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</si>
  <si>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</si>
  <si>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</si>
  <si>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</si>
  <si>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</si>
  <si>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</si>
  <si>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</si>
  <si>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</si>
  <si>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</si>
  <si>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</si>
  <si>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</si>
  <si>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</si>
  <si>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</si>
  <si>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</si>
  <si>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</si>
  <si>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</si>
  <si>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</si>
  <si>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</si>
  <si>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</si>
  <si>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</si>
  <si>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</si>
  <si>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</si>
  <si>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</si>
  <si>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</si>
  <si>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</si>
  <si>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</si>
  <si>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</si>
  <si>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</si>
  <si>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</si>
  <si>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</si>
  <si>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</si>
  <si>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</si>
  <si>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</si>
  <si>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</si>
  <si>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</si>
  <si>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</si>
  <si>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</si>
  <si>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</si>
  <si>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</si>
  <si>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</si>
  <si>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</si>
  <si>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</si>
  <si>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</si>
  <si>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</si>
  <si>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</si>
  <si>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</si>
  <si>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</si>
  <si>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</si>
  <si>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</si>
  <si>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</si>
  <si>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</si>
  <si>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</si>
  <si>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</si>
  <si>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</si>
  <si>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</si>
  <si>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</si>
  <si>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</si>
  <si>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</si>
  <si>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</si>
  <si>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</si>
  <si>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</si>
  <si>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</si>
  <si>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</si>
  <si>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</si>
  <si>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</si>
  <si>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</si>
  <si>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</si>
  <si>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</si>
  <si>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</si>
  <si>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</si>
  <si>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</si>
  <si>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</si>
  <si>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</si>
  <si>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</si>
  <si>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</si>
  <si>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</si>
  <si>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</si>
  <si>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</si>
  <si>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</si>
  <si>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</si>
  <si>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</si>
  <si>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</si>
  <si>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</si>
  <si>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</si>
  <si>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</si>
  <si>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</si>
  <si>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</si>
  <si>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</si>
  <si>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</si>
  <si>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</si>
  <si>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</si>
  <si>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</si>
  <si>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</si>
  <si>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</si>
  <si>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</si>
  <si>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</si>
  <si>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</si>
  <si>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</si>
  <si>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</si>
  <si>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</si>
  <si>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</si>
  <si>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</si>
  <si>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</si>
  <si>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</si>
  <si>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</si>
  <si>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</si>
  <si>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</si>
  <si>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</si>
  <si>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</si>
  <si>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</si>
  <si>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</si>
  <si>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</si>
  <si>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</si>
  <si>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</si>
  <si>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</si>
  <si>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</si>
  <si>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</si>
  <si>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</si>
  <si>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</si>
  <si>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</si>
  <si>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</si>
  <si>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</si>
  <si>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</si>
  <si>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</si>
  <si>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</si>
  <si>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</si>
  <si>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</si>
  <si>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</si>
  <si>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</si>
  <si>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</si>
  <si>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</si>
  <si>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</si>
  <si>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</si>
  <si>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</si>
  <si>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</si>
  <si>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</si>
  <si>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</si>
  <si>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</si>
  <si>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</si>
  <si>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</si>
  <si>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</si>
  <si>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</si>
  <si>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</si>
  <si>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</si>
  <si>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</si>
  <si>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</si>
  <si>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</si>
  <si>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</si>
  <si>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</si>
  <si>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</si>
  <si>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</si>
  <si>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</si>
  <si>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</si>
  <si>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</si>
  <si>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</si>
  <si>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</si>
  <si>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</si>
  <si>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</si>
  <si>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</si>
  <si>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</si>
  <si>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</si>
  <si>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</si>
  <si>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</si>
  <si>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</si>
  <si>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</si>
  <si>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</si>
  <si>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</si>
  <si>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</si>
  <si>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</si>
  <si>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</si>
  <si>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</si>
  <si>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</si>
  <si>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</si>
  <si>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</si>
  <si>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</si>
  <si>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</si>
  <si>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</si>
  <si>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</si>
  <si>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</si>
  <si>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</si>
  <si>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</si>
  <si>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</si>
  <si>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</si>
  <si>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</si>
  <si>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</si>
  <si>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</si>
  <si>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</si>
  <si>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</si>
  <si>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</si>
  <si>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</si>
  <si>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</si>
  <si>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</si>
  <si>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</si>
  <si>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</si>
  <si>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</si>
  <si>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</si>
  <si>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</si>
  <si>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</si>
  <si>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</si>
  <si>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</si>
  <si>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</si>
  <si>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</si>
  <si>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</si>
  <si>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</si>
  <si>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</si>
  <si>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</si>
  <si>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</si>
  <si>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</si>
  <si>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</si>
  <si>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</si>
  <si>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</si>
  <si>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</si>
  <si>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</si>
  <si>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</si>
  <si>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</si>
  <si>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</si>
  <si>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</si>
  <si>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</si>
  <si>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</si>
  <si>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</si>
  <si>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</si>
  <si>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</si>
  <si>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</si>
  <si>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</si>
  <si>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</si>
  <si>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</si>
  <si>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</si>
  <si>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</si>
  <si>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</si>
  <si>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</si>
  <si>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</si>
  <si>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</si>
  <si>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</si>
  <si>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</si>
  <si>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</si>
  <si>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</si>
  <si>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</si>
  <si>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</si>
  <si>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</si>
  <si>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</si>
  <si>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</si>
  <si>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</si>
  <si>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</si>
  <si>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</si>
  <si>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</si>
  <si>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</si>
  <si>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</si>
  <si>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</si>
  <si>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</si>
  <si>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</si>
  <si>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</si>
  <si>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</si>
  <si>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</si>
  <si>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</si>
  <si>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</si>
  <si>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</si>
  <si>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</si>
  <si>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</si>
  <si>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</si>
  <si>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</si>
  <si>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</si>
  <si>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</si>
  <si>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</si>
  <si>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</si>
  <si>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</si>
  <si>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</si>
  <si>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</si>
  <si>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</si>
  <si>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</si>
  <si>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</si>
  <si>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</si>
  <si>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</si>
  <si>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</si>
  <si>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</si>
  <si>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</si>
  <si>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</si>
  <si>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</si>
  <si>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</si>
  <si>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</si>
  <si>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</si>
  <si>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</si>
  <si>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</si>
  <si>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</si>
  <si>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</si>
  <si>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</si>
  <si>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</si>
  <si>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</si>
  <si>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</si>
  <si>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</si>
  <si>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</si>
  <si>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</si>
  <si>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</si>
  <si>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</si>
  <si>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</si>
  <si>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</si>
  <si>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</si>
  <si>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</si>
  <si>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</si>
  <si>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</si>
  <si>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</si>
  <si>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</si>
  <si>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</si>
  <si>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</si>
  <si>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</si>
  <si>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</si>
  <si>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</si>
  <si>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</si>
  <si>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</si>
  <si>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</si>
  <si>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</si>
  <si>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</si>
  <si>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</si>
  <si>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</si>
  <si>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</si>
  <si>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</si>
  <si>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</si>
  <si>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</si>
  <si>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</si>
  <si>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</si>
  <si>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</si>
  <si>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</si>
  <si>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</si>
  <si>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</si>
  <si>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</si>
  <si>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</si>
  <si>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</si>
  <si>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</si>
  <si>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</si>
  <si>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</si>
  <si>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</si>
  <si>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</si>
  <si>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</si>
  <si>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</si>
  <si>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</si>
  <si>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</si>
  <si>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</si>
  <si>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</si>
  <si>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</si>
  <si>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</si>
  <si>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</si>
  <si>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</si>
  <si>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</si>
  <si>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</si>
  <si>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</si>
  <si>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</si>
  <si>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</si>
  <si>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</si>
  <si>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</si>
  <si>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</si>
  <si>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</si>
  <si>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</si>
  <si>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</si>
  <si>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</si>
  <si>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</si>
  <si>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</si>
  <si>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</si>
  <si>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</si>
  <si>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</si>
  <si>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</si>
  <si>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</si>
  <si>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</si>
  <si>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</si>
  <si>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</si>
  <si>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</si>
  <si>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</si>
  <si>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</si>
  <si>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</si>
  <si>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</si>
  <si>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</si>
  <si>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</si>
  <si>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</si>
  <si>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</si>
  <si>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</si>
  <si>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</si>
  <si>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</si>
  <si>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</si>
  <si>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</si>
  <si>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</si>
  <si>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</si>
  <si>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</si>
  <si>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</si>
  <si>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</si>
  <si>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</si>
  <si>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</si>
  <si>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</si>
  <si>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</si>
  <si>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</si>
  <si>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</si>
  <si>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</si>
  <si>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</si>
  <si>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</si>
  <si>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</si>
  <si>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</si>
  <si>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</si>
  <si>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</si>
  <si>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</si>
  <si>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</si>
  <si>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</si>
  <si>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</si>
  <si>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</si>
  <si>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</si>
  <si>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</si>
  <si>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</si>
  <si>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</si>
  <si>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</si>
  <si>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</si>
  <si>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</si>
  <si>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</si>
  <si>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</si>
  <si>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</si>
  <si>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</si>
  <si>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</si>
  <si>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</si>
  <si>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</si>
  <si>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</si>
  <si>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</si>
  <si>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</si>
  <si>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</si>
  <si>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</si>
  <si>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</si>
  <si>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</si>
  <si>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</si>
  <si>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</si>
  <si>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</si>
  <si>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</si>
  <si>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</si>
  <si>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</si>
  <si>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</si>
  <si>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</si>
  <si>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</si>
  <si>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</si>
  <si>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</si>
  <si>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</si>
  <si>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</si>
  <si>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</si>
  <si>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</si>
  <si>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</si>
  <si>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</si>
  <si>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</si>
  <si>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</si>
  <si>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</si>
  <si>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</si>
  <si>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</si>
  <si>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</si>
  <si>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</si>
  <si>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</si>
  <si>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</si>
  <si>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</si>
  <si>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</si>
  <si>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</si>
  <si>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</si>
  <si>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</si>
  <si>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</si>
  <si>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</si>
  <si>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</si>
  <si>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</si>
  <si>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</si>
  <si>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</si>
  <si>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</si>
  <si>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</si>
  <si>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</si>
  <si>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</si>
  <si>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</si>
  <si>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</si>
  <si>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</si>
  <si>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</si>
  <si>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</si>
  <si>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</si>
  <si>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</si>
  <si>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</si>
  <si>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</si>
  <si>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</si>
  <si>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</si>
  <si>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</si>
  <si>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</si>
  <si>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</si>
  <si>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</si>
  <si>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</si>
  <si>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</si>
  <si>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</si>
  <si>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</si>
  <si>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</si>
  <si>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</si>
  <si>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</si>
  <si>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</si>
  <si>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</si>
  <si>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</si>
  <si>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</si>
  <si>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</si>
  <si>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</si>
  <si>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</si>
  <si>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</si>
  <si>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</si>
  <si>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</si>
  <si>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</si>
  <si>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</si>
  <si>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</si>
  <si>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</si>
  <si>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</si>
  <si>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</si>
  <si>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</si>
  <si>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</si>
  <si>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</si>
  <si>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</si>
  <si>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</si>
  <si>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</si>
  <si>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</si>
  <si>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</si>
  <si>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</si>
  <si>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</si>
  <si>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</si>
  <si>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</si>
  <si>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</si>
  <si>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</si>
  <si>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</si>
  <si>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</si>
  <si>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</si>
  <si>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</si>
  <si>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</si>
  <si>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</si>
  <si>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</si>
  <si>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</si>
  <si>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</si>
  <si>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</si>
  <si>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</si>
  <si>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</si>
  <si>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</si>
  <si>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</si>
  <si>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</si>
  <si>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</si>
  <si>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</si>
  <si>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</si>
  <si>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</si>
  <si>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</si>
  <si>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</si>
  <si>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</si>
  <si>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</si>
  <si>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</si>
  <si>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</si>
  <si>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</si>
  <si>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</si>
  <si>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</si>
  <si>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</si>
  <si>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</si>
  <si>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</si>
  <si>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</si>
  <si>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</si>
  <si>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</si>
  <si>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</si>
  <si>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</si>
  <si>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</si>
  <si>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</si>
  <si>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</si>
  <si>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</si>
  <si>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</si>
  <si>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</si>
  <si>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</si>
  <si>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</si>
  <si>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</si>
  <si>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</si>
  <si>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</si>
  <si>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</si>
  <si>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</si>
  <si>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</si>
  <si>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</si>
  <si>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</si>
  <si>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</si>
  <si>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</si>
  <si>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</si>
  <si>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</si>
  <si>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</si>
  <si>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</si>
  <si>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</si>
  <si>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</si>
  <si>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</si>
  <si>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</si>
  <si>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</si>
  <si>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</si>
  <si>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</si>
  <si>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</si>
  <si>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</si>
  <si>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</si>
  <si>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</si>
  <si>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</si>
  <si>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</si>
  <si>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</si>
  <si>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</si>
  <si>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</si>
  <si>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</si>
  <si>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</si>
  <si>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</si>
  <si>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</si>
  <si>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</si>
  <si>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</si>
  <si>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</si>
  <si>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</si>
  <si>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</si>
  <si>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</si>
  <si>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</si>
  <si>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</si>
  <si>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</si>
  <si>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</si>
  <si>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</si>
  <si>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</si>
  <si>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</si>
  <si>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</si>
  <si>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</si>
  <si>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</si>
  <si>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</si>
  <si>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</si>
  <si>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</si>
  <si>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</si>
  <si>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</si>
  <si>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</si>
  <si>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</si>
  <si>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</si>
  <si>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</si>
  <si>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</si>
  <si>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</si>
  <si>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</si>
  <si>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</si>
  <si>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</si>
  <si>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</si>
  <si>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</si>
  <si>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</si>
  <si>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</si>
  <si>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</si>
  <si>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</si>
  <si>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</si>
  <si>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</si>
  <si>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</si>
  <si>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</si>
  <si>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</si>
  <si>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</si>
  <si>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</si>
  <si>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</si>
  <si>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</si>
  <si>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</si>
  <si>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</si>
  <si>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</si>
  <si>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</si>
  <si>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</si>
  <si>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</si>
  <si>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</si>
  <si>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</si>
  <si>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</si>
  <si>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</si>
  <si>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</si>
  <si>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</si>
  <si>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</si>
  <si>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</si>
  <si>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</si>
  <si>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</si>
  <si>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</si>
  <si>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</si>
  <si>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</si>
  <si>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</si>
  <si>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</si>
  <si>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</si>
  <si>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</si>
  <si>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</si>
  <si>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</si>
  <si>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</si>
  <si>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</si>
  <si>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</si>
  <si>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</si>
  <si>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</si>
  <si>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</si>
  <si>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</si>
  <si>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</si>
  <si>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</si>
  <si>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</si>
  <si>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</si>
  <si>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</si>
  <si>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</si>
  <si>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</si>
  <si>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</si>
  <si>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</si>
  <si>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</si>
  <si>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</si>
  <si>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</si>
  <si>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</si>
  <si>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</si>
  <si>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</si>
  <si>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</si>
  <si>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</si>
  <si>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</si>
  <si>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</si>
  <si>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</si>
  <si>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</si>
  <si>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</si>
  <si>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</si>
  <si>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</si>
  <si>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</si>
  <si>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</si>
  <si>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</si>
  <si>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</si>
  <si>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</si>
  <si>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</si>
  <si>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</si>
  <si>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</si>
  <si>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</si>
  <si>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</si>
  <si>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</si>
  <si>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</si>
  <si>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</si>
  <si>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</si>
  <si>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</si>
  <si>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</si>
  <si>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</si>
  <si>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</si>
  <si>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</si>
  <si>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</si>
  <si>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</si>
  <si>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</si>
  <si>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</si>
  <si>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</si>
  <si>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</si>
  <si>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</si>
  <si>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</si>
  <si>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</si>
  <si>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</si>
  <si>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</si>
  <si>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</si>
  <si>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</si>
  <si>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</si>
  <si>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</si>
  <si>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</si>
  <si>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</si>
  <si>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</si>
  <si>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</si>
  <si>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</si>
  <si>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</si>
  <si>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</si>
  <si>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</si>
  <si>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</si>
  <si>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</si>
  <si>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</si>
  <si>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</si>
  <si>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</si>
  <si>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</si>
  <si>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</si>
  <si>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</si>
  <si>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</si>
  <si>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</si>
  <si>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</si>
  <si>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</si>
  <si>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</si>
  <si>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</si>
  <si>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</si>
  <si>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</si>
  <si>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</si>
  <si>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</si>
  <si>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</si>
  <si>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</si>
  <si>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</si>
  <si>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</si>
  <si>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</si>
  <si>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</si>
  <si>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</si>
  <si>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</si>
  <si>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</si>
  <si>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</si>
  <si>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</si>
  <si>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</si>
  <si>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</si>
  <si>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</si>
  <si>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</si>
  <si>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</si>
  <si>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</si>
  <si>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</si>
  <si>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</si>
  <si>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</si>
  <si>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</si>
  <si>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</si>
  <si>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</si>
  <si>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</si>
  <si>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</si>
  <si>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</si>
  <si>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</si>
  <si>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</si>
  <si>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</si>
  <si>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</si>
  <si>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</si>
  <si>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</si>
  <si>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</si>
  <si>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</si>
  <si>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</si>
  <si>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</si>
  <si>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</si>
  <si>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</si>
  <si>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</si>
  <si>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</si>
  <si>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</si>
  <si>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</si>
  <si>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</si>
  <si>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</si>
  <si>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</si>
  <si>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</si>
  <si>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</si>
  <si>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</si>
  <si>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</si>
  <si>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</si>
  <si>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</si>
  <si>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</si>
  <si>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</si>
  <si>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</si>
  <si>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</si>
  <si>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</si>
  <si>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</si>
  <si>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</si>
  <si>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</si>
  <si>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</si>
  <si>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</si>
  <si>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</si>
  <si>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</si>
  <si>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</si>
  <si>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</si>
  <si>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</si>
  <si>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</si>
  <si>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</si>
  <si>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</si>
  <si>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</si>
  <si>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</si>
  <si>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</si>
  <si>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</si>
  <si>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</si>
  <si>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</si>
  <si>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</si>
  <si>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</si>
  <si>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</si>
  <si>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</si>
  <si>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</si>
  <si>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</si>
  <si>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</si>
  <si>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</si>
  <si>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</si>
  <si>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</si>
  <si>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</si>
  <si>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</si>
  <si>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</si>
  <si>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</si>
  <si>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</si>
  <si>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</si>
  <si>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</si>
  <si>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</si>
  <si>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</si>
  <si>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</si>
  <si>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</si>
  <si>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</si>
  <si>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</si>
  <si>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</si>
  <si>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</si>
  <si>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</si>
  <si>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</si>
  <si>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</si>
  <si>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</si>
  <si>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</si>
  <si>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</si>
  <si>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</si>
  <si>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</si>
  <si>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</si>
  <si>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</si>
  <si>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</si>
  <si>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</si>
  <si>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</si>
  <si>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</si>
  <si>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</si>
  <si>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</si>
  <si>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</si>
  <si>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</si>
  <si>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</si>
  <si>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</si>
  <si>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</si>
  <si>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</si>
  <si>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</si>
  <si>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</si>
  <si>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</si>
  <si>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</si>
  <si>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</si>
  <si>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</si>
  <si>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</si>
  <si>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</si>
  <si>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</si>
  <si>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</si>
  <si>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</si>
  <si>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</si>
  <si>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</si>
  <si>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</si>
  <si>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</si>
  <si>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</si>
  <si>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</si>
  <si>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</si>
  <si>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</si>
  <si>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</si>
  <si>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</si>
  <si>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</si>
  <si>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</si>
  <si>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</si>
  <si>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</si>
  <si>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</si>
  <si>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</si>
  <si>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</si>
  <si>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</si>
  <si>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</si>
  <si>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</si>
  <si>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</si>
  <si>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</si>
  <si>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</si>
  <si>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</si>
  <si>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</si>
  <si>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</si>
  <si>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</si>
  <si>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</si>
  <si>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</si>
  <si>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</si>
  <si>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</si>
  <si>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</si>
  <si>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</si>
  <si>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</si>
  <si>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</si>
  <si>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</si>
  <si>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</si>
  <si>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</si>
  <si>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</si>
  <si>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</si>
  <si>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</si>
  <si>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</si>
  <si>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</si>
  <si>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</si>
  <si>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</si>
  <si>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</si>
  <si>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</si>
  <si>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</si>
  <si>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</si>
  <si>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</si>
  <si>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</si>
  <si>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</si>
  <si>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</si>
  <si>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</si>
  <si>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</si>
  <si>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</si>
  <si>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</si>
  <si>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</si>
  <si>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</si>
  <si>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</si>
  <si>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</si>
  <si>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</si>
  <si>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</si>
  <si>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</si>
  <si>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</si>
  <si>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</si>
  <si>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</si>
  <si>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</si>
  <si>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</si>
  <si>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</si>
  <si>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</si>
  <si>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</si>
  <si>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</si>
  <si>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</si>
  <si>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</si>
  <si>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</si>
  <si>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</si>
  <si>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</si>
  <si>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</si>
  <si>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</si>
  <si>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</si>
  <si>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</si>
  <si>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</si>
  <si>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</si>
  <si>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</si>
  <si>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</si>
  <si>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</si>
  <si>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</si>
  <si>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</si>
  <si>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</si>
  <si>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</si>
  <si>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</si>
  <si>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</si>
  <si>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</si>
  <si>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</si>
  <si>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</si>
  <si>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</si>
  <si>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</si>
  <si>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</si>
  <si>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</si>
  <si>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</si>
  <si>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</si>
  <si>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</si>
  <si>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</si>
  <si>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</si>
  <si>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</si>
  <si>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</si>
  <si>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</si>
  <si>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</si>
  <si>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</si>
  <si>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</si>
  <si>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</si>
  <si>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</si>
  <si>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</si>
  <si>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</si>
  <si>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</si>
  <si>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</si>
  <si>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</si>
  <si>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</si>
  <si>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</si>
  <si>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</si>
  <si>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</si>
  <si>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</si>
  <si>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</si>
  <si>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</si>
  <si>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</si>
  <si>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</si>
  <si>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</si>
  <si>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</si>
  <si>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</si>
  <si>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</si>
  <si>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</si>
  <si>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</si>
  <si>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</si>
  <si>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</si>
  <si>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</si>
  <si>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</si>
  <si>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</si>
  <si>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</si>
  <si>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</si>
  <si>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</si>
  <si>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</si>
  <si>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</si>
  <si>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</si>
  <si>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</si>
  <si>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</si>
  <si>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</si>
  <si>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</si>
  <si>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</si>
  <si>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</si>
  <si>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</si>
  <si>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</si>
  <si>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</si>
  <si>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</si>
  <si>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</si>
  <si>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</si>
  <si>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</si>
  <si>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</si>
  <si>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</si>
  <si>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</si>
  <si>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</si>
  <si>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</si>
  <si>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</si>
  <si>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</si>
  <si>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</si>
  <si>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</si>
  <si>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</si>
  <si>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</si>
  <si>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</si>
  <si>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</si>
  <si>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</si>
  <si>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</si>
  <si>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</si>
  <si>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</si>
  <si>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</si>
  <si>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</si>
  <si>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</si>
  <si>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</si>
  <si>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</si>
  <si>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</si>
  <si>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</si>
  <si>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</si>
  <si>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</si>
  <si>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</si>
  <si>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</si>
  <si>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</si>
  <si>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</si>
  <si>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</si>
  <si>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</si>
  <si>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</si>
  <si>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</si>
  <si>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</si>
  <si>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</si>
  <si>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</si>
  <si>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</si>
  <si>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</si>
  <si>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</si>
  <si>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</si>
  <si>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</si>
  <si>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</si>
  <si>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</si>
  <si>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</si>
  <si>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</si>
  <si>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</si>
  <si>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</si>
  <si>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</si>
  <si>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</si>
  <si>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</si>
  <si>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</si>
  <si>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</si>
  <si>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</si>
  <si>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</si>
  <si>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</si>
  <si>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</si>
  <si>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</si>
  <si>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</si>
  <si>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</si>
  <si>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</si>
  <si>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</si>
  <si>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</si>
  <si>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</si>
  <si>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</si>
  <si>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</si>
  <si>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</si>
  <si>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</si>
  <si>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</si>
  <si>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</si>
  <si>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</si>
  <si>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</si>
  <si>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</si>
  <si>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</si>
  <si>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</si>
  <si>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</si>
  <si>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</si>
  <si>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</si>
  <si>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</si>
  <si>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</si>
  <si>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</si>
  <si>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</si>
  <si>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</si>
  <si>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</si>
  <si>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</si>
  <si>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</si>
  <si>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</si>
  <si>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</si>
  <si>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</si>
  <si>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</si>
  <si>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</si>
  <si>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</si>
  <si>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</si>
  <si>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</si>
  <si>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</si>
  <si>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</si>
  <si>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</si>
  <si>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</si>
  <si>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</si>
  <si>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</si>
  <si>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</si>
  <si>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</si>
  <si>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</si>
  <si>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</si>
  <si>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</si>
  <si>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</si>
  <si>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</si>
  <si>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</si>
  <si>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</si>
  <si>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</si>
  <si>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</si>
  <si>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</si>
  <si>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</si>
  <si>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</si>
  <si>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</si>
  <si>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</si>
  <si>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</si>
  <si>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</si>
  <si>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</si>
  <si>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</si>
  <si>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</si>
  <si>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</si>
  <si>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</si>
  <si>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</si>
  <si>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</si>
  <si>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</si>
  <si>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</si>
  <si>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</si>
  <si>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</si>
  <si>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</si>
  <si>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</si>
  <si>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</si>
  <si>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</si>
  <si>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</si>
  <si>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</si>
  <si>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</si>
  <si>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</si>
  <si>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</si>
  <si>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</si>
  <si>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</si>
  <si>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</si>
  <si>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</si>
  <si>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</si>
  <si>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</si>
  <si>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</si>
  <si>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</si>
  <si>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</si>
  <si>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</si>
  <si>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</si>
  <si>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</si>
  <si>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</si>
  <si>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</si>
  <si>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</si>
  <si>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</si>
  <si>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</si>
  <si>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</si>
  <si>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</si>
  <si>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</si>
  <si>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</si>
  <si>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</si>
  <si>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</si>
  <si>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</si>
  <si>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</si>
  <si>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</si>
  <si>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</si>
  <si>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</si>
  <si>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</si>
  <si>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</si>
  <si>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</si>
  <si>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</si>
  <si>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</si>
  <si>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</si>
  <si>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</si>
  <si>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</si>
  <si>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</si>
  <si>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</si>
  <si>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</si>
  <si>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</si>
  <si>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</si>
  <si>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</si>
  <si>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</si>
  <si>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</si>
  <si>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</si>
  <si>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</si>
  <si>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</si>
  <si>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</si>
  <si>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</si>
  <si>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</si>
  <si>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</si>
  <si>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</si>
  <si>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</si>
  <si>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</si>
  <si>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</si>
  <si>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</si>
  <si>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</si>
  <si>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</si>
  <si>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</si>
  <si>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</si>
  <si>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</si>
  <si>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</si>
  <si>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</si>
  <si>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</si>
  <si>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</si>
  <si>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</si>
  <si>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</si>
  <si>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</si>
  <si>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</si>
  <si>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</si>
  <si>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</si>
  <si>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</si>
  <si>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</si>
  <si>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</si>
  <si>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</si>
  <si>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</si>
  <si>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</si>
  <si>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</si>
  <si>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</si>
  <si>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</si>
  <si>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</si>
  <si>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</si>
  <si>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</si>
  <si>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</si>
  <si>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</si>
  <si>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</si>
  <si>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</si>
  <si>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</si>
  <si>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</si>
  <si>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</si>
  <si>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</si>
  <si>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</si>
  <si>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</si>
  <si>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</si>
  <si>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</si>
  <si>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</si>
  <si>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</si>
  <si>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</si>
  <si>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</si>
  <si>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</si>
  <si>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</si>
  <si>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</si>
  <si>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</si>
  <si>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</si>
  <si>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</si>
  <si>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</si>
  <si>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</si>
  <si>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</si>
  <si>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</si>
  <si>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</si>
  <si>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</si>
  <si>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</si>
  <si>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</si>
  <si>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</si>
  <si>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</si>
  <si>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</si>
  <si>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</si>
  <si>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</si>
  <si>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</si>
  <si>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</si>
  <si>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</si>
  <si>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</si>
  <si>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</si>
  <si>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</si>
  <si>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</si>
  <si>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</si>
  <si>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</si>
  <si>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</si>
  <si>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</si>
  <si>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</si>
  <si>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</si>
  <si>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</si>
  <si>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</si>
  <si>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</si>
  <si>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</si>
  <si>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</si>
  <si>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</si>
  <si>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</si>
  <si>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</si>
  <si>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</si>
  <si>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</si>
  <si>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</si>
  <si>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</si>
  <si>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</si>
  <si>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</si>
  <si>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</si>
  <si>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</si>
  <si>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</si>
  <si>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</si>
  <si>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</si>
  <si>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</si>
  <si>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</si>
  <si>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</si>
  <si>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</si>
  <si>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</si>
  <si>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</si>
  <si>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</si>
  <si>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</si>
  <si>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</si>
  <si>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</si>
  <si>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</si>
  <si>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</si>
  <si>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</si>
  <si>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</si>
  <si>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</si>
  <si>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</si>
  <si>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</si>
  <si>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</si>
  <si>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</si>
  <si>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</si>
  <si>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</si>
  <si>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</si>
  <si>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</si>
  <si>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</si>
  <si>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</si>
  <si>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</si>
  <si>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</si>
  <si>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</si>
  <si>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</si>
  <si>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</si>
  <si>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</si>
  <si>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</si>
  <si>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</si>
  <si>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</si>
  <si>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</si>
  <si>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</si>
  <si>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</si>
  <si>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</si>
  <si>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</si>
  <si>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</si>
  <si>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</si>
  <si>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</si>
  <si>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</si>
  <si>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</si>
  <si>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</si>
  <si>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</si>
  <si>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</si>
  <si>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</si>
  <si>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</si>
  <si>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</si>
  <si>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</si>
  <si>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</si>
  <si>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</si>
  <si>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</si>
  <si>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</si>
  <si>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</si>
  <si>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</si>
  <si>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</si>
  <si>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</si>
  <si>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</si>
  <si>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</si>
  <si>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</si>
  <si>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</si>
  <si>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</si>
  <si>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</si>
  <si>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</si>
  <si>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</si>
  <si>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</si>
  <si>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</si>
  <si>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</si>
  <si>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</si>
  <si>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</si>
  <si>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</si>
  <si>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</si>
  <si>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</si>
  <si>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</si>
  <si>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</si>
  <si>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</si>
  <si>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</si>
  <si>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</si>
  <si>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</si>
  <si>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</si>
  <si>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</si>
  <si>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</si>
  <si>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</si>
  <si>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</si>
  <si>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</si>
  <si>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</si>
  <si>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</si>
  <si>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</si>
  <si>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</si>
  <si>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</si>
  <si>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</si>
  <si>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</si>
  <si>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</si>
  <si>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</si>
  <si>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</si>
  <si>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</si>
  <si>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</si>
  <si>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</si>
  <si>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</si>
  <si>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</si>
  <si>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</si>
  <si>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</si>
  <si>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</si>
  <si>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</si>
  <si>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</si>
  <si>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</si>
  <si>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</si>
  <si>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</si>
  <si>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</si>
  <si>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</si>
  <si>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</si>
  <si>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</si>
  <si>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</si>
  <si>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</si>
  <si>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</si>
  <si>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</si>
  <si>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</si>
  <si>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</si>
  <si>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</si>
  <si>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</si>
  <si>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</si>
  <si>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</si>
  <si>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</si>
  <si>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</si>
  <si>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</si>
  <si>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</si>
  <si>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</si>
  <si>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</si>
  <si>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</si>
  <si>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</si>
  <si>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</si>
  <si>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</si>
  <si>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</si>
  <si>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</si>
  <si>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</si>
  <si>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</si>
  <si>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</si>
  <si>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</si>
  <si>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</si>
  <si>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</si>
  <si>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</si>
  <si>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</si>
  <si>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</si>
  <si>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</si>
  <si>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</si>
  <si>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</si>
  <si>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</si>
  <si>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</si>
  <si>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</si>
  <si>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</si>
  <si>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</si>
  <si>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</si>
  <si>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</si>
  <si>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</si>
  <si>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</si>
  <si>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</si>
  <si>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</si>
  <si>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</si>
  <si>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</si>
  <si>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</si>
  <si>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</si>
  <si>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</si>
  <si>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</si>
  <si>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</si>
  <si>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</si>
  <si>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</si>
  <si>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</si>
  <si>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</si>
  <si>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</si>
  <si>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</si>
  <si>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</si>
  <si>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</si>
  <si>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</si>
  <si>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</si>
  <si>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</si>
  <si>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</si>
  <si>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</si>
  <si>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</si>
  <si>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</si>
  <si>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</si>
  <si>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</si>
  <si>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</si>
  <si>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</si>
  <si>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</si>
  <si>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</si>
  <si>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</si>
  <si>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</si>
  <si>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</si>
  <si>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</si>
  <si>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</si>
  <si>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</si>
  <si>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</si>
  <si>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</si>
  <si>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</si>
  <si>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</si>
  <si>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</si>
  <si>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</si>
  <si>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</si>
  <si>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</si>
  <si>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</si>
  <si>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</si>
  <si>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</si>
  <si>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</si>
  <si>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</si>
  <si>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</si>
  <si>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</si>
  <si>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</si>
  <si>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</si>
  <si>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</si>
  <si>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</si>
  <si>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</si>
  <si>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</si>
  <si>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</si>
  <si>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</si>
  <si>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</si>
  <si>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</si>
  <si>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</si>
  <si>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</si>
  <si>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</si>
  <si>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</si>
  <si>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</si>
  <si>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</si>
  <si>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</si>
  <si>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</si>
  <si>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</si>
  <si>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</si>
  <si>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</si>
  <si>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</si>
  <si>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</si>
  <si>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</si>
  <si>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</si>
  <si>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</si>
  <si>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</si>
  <si>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</si>
  <si>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</si>
  <si>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</si>
  <si>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</si>
  <si>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</si>
  <si>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</si>
  <si>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</si>
  <si>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</si>
  <si>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</si>
  <si>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</si>
  <si>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</si>
  <si>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</si>
  <si>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</si>
  <si>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</si>
  <si>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</si>
  <si>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</si>
  <si>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</si>
  <si>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</si>
  <si>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</si>
  <si>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</si>
  <si>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</si>
  <si>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</si>
  <si>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</si>
  <si>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</si>
  <si>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</si>
  <si>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</si>
  <si>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</si>
  <si>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</si>
  <si>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</si>
  <si>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</si>
  <si>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</si>
  <si>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</si>
  <si>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</si>
  <si>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</si>
  <si>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</si>
  <si>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</si>
  <si>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</si>
  <si>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</si>
  <si>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</si>
  <si>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</si>
  <si>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</si>
  <si>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</si>
  <si>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</si>
  <si>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</si>
  <si>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</si>
  <si>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</si>
  <si>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</si>
  <si>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</si>
  <si>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</si>
  <si>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</si>
  <si>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</si>
  <si>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</si>
  <si>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</si>
  <si>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</si>
  <si>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</si>
  <si>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</si>
  <si>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</si>
  <si>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</si>
  <si>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</si>
  <si>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</si>
  <si>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</si>
  <si>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</si>
  <si>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</si>
  <si>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</si>
  <si>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</si>
  <si>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</si>
  <si>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</si>
  <si>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</si>
  <si>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</si>
  <si>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</si>
  <si>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</si>
  <si>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</si>
  <si>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</si>
  <si>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</si>
  <si>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</si>
  <si>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</si>
  <si>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</si>
  <si>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</si>
  <si>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</si>
  <si>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</si>
  <si>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</si>
  <si>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</si>
  <si>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</si>
  <si>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</si>
  <si>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</si>
  <si>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</si>
  <si>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</si>
  <si>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</si>
  <si>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</si>
  <si>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</si>
  <si>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</si>
  <si>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</si>
  <si>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</si>
  <si>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</si>
  <si>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</si>
  <si>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</si>
  <si>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</si>
  <si>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</si>
  <si>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</si>
  <si>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</si>
  <si>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</si>
  <si>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</si>
  <si>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</si>
  <si>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</si>
  <si>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Sub_Category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</si>
  <si>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</si>
  <si>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</si>
  <si>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</si>
  <si>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</si>
  <si>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</si>
  <si>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</si>
  <si>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</si>
  <si>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</si>
  <si>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</si>
  <si>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</si>
  <si>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</si>
  <si>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</si>
  <si>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</si>
  <si>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</si>
  <si>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</si>
  <si>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</si>
  <si>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</si>
  <si>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</si>
  <si>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</si>
  <si>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</si>
  <si>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</si>
  <si>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</si>
  <si>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</si>
  <si>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</si>
  <si>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</si>
  <si>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</si>
  <si>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</si>
  <si>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</si>
  <si>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</si>
  <si>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</si>
  <si>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</si>
  <si>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</si>
  <si>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</si>
  <si>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</si>
  <si>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</si>
  <si>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</si>
  <si>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</si>
  <si>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</si>
  <si>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</si>
  <si>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</si>
  <si>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</si>
  <si>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</si>
  <si>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</si>
  <si>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</si>
  <si>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</si>
  <si>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</si>
  <si>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</si>
  <si>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</si>
  <si>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</si>
  <si>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</si>
  <si>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</si>
  <si>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</si>
  <si>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</si>
  <si>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</si>
  <si>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</si>
  <si>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</si>
  <si>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</si>
  <si>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</si>
  <si>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</si>
  <si>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</si>
  <si>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</si>
  <si>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</si>
  <si>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</si>
  <si>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</si>
  <si>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</si>
  <si>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</si>
  <si>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</si>
  <si>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</si>
  <si>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</si>
  <si>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</si>
  <si>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</si>
  <si>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</si>
  <si>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</si>
  <si>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</si>
  <si>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</si>
  <si>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</si>
  <si>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</si>
  <si>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</si>
  <si>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</si>
  <si>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</si>
  <si>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</si>
  <si>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</si>
  <si>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</si>
  <si>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</si>
  <si>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</si>
  <si>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</si>
  <si>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</si>
  <si>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</si>
  <si>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</si>
  <si>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Greater than or equal to 50000</t>
  </si>
  <si>
    <t>Outcome</t>
  </si>
  <si>
    <t>Backers</t>
  </si>
  <si>
    <t>Mean</t>
  </si>
  <si>
    <t>Minimum</t>
  </si>
  <si>
    <t>Maximum</t>
  </si>
  <si>
    <t xml:space="preserve">Variance </t>
  </si>
  <si>
    <t>Standard Deviation</t>
  </si>
  <si>
    <t>Successful</t>
  </si>
  <si>
    <t>Failed</t>
  </si>
  <si>
    <t>Median</t>
  </si>
  <si>
    <t>Quartile 1</t>
  </si>
  <si>
    <t>Quartile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</si>
</sst>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44" fontId="0" fillId="0" borderId="0" xfId="2" applyFont="1"/>
    <xf numFmtId="10" fontId="0" fillId="0" borderId="0" xfId="1" applyNumberFormat="1" applyFont="1"/>
    <xf numFmtId="0" fontId="0" fillId="0" borderId="0" xfId="0" applyBorder="1"/>
    <xf numFmtId="0" fontId="0" fillId="0" borderId="1" xfId="0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0" fillId="0" borderId="5" xfId="0" applyBorder="1"/>
    <xf numFmtId="0" fontId="1" fillId="0" borderId="6" xfId="0" applyFont="1" applyBorder="1"/>
    <xf numFmtId="0" fontId="0" fillId="0" borderId="7" xfId="0" applyBorder="1"/>
    <xf numFmtId="0" fontId="0" fillId="0" borderId="8" xfId="0" applyBorder="1"/>
  </cellXfs>
  <cellStyles count="3">
    <cellStyle name="Currency" xfId="2" builtinId="4"/>
    <cellStyle name="Normal" xfId="0" builtinId="0"/>
    <cellStyle name="Percent" xfId="1" builtinId="5"/>
  </cellStyles>
  <dxfs count="12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[StarterBook_working.xlsx]Category Stats!PivotTable1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4311268781310008E-2"/>
          <c:y val="9.5716314592269106E-2"/>
          <c:w val="0.90184056626798259"/>
          <c:h val="0.815486202429863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BF-402A-B580-76683BD61CAE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C3-48C6-986A-65A4D08DA73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C3-48C6-986A-65A4D08DA73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A0-440F-A124-93A8AE2B5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951839"/>
        <c:axId val="294125167"/>
      </c:barChart>
      <c:catAx>
        <c:axId val="21395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125167"/>
        <c:crosses val="autoZero"/>
        <c:auto val="1"/>
        <c:lblAlgn val="ctr"/>
        <c:lblOffset val="100"/>
        <c:noMultiLvlLbl val="0"/>
      </c:catAx>
      <c:valAx>
        <c:axId val="29412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5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[StarterBook_working.xlsx]Sub_Category Stats!PivotTable2</c:name>
    <c:fmtId val="0"/>
  </c:pivotSource>
  <c:chart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'Sub_Category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'Sub_Category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BA-46B0-9FF2-903C66FF100B}"/>
            </c:ext>
          </c:extLst>
        </c:ser>
        <c:ser>
          <c:idx val="1"/>
          <c:order val="1"/>
          <c:tx>
            <c:strRef>
              <c:f>'Sub_Category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'Sub_Category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294-4111-B5F7-0AF152983C60}"/>
            </c:ext>
          </c:extLst>
        </c:ser>
        <c:ser>
          <c:idx val="2"/>
          <c:order val="2"/>
          <c:tx>
            <c:strRef>
              <c:f>'Sub_Category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'Sub_Category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8294-4111-B5F7-0AF152983C60}"/>
            </c:ext>
          </c:extLst>
        </c:ser>
        <c:ser>
          <c:idx val="3"/>
          <c:order val="3"/>
          <c:tx>
            <c:strRef>
              <c:f>'Sub_Category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'Sub_Category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8294-4111-B5F7-0AF152983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157215"/>
        <c:axId val="2116031775"/>
      </c:barChart>
      <c:catAx>
        <c:axId val="44215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031775"/>
        <c:crosses val="autoZero"/>
        <c:auto val="1"/>
        <c:lblAlgn val="ctr"/>
        <c:lblOffset val="100"/>
        <c:noMultiLvlLbl val="0"/>
      </c:catAx>
      <c:valAx>
        <c:axId val="211603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15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[StarterBook_working.xlsx]Yearly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'Yearly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'Yearly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'Yearly Stats'!$B$6:$B$18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9-47E3-AFBD-79A169EB9A6A}"/>
            </c:ext>
          </c:extLst>
        </c:ser>
        <c:ser>
          <c:idx val="1"/>
          <c:order val="1"/>
          <c:tx>
            <c:strRef>
              <c:f>'Yearly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'Yearly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'Yearly Stats'!$C$6:$C$18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69-47E3-AFBD-79A169EB9A6A}"/>
            </c:ext>
          </c:extLst>
        </c:ser>
        <c:ser>
          <c:idx val="2"/>
          <c:order val="2"/>
          <c:tx>
            <c:strRef>
              <c:f>'Yearly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'Yearly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'Yearly Stats'!$D$6:$D$18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69-47E3-AFBD-79A169EB9A6A}"/>
            </c:ext>
          </c:extLst>
        </c:ser>
        <c:ser>
          <c:idx val="3"/>
          <c:order val="3"/>
          <c:tx>
            <c:strRef>
              <c:f>'Yearly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'Yearly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'Yearly Stats'!$E$6:$E$18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69-47E3-AFBD-79A169EB9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1210928"/>
        <c:axId val="948716352"/>
      </c:lineChart>
      <c:catAx>
        <c:axId val="95121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716352"/>
        <c:crosses val="autoZero"/>
        <c:auto val="1"/>
        <c:lblAlgn val="ctr"/>
        <c:lblOffset val="100"/>
        <c:noMultiLvlLbl val="0"/>
      </c:catAx>
      <c:valAx>
        <c:axId val="94871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21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 %</a:t>
            </a:r>
            <a:r>
              <a:rPr lang="en-US" baseline="0"/>
              <a:t> Successful/Failed/Canceled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'% Successful,Failed,Canceled'!$F$1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Successful,Failed,Canceled'!$A$2:$A$13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'% Successful,Failed,Canceled'!$F$2:$F$13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C2-4394-88AE-B48365A48028}"/>
            </c:ext>
          </c:extLst>
        </c:ser>
        <c:ser>
          <c:idx val="1"/>
          <c:order val="1"/>
          <c:tx>
            <c:strRef>
              <c:f>'% Successful,Failed,Canceled'!$G$1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Successful,Failed,Canceled'!$A$2:$A$13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'% Successful,Failed,Canceled'!$G$2:$G$13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C2-4394-88AE-B48365A48028}"/>
            </c:ext>
          </c:extLst>
        </c:ser>
        <c:ser>
          <c:idx val="2"/>
          <c:order val="2"/>
          <c:tx>
            <c:strRef>
              <c:f>'% Successful,Failed,Canceled'!$H$1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Successful,Failed,Canceled'!$A$2:$A$13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'% Successful,Failed,Canceled'!$H$2:$H$13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C2-4394-88AE-B48365A48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307584"/>
        <c:axId val="383540000"/>
      </c:lineChart>
      <c:catAx>
        <c:axId val="55830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40000"/>
        <c:crosses val="autoZero"/>
        <c:auto val="1"/>
        <c:lblAlgn val="ctr"/>
        <c:lblOffset val="100"/>
        <c:noMultiLvlLbl val="0"/>
      </c:catAx>
      <c:valAx>
        <c:axId val="38354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0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1</xdr:row>
      <xdr:rowOff>19049</xdr:rowOff>
    </xdr:from>
    <xdr:to>
      <xdr:col>21</xdr:col>
      <xdr:colOff>9525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535FE9-AB08-4E5D-8C7C-E3529968D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0</xdr:row>
      <xdr:rowOff>161925</xdr:rowOff>
    </xdr:from>
    <xdr:to>
      <xdr:col>21</xdr:col>
      <xdr:colOff>142875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A7025-E06E-4E0D-BAB4-843923B77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3</xdr:row>
      <xdr:rowOff>90487</xdr:rowOff>
    </xdr:from>
    <xdr:to>
      <xdr:col>15</xdr:col>
      <xdr:colOff>295275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387B9E-E711-4598-8C17-7351C518A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13</xdr:row>
      <xdr:rowOff>114300</xdr:rowOff>
    </xdr:from>
    <xdr:to>
      <xdr:col>6</xdr:col>
      <xdr:colOff>447675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4D3593-EA9B-454C-B983-1227FD004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 Zhao" refreshedDate="44114.866898263892" createdVersion="6" refreshedVersion="6" minRefreshableVersion="3" recordCount="4114" xr:uid="{59953287-0275-4AE7-864C-F98022F4D0A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 Zhao" refreshedDate="44116.49854872685" createdVersion="6" refreshedVersion="6" minRefreshableVersion="3" recordCount="4115" xr:uid="{02882998-FC07-416B-88E6-740A8D68C8E6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_Category" numFmtId="0">
      <sharedItems containsBlank="1"/>
    </cacheField>
    <cacheField name="Date_Created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384682-6721-4678-86BD-254BBAB7891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0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F0F4B5-538F-4A1A-A7D7-FBD44F1A2AE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ABAA08-FB71-4498-B33C-AB7247E928A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7046A-CD0C-484A-8368-E82397C85BCE}">
  <dimension ref="A1:F14"/>
  <sheetViews>
    <sheetView workbookViewId="0">
      <selection activeCell="C3" sqref="B3:C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8312</v>
      </c>
      <c r="B3" s="7" t="s">
        <v>8364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18E56-89E1-4696-A3FF-F58376F1FC23}">
  <dimension ref="A1:F47"/>
  <sheetViews>
    <sheetView topLeftCell="A10" workbookViewId="0">
      <selection activeCell="I37" sqref="I3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8308</v>
      </c>
      <c r="B2" t="s">
        <v>8322</v>
      </c>
    </row>
    <row r="4" spans="1:6" x14ac:dyDescent="0.25">
      <c r="A4" s="7" t="s">
        <v>8312</v>
      </c>
      <c r="B4" s="7" t="s">
        <v>8364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8325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8327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8328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8335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8339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8348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8349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8351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8352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8353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8357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8358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8359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8363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80160-F28B-4159-884A-D64BA2C2456D}">
  <dimension ref="A1:F18"/>
  <sheetViews>
    <sheetView workbookViewId="0">
      <selection activeCell="B4" sqref="B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8308</v>
      </c>
      <c r="B1" t="s">
        <v>8322</v>
      </c>
    </row>
    <row r="2" spans="1:6" x14ac:dyDescent="0.25">
      <c r="A2" s="7" t="s">
        <v>8379</v>
      </c>
      <c r="B2" t="s">
        <v>8322</v>
      </c>
    </row>
    <row r="4" spans="1:6" x14ac:dyDescent="0.25">
      <c r="A4" s="7" t="s">
        <v>8312</v>
      </c>
      <c r="B4" s="7" t="s">
        <v>8364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8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8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8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8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8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8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8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8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8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8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8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8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EC413-3256-4AB0-B930-1A717941D1E4}">
  <dimension ref="A1:H13"/>
  <sheetViews>
    <sheetView workbookViewId="0">
      <selection activeCell="H23" sqref="H2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5" customFormat="1" x14ac:dyDescent="0.2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25">
      <c r="A2" t="s">
        <v>8388</v>
      </c>
      <c r="B2">
        <f>COUNTIFS(Data!$D$2:$D$4115, "&lt;1000",Data!$F$2:$F$4115,"successful")</f>
        <v>322</v>
      </c>
      <c r="C2">
        <f>COUNTIFS(Data!$D$2:$D$4115, "&lt;1000",Data!$F$2:$F$4115,"failed")</f>
        <v>113</v>
      </c>
      <c r="D2">
        <f>COUNTIFS(Data!$D$2:$D$4115, "&lt;1000",Data!$F$2:$F$4115,"canceled")</f>
        <v>18</v>
      </c>
      <c r="E2">
        <f>SUM(B2:D2)</f>
        <v>453</v>
      </c>
      <c r="F2" s="12">
        <f>B2/E2</f>
        <v>0.71081677704194257</v>
      </c>
      <c r="G2" s="12">
        <f>C2/$E$2</f>
        <v>0.24944812362030905</v>
      </c>
      <c r="H2" s="12">
        <f t="shared" ref="G2:H2" si="0">D2/$E$2</f>
        <v>3.9735099337748346E-2</v>
      </c>
    </row>
    <row r="3" spans="1:8" x14ac:dyDescent="0.25">
      <c r="A3" t="s">
        <v>8389</v>
      </c>
      <c r="B3">
        <f>COUNTIFS(Data!$D$2:$D$4115, "&gt;=1000",Data!$F$2:$F$4115,"successful",Data!$D$2:$D$4115,"&lt;=4999")</f>
        <v>932</v>
      </c>
      <c r="C3">
        <f>COUNTIFS(Data!$D$2:$D$4115, "&gt;=1000",Data!$F$2:$F$4115,"failed",Data!$D$2:$D$4115,"&lt;=4999")</f>
        <v>420</v>
      </c>
      <c r="D3">
        <f>COUNTIFS(Data!$D$2:$D$4115, "&gt;=1000",Data!$F$2:$F$4115,"canceled",Data!$D$2:$D$4115,"&lt;=4999")</f>
        <v>60</v>
      </c>
      <c r="E3">
        <f t="shared" ref="E3:E13" si="1">SUM(B3:D3)</f>
        <v>1412</v>
      </c>
      <c r="F3" s="12">
        <f>B3/$E$3</f>
        <v>0.66005665722379603</v>
      </c>
      <c r="G3" s="12">
        <f t="shared" ref="G3:H3" si="2">C3/$E$3</f>
        <v>0.29745042492917845</v>
      </c>
      <c r="H3" s="12">
        <f t="shared" si="2"/>
        <v>4.2492917847025496E-2</v>
      </c>
    </row>
    <row r="4" spans="1:8" x14ac:dyDescent="0.25">
      <c r="A4" t="s">
        <v>8390</v>
      </c>
      <c r="B4">
        <f>COUNTIFS(Data!$D$2:$D$4115, "&gt;=5000",Data!$F$2:$F$4115,"successful",Data!$D$2:$D$4115,"&lt;=9999")</f>
        <v>381</v>
      </c>
      <c r="C4">
        <f>COUNTIFS(Data!$D$2:$D$4115, "&gt;=5000",Data!$F$2:$F$4115,"failed",Data!$D$2:$D$4115,"&lt;=9999")</f>
        <v>283</v>
      </c>
      <c r="D4">
        <f>COUNTIFS(Data!$D$2:$D$4115, "&gt;=5000",Data!$F$2:$F$4115,"canceled",Data!$D$2:$D$4115,"&lt;=9999")</f>
        <v>52</v>
      </c>
      <c r="E4">
        <f t="shared" si="1"/>
        <v>716</v>
      </c>
      <c r="F4" s="12">
        <f>B4/$E$4</f>
        <v>0.53212290502793291</v>
      </c>
      <c r="G4" s="12">
        <f t="shared" ref="G4:H4" si="3">C4/$E$4</f>
        <v>0.39525139664804471</v>
      </c>
      <c r="H4" s="12">
        <f t="shared" si="3"/>
        <v>7.2625698324022353E-2</v>
      </c>
    </row>
    <row r="5" spans="1:8" x14ac:dyDescent="0.25">
      <c r="A5" t="s">
        <v>8391</v>
      </c>
      <c r="B5">
        <f>COUNTIFS(Data!$D$2:$D$4115, "&gt;=10000",Data!$F$2:$F$4115,"successful",Data!$D$2:$D$4115,"&lt;=14999")</f>
        <v>168</v>
      </c>
      <c r="C5">
        <f>COUNTIFS(Data!$D$2:$D$4115, "&gt;=10000",Data!$F$2:$F$4115,"failed",Data!$D$2:$D$4115,"&lt;=14999")</f>
        <v>144</v>
      </c>
      <c r="D5">
        <f>COUNTIFS(Data!$D$2:$D$4115, "&gt;=10000",Data!$F$2:$F$4115,"canceled",Data!$D$2:$D$4115,"&lt;=14999")</f>
        <v>40</v>
      </c>
      <c r="E5">
        <f t="shared" si="1"/>
        <v>352</v>
      </c>
      <c r="F5" s="12">
        <f>B5/$E$5</f>
        <v>0.47727272727272729</v>
      </c>
      <c r="G5" s="12">
        <f t="shared" ref="G5:H5" si="4">C5/$E$5</f>
        <v>0.40909090909090912</v>
      </c>
      <c r="H5" s="12">
        <f t="shared" si="4"/>
        <v>0.11363636363636363</v>
      </c>
    </row>
    <row r="6" spans="1:8" x14ac:dyDescent="0.25">
      <c r="A6" t="s">
        <v>8392</v>
      </c>
      <c r="B6">
        <f>COUNTIFS(Data!$D$2:$D$4115, "&gt;=15000",Data!$F$2:$F$4115,"successful",Data!$D$2:$D$4115,"&lt;=19999")</f>
        <v>94</v>
      </c>
      <c r="C6">
        <f>COUNTIFS(Data!$D$2:$D$4115, "&gt;=15000",Data!$F$2:$F$4115,"failed",Data!$D$2:$D$4115,"&lt;=19999")</f>
        <v>90</v>
      </c>
      <c r="D6">
        <f>COUNTIFS(Data!$D$2:$D$4115, "&gt;=15000",Data!$F$2:$F$4115,"canceled",Data!$D$2:$D$4115,"&lt;=19999")</f>
        <v>17</v>
      </c>
      <c r="E6">
        <f t="shared" si="1"/>
        <v>201</v>
      </c>
      <c r="F6" s="12">
        <f>B6/$E$6</f>
        <v>0.46766169154228854</v>
      </c>
      <c r="G6" s="12">
        <f t="shared" ref="G6:H6" si="5">C6/$E$6</f>
        <v>0.44776119402985076</v>
      </c>
      <c r="H6" s="12">
        <f t="shared" si="5"/>
        <v>8.45771144278607E-2</v>
      </c>
    </row>
    <row r="7" spans="1:8" x14ac:dyDescent="0.25">
      <c r="A7" t="s">
        <v>8393</v>
      </c>
      <c r="B7">
        <f>COUNTIFS(Data!$D$2:$D$4115, "&gt;=20000",Data!$F$2:$F$4115,"successful",Data!$D$2:$D$4115,"&lt;=24999")</f>
        <v>62</v>
      </c>
      <c r="C7">
        <f>COUNTIFS(Data!$D$2:$D$4115, "&gt;=20000",Data!$F$2:$F$4115,"failed",Data!$D$2:$D$4115,"&lt;=24999")</f>
        <v>72</v>
      </c>
      <c r="D7">
        <f>COUNTIFS(Data!$D$2:$D$4115, "&gt;=20000",Data!$F$2:$F$4115,"canceled",Data!$D$2:$D$4115,"&lt;=24999")</f>
        <v>14</v>
      </c>
      <c r="E7">
        <f t="shared" si="1"/>
        <v>148</v>
      </c>
      <c r="F7" s="12">
        <f>B7/$E$7</f>
        <v>0.41891891891891891</v>
      </c>
      <c r="G7" s="12">
        <f t="shared" ref="G7:H7" si="6">C7/$E$7</f>
        <v>0.48648648648648651</v>
      </c>
      <c r="H7" s="12">
        <f t="shared" si="6"/>
        <v>9.45945945945946E-2</v>
      </c>
    </row>
    <row r="8" spans="1:8" x14ac:dyDescent="0.25">
      <c r="A8" t="s">
        <v>8394</v>
      </c>
      <c r="B8">
        <f>COUNTIFS(Data!$D$2:$D$4115, "&gt;=25000",Data!$F$2:$F$4115,"successful",Data!$D$2:$D$4115,"&lt;=29999")</f>
        <v>55</v>
      </c>
      <c r="C8">
        <f>COUNTIFS(Data!$D$2:$D$4115, "&gt;=25000",Data!$F$2:$F$4115,"failed",Data!$D$2:$D$4115,"&lt;=29999")</f>
        <v>64</v>
      </c>
      <c r="D8">
        <f>COUNTIFS(Data!$D$2:$D$4115, "&gt;=25000",Data!$F$2:$F$4115,"canceled",Data!$D$2:$D$4115,"&lt;=29999")</f>
        <v>18</v>
      </c>
      <c r="E8">
        <f t="shared" si="1"/>
        <v>137</v>
      </c>
      <c r="F8" s="12">
        <f>B8/$E$8</f>
        <v>0.40145985401459855</v>
      </c>
      <c r="G8" s="12">
        <f t="shared" ref="G8:H8" si="7">C8/$E$8</f>
        <v>0.46715328467153283</v>
      </c>
      <c r="H8" s="12">
        <f t="shared" si="7"/>
        <v>0.13138686131386862</v>
      </c>
    </row>
    <row r="9" spans="1:8" x14ac:dyDescent="0.25">
      <c r="A9" t="s">
        <v>8395</v>
      </c>
      <c r="B9">
        <f>COUNTIFS(Data!$D$2:$D$4115, "&gt;=30000",Data!$F$2:$F$4115,"successful",Data!$D$2:$D$4115,"&lt;=34999")</f>
        <v>32</v>
      </c>
      <c r="C9">
        <f>COUNTIFS(Data!$D$2:$D$4115, "&gt;=30000",Data!$F$2:$F$4115,"failed",Data!$D$2:$D$4115,"&lt;=34999")</f>
        <v>37</v>
      </c>
      <c r="D9">
        <f>COUNTIFS(Data!$D$2:$D$4115, "&gt;=30000",Data!$F$2:$F$4115,"canceled",Data!$D$2:$D$4115,"&lt;=34999")</f>
        <v>13</v>
      </c>
      <c r="E9">
        <f t="shared" si="1"/>
        <v>82</v>
      </c>
      <c r="F9" s="12">
        <f>B9/$E$9</f>
        <v>0.3902439024390244</v>
      </c>
      <c r="G9" s="12">
        <f t="shared" ref="G9:H9" si="8">C9/$E$9</f>
        <v>0.45121951219512196</v>
      </c>
      <c r="H9" s="12">
        <f t="shared" si="8"/>
        <v>0.15853658536585366</v>
      </c>
    </row>
    <row r="10" spans="1:8" x14ac:dyDescent="0.25">
      <c r="A10" t="s">
        <v>8396</v>
      </c>
      <c r="B10">
        <f>COUNTIFS(Data!$D$2:$D$4115, "&gt;=35000",Data!$F$2:$F$4115,"successful",Data!$D$2:$D$4115,"&lt;=39999")</f>
        <v>26</v>
      </c>
      <c r="C10">
        <f>COUNTIFS(Data!$D$2:$D$4115, "&gt;=35000",Data!$F$2:$F$4115,"failed",Data!$D$2:$D$4115,"&lt;=39999")</f>
        <v>22</v>
      </c>
      <c r="D10">
        <f>COUNTIFS(Data!$D$2:$D$4115, "&gt;=35000",Data!$F$2:$F$4115,"canceled",Data!$D$2:$D$4115,"&lt;=39999")</f>
        <v>7</v>
      </c>
      <c r="E10">
        <f t="shared" si="1"/>
        <v>55</v>
      </c>
      <c r="F10" s="12">
        <f>B10/$E$10</f>
        <v>0.47272727272727272</v>
      </c>
      <c r="G10" s="12">
        <f t="shared" ref="G10:H10" si="9">C10/$E$10</f>
        <v>0.4</v>
      </c>
      <c r="H10" s="12">
        <f t="shared" si="9"/>
        <v>0.12727272727272726</v>
      </c>
    </row>
    <row r="11" spans="1:8" x14ac:dyDescent="0.25">
      <c r="A11" t="s">
        <v>8398</v>
      </c>
      <c r="B11">
        <f>COUNTIFS(Data!$D$2:$D$4115, "&gt;=40000",Data!$F$2:$F$4115,"successful",Data!$D$2:$D$4115,"&lt;=44999")</f>
        <v>21</v>
      </c>
      <c r="C11">
        <f>COUNTIFS(Data!$D$2:$D$4115, "&gt;=40000",Data!$F$2:$F$4115,"failed",Data!$D$2:$D$4115,"&lt;=44999")</f>
        <v>16</v>
      </c>
      <c r="D11">
        <f>COUNTIFS(Data!$D$2:$D$4115, "&gt;=40000",Data!$F$2:$F$4115,"canceled",Data!$D$2:$D$4115,"&lt;=44999")</f>
        <v>6</v>
      </c>
      <c r="E11">
        <f t="shared" si="1"/>
        <v>43</v>
      </c>
      <c r="F11" s="12">
        <f>B11/$E$11</f>
        <v>0.48837209302325579</v>
      </c>
      <c r="G11" s="12">
        <f t="shared" ref="G11:H11" si="10">C11/$E$11</f>
        <v>0.37209302325581395</v>
      </c>
      <c r="H11" s="12">
        <f t="shared" si="10"/>
        <v>0.13953488372093023</v>
      </c>
    </row>
    <row r="12" spans="1:8" x14ac:dyDescent="0.25">
      <c r="A12" t="s">
        <v>8397</v>
      </c>
      <c r="B12">
        <f>COUNTIFS(Data!$D$2:$D$4115, "&gt;=45000",Data!$F$2:$F$4115,"successful",Data!$D$2:$D$4115,"&lt;=49999")</f>
        <v>6</v>
      </c>
      <c r="C12">
        <f>COUNTIFS(Data!$D$2:$D$4115, "&gt;=45000",Data!$F$2:$F$4115,"failed",Data!$D$2:$D$4115,"&lt;=49999")</f>
        <v>11</v>
      </c>
      <c r="D12">
        <f>COUNTIFS(Data!$D$2:$D$4115, "&gt;=45000",Data!$F$2:$F$4115,"canceled",Data!$D$2:$D$4115,"&lt;=49999")</f>
        <v>4</v>
      </c>
      <c r="E12">
        <f t="shared" si="1"/>
        <v>21</v>
      </c>
      <c r="F12" s="12">
        <f>B12/$E$12</f>
        <v>0.2857142857142857</v>
      </c>
      <c r="G12" s="12">
        <f t="shared" ref="G12:H12" si="11">C12/$E$12</f>
        <v>0.52380952380952384</v>
      </c>
      <c r="H12" s="12">
        <f t="shared" si="11"/>
        <v>0.19047619047619047</v>
      </c>
    </row>
    <row r="13" spans="1:8" x14ac:dyDescent="0.25">
      <c r="A13" t="s">
        <v>8399</v>
      </c>
      <c r="B13">
        <f>COUNTIFS(Data!$D$2:$D$4115, "&gt;=50000",Data!$F$2:$F$4115,"successful")</f>
        <v>86</v>
      </c>
      <c r="C13">
        <f>COUNTIFS(Data!$D$2:$D$4115, "&gt;=50000",Data!$F$2:$F$4115,"failed")</f>
        <v>258</v>
      </c>
      <c r="D13">
        <f>COUNTIFS(Data!$D$2:$D$4115, "&gt;=50000",Data!$F$2:$F$4115,"canceled")</f>
        <v>100</v>
      </c>
      <c r="E13">
        <f t="shared" si="1"/>
        <v>444</v>
      </c>
      <c r="F13" s="12">
        <f>B13/$E$13</f>
        <v>0.19369369369369369</v>
      </c>
      <c r="G13" s="12">
        <f t="shared" ref="G13:H13" si="12">C13/$E$13</f>
        <v>0.58108108108108103</v>
      </c>
      <c r="H13" s="12">
        <f t="shared" si="12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1C63A-A202-4E38-A243-5C1DD14573F2}">
  <dimension ref="A1:N2186"/>
  <sheetViews>
    <sheetView tabSelected="1" workbookViewId="0">
      <selection activeCell="M13" sqref="M13"/>
    </sheetView>
  </sheetViews>
  <sheetFormatPr defaultRowHeight="15" x14ac:dyDescent="0.25"/>
  <cols>
    <col min="1" max="1" width="10" bestFit="1" customWidth="1"/>
    <col min="8" max="8" width="10.140625" bestFit="1" customWidth="1"/>
    <col min="11" max="11" width="9.7109375" bestFit="1" customWidth="1"/>
    <col min="12" max="12" width="10" bestFit="1" customWidth="1"/>
    <col min="14" max="14" width="18.140625" bestFit="1" customWidth="1"/>
  </cols>
  <sheetData>
    <row r="1" spans="1:14" x14ac:dyDescent="0.25">
      <c r="A1" s="5" t="s">
        <v>8400</v>
      </c>
      <c r="B1" s="5" t="s">
        <v>8401</v>
      </c>
      <c r="D1" s="5" t="s">
        <v>8400</v>
      </c>
      <c r="E1" s="5" t="s">
        <v>8401</v>
      </c>
    </row>
    <row r="2" spans="1:14" x14ac:dyDescent="0.25">
      <c r="A2" t="s">
        <v>8219</v>
      </c>
      <c r="B2">
        <v>182</v>
      </c>
      <c r="D2" t="s">
        <v>8221</v>
      </c>
      <c r="E2">
        <v>0</v>
      </c>
    </row>
    <row r="3" spans="1:14" ht="15.75" thickBot="1" x14ac:dyDescent="0.3">
      <c r="A3" t="s">
        <v>8219</v>
      </c>
      <c r="B3">
        <v>79</v>
      </c>
      <c r="D3" t="s">
        <v>8221</v>
      </c>
      <c r="E3">
        <v>1</v>
      </c>
    </row>
    <row r="4" spans="1:14" x14ac:dyDescent="0.25">
      <c r="A4" t="s">
        <v>8219</v>
      </c>
      <c r="B4">
        <v>35</v>
      </c>
      <c r="D4" t="s">
        <v>8221</v>
      </c>
      <c r="E4">
        <v>10</v>
      </c>
      <c r="H4" s="14"/>
      <c r="I4" s="15" t="s">
        <v>8402</v>
      </c>
      <c r="J4" s="15" t="s">
        <v>8409</v>
      </c>
      <c r="K4" s="15" t="s">
        <v>8403</v>
      </c>
      <c r="L4" s="15" t="s">
        <v>8404</v>
      </c>
      <c r="M4" s="15" t="s">
        <v>8405</v>
      </c>
      <c r="N4" s="16" t="s">
        <v>8406</v>
      </c>
    </row>
    <row r="5" spans="1:14" x14ac:dyDescent="0.25">
      <c r="A5" t="s">
        <v>8219</v>
      </c>
      <c r="B5">
        <v>150</v>
      </c>
      <c r="D5" t="s">
        <v>8221</v>
      </c>
      <c r="E5">
        <v>0</v>
      </c>
      <c r="H5" s="17" t="s">
        <v>8407</v>
      </c>
      <c r="I5" s="13">
        <f>AVERAGE(B2:B2186)</f>
        <v>194.42517162471395</v>
      </c>
      <c r="J5" s="13">
        <f>MEDIAN(B2:B2186)</f>
        <v>62</v>
      </c>
      <c r="K5" s="13">
        <f>MIN(B2:B2186)</f>
        <v>1</v>
      </c>
      <c r="L5" s="13">
        <f>MAX(B2:B2186)</f>
        <v>26457</v>
      </c>
      <c r="M5" s="13">
        <f>_xlfn.VAR.P(B2:B2186)</f>
        <v>712840.9867348104</v>
      </c>
      <c r="N5" s="18">
        <f>_xlfn.STDEV.P(B2:B2186)</f>
        <v>844.29910975602149</v>
      </c>
    </row>
    <row r="6" spans="1:14" ht="15.75" thickBot="1" x14ac:dyDescent="0.3">
      <c r="A6" t="s">
        <v>8219</v>
      </c>
      <c r="B6">
        <v>284</v>
      </c>
      <c r="D6" t="s">
        <v>8221</v>
      </c>
      <c r="E6">
        <v>7</v>
      </c>
      <c r="H6" s="19" t="s">
        <v>8408</v>
      </c>
      <c r="I6" s="20">
        <f>AVERAGE(E2:E1531)</f>
        <v>17.709803921568628</v>
      </c>
      <c r="J6" s="20">
        <f>MEDIAN(E2:E1531)</f>
        <v>4</v>
      </c>
      <c r="K6" s="20">
        <f>MIN(E2:E1531)</f>
        <v>0</v>
      </c>
      <c r="L6" s="20">
        <f>MAX(E2:E1531)</f>
        <v>1293</v>
      </c>
      <c r="M6" s="20">
        <f>_xlfn.VAR.P(E2:E1531)</f>
        <v>3773.2216685890044</v>
      </c>
      <c r="N6" s="21">
        <f>_xlfn.STDEV.P(E2:E1531)</f>
        <v>61.426555076684906</v>
      </c>
    </row>
    <row r="7" spans="1:14" x14ac:dyDescent="0.25">
      <c r="A7" t="s">
        <v>8219</v>
      </c>
      <c r="B7">
        <v>47</v>
      </c>
      <c r="D7" t="s">
        <v>8221</v>
      </c>
      <c r="E7">
        <v>0</v>
      </c>
    </row>
    <row r="8" spans="1:14" x14ac:dyDescent="0.25">
      <c r="A8" t="s">
        <v>8219</v>
      </c>
      <c r="B8">
        <v>58</v>
      </c>
      <c r="D8" t="s">
        <v>8221</v>
      </c>
      <c r="E8">
        <v>1</v>
      </c>
    </row>
    <row r="9" spans="1:14" x14ac:dyDescent="0.25">
      <c r="A9" t="s">
        <v>8219</v>
      </c>
      <c r="B9">
        <v>57</v>
      </c>
      <c r="D9" t="s">
        <v>8221</v>
      </c>
      <c r="E9">
        <v>2</v>
      </c>
    </row>
    <row r="10" spans="1:14" x14ac:dyDescent="0.25">
      <c r="A10" t="s">
        <v>8219</v>
      </c>
      <c r="B10">
        <v>12</v>
      </c>
      <c r="D10" t="s">
        <v>8221</v>
      </c>
      <c r="E10">
        <v>3</v>
      </c>
    </row>
    <row r="11" spans="1:14" x14ac:dyDescent="0.25">
      <c r="A11" t="s">
        <v>8219</v>
      </c>
      <c r="B11">
        <v>20</v>
      </c>
      <c r="D11" t="s">
        <v>8221</v>
      </c>
      <c r="E11">
        <v>10</v>
      </c>
    </row>
    <row r="12" spans="1:14" x14ac:dyDescent="0.25">
      <c r="A12" t="s">
        <v>8219</v>
      </c>
      <c r="B12">
        <v>19</v>
      </c>
      <c r="D12" t="s">
        <v>8221</v>
      </c>
      <c r="E12">
        <v>10</v>
      </c>
      <c r="H12" t="s">
        <v>8410</v>
      </c>
      <c r="I12">
        <f>QUARTILE(B2:B2186,1)</f>
        <v>29</v>
      </c>
      <c r="J12">
        <f>QUARTILE($E$2:$E$2186,1)</f>
        <v>1</v>
      </c>
    </row>
    <row r="13" spans="1:14" x14ac:dyDescent="0.25">
      <c r="A13" t="s">
        <v>8219</v>
      </c>
      <c r="B13">
        <v>75</v>
      </c>
      <c r="D13" t="s">
        <v>8221</v>
      </c>
      <c r="E13">
        <v>1</v>
      </c>
      <c r="H13" t="s">
        <v>8409</v>
      </c>
      <c r="I13">
        <f>QUARTILE(B2:B2186,2)</f>
        <v>62</v>
      </c>
      <c r="J13">
        <f>QUARTILE($E$2:$E$2186,2)</f>
        <v>4</v>
      </c>
    </row>
    <row r="14" spans="1:14" x14ac:dyDescent="0.25">
      <c r="A14" t="s">
        <v>8219</v>
      </c>
      <c r="B14">
        <v>827</v>
      </c>
      <c r="D14" t="s">
        <v>8221</v>
      </c>
      <c r="E14">
        <v>0</v>
      </c>
      <c r="H14" t="s">
        <v>8411</v>
      </c>
      <c r="I14">
        <f>QUARTILE($B$2:$B$2186,3)</f>
        <v>141</v>
      </c>
      <c r="J14">
        <f>QUARTILE($E$2:$E$2186,3)</f>
        <v>12</v>
      </c>
    </row>
    <row r="15" spans="1:14" x14ac:dyDescent="0.25">
      <c r="A15" t="s">
        <v>8219</v>
      </c>
      <c r="B15">
        <v>51</v>
      </c>
      <c r="D15" t="s">
        <v>8221</v>
      </c>
      <c r="E15">
        <v>0</v>
      </c>
    </row>
    <row r="16" spans="1:14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phoneticPr fontId="4" type="noConversion"/>
  <conditionalFormatting sqref="A2:A2186">
    <cfRule type="cellIs" dxfId="11" priority="5" operator="equal">
      <formula>"live"</formula>
    </cfRule>
    <cfRule type="cellIs" dxfId="10" priority="6" operator="equal">
      <formula>"canceled"</formula>
    </cfRule>
    <cfRule type="cellIs" dxfId="9" priority="7" operator="equal">
      <formula>"failed"</formula>
    </cfRule>
    <cfRule type="cellIs" dxfId="8" priority="8" operator="equal">
      <formula>"successful"</formula>
    </cfRule>
  </conditionalFormatting>
  <conditionalFormatting sqref="D2:D1531">
    <cfRule type="cellIs" dxfId="7" priority="1" operator="equal">
      <formula>"live"</formula>
    </cfRule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"successful"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4117" zoomScaleNormal="100" workbookViewId="0">
      <selection activeCell="L162" sqref="L162:L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7109375" bestFit="1" customWidth="1"/>
    <col min="16" max="16" width="17.7109375" bestFit="1" customWidth="1"/>
    <col min="17" max="17" width="17.7109375" customWidth="1"/>
    <col min="18" max="18" width="16.85546875" bestFit="1" customWidth="1"/>
    <col min="19" max="19" width="24.5703125" bestFit="1" customWidth="1"/>
    <col min="20" max="20" width="23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  <c r="U1" s="5"/>
    </row>
    <row r="2" spans="1:21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11">
        <f t="shared" ref="P2:P65" si="1"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11">
        <f t="shared" si="1"/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1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1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1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1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1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1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1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1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1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1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1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1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1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1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1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1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1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1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1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1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1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1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1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1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1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1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1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1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1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1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1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1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1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1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1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1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1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1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1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1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1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1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1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1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1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1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1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1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1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1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1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1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1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1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1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1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 s="11">
        <f t="shared" ref="P66:P129" si="7">E66/L66</f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 s="11">
        <f t="shared" si="7"/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11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11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11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1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11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11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11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11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11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11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11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11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11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1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11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11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11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11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11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11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11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11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11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1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11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11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11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11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11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11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11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11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11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1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11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11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11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11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11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11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11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11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11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11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11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11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11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11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11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11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11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11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1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11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11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11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11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11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11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11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11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P130" s="11">
        <f t="shared" ref="P130:P193" si="13">E130/L130</f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11" t="e">
        <f t="shared" si="13"/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11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11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11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11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11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11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11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11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11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1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11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11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11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11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11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11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11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11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11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1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11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11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11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11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11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11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11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11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11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1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11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11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11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11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11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11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11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11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11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1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11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11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11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11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11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11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11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11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11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1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11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11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11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11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11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11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11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11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11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1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11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11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</f>
        <v>1.7E-5</v>
      </c>
      <c r="P194" s="11">
        <f t="shared" ref="P194:P257" si="19">E194/L194</f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11" t="e">
        <f t="shared" si="19"/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11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11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11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11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11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1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11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11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11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11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11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11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11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11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11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11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11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11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11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11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11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11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11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11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1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11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11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11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11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11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11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11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11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11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1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11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11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11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11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11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11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11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11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11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1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11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11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11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11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11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11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11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11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11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1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11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11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11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11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11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11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</f>
        <v>1.391</v>
      </c>
      <c r="P258" s="11">
        <f t="shared" ref="P258:P321" si="25">E258/L258</f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 s="11">
        <f t="shared" si="25"/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11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1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11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11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11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11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11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11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11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11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11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1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11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11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11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11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11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11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11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11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11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1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11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11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11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11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11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11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11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11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11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1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11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11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11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11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11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11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11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11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11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1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11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11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11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11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11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11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11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11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11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11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11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11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11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11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11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11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11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11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1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</f>
        <v>1.0658000000000001</v>
      </c>
      <c r="P322" s="11">
        <f t="shared" ref="P322:P385" si="31">E322/L322</f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 s="11">
        <f t="shared" si="31"/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11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11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11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11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11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11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11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1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11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11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11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11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11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11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11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11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11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1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11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11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11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11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11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11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11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11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11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1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11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11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11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11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11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11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11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11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11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1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11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11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11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11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11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11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11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11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11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1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11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11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11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11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11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11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11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11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11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1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11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11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11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11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</f>
        <v>1.1210500000000001</v>
      </c>
      <c r="P386" s="11">
        <f t="shared" ref="P386:P449" si="37">E386/L386</f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 s="11">
        <f t="shared" si="37"/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11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11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11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1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11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11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11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11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11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11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11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11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11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1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11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11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11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11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11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11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11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11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11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11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11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11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11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11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11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11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11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11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1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11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11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11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11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11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11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11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11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11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1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11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11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11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11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11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11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11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11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11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1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11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11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11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11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11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11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11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11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</f>
        <v>3.2804E-2</v>
      </c>
      <c r="P450" s="11">
        <f t="shared" ref="P450:P513" si="43">E450/L450</f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 s="11">
        <f t="shared" si="43"/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11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11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11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11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11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11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11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11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11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1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11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11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11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11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11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11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11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11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11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1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11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11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11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11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11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11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11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11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11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1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11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11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11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11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11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11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11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11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11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1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11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11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11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11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11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11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11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11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11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1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11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11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11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11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11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11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11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11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11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11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11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</f>
        <v>1.3749999999999999E-3</v>
      </c>
      <c r="P514" s="11">
        <f t="shared" ref="P514:P577" si="49">E514/L514</f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 s="11">
        <f t="shared" si="49"/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11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11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11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11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11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1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11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11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11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11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11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11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11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11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11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1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11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11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11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11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11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11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11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11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11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1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11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11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11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11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11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11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11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11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11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1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11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11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11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11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11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11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11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11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11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1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11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11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11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11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11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11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11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11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11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1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11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11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11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11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11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11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1.2500000000000001E-5</v>
      </c>
      <c r="P578" s="11">
        <f t="shared" ref="P578:P641" si="55">E578/L578</f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 s="11">
        <f t="shared" si="55"/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11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1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11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11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11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11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11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11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11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11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11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1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11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11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11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11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11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11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11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11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11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1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11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11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11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11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11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11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11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11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11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11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11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11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11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11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11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11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11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11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1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11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11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11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11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11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11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11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11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11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1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11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11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11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11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11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11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11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11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11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1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</f>
        <v>1.4428571428571428</v>
      </c>
      <c r="P642" s="11">
        <f t="shared" ref="P642:P705" si="61">E642/L642</f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 s="11">
        <f t="shared" si="61"/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11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11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11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11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11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11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11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1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11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11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11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11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11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11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11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11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11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1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11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11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11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11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11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11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11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11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11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1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11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11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11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11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11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11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11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11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11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1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11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11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11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11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11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11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11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11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11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1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11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11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11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11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11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11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11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11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11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1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11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11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11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11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</f>
        <v>8.7454545454545458E-3</v>
      </c>
      <c r="P706" s="11">
        <f t="shared" ref="P706:P769" si="67">E706/L706</f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 s="11">
        <f t="shared" si="67"/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11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11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11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11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11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11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11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11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11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11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11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11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1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11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11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11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11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11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11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11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11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11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1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11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11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11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11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11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11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11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11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11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1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11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11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11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11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11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11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11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11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11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1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11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11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11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11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11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11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11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11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11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1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11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11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11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11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11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11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11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11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</f>
        <v>0</v>
      </c>
      <c r="P770" s="11" t="e">
        <f t="shared" ref="P770:P833" si="73">E770/L770</f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 s="11">
        <f t="shared" si="73"/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11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11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11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11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11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11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11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11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11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1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11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11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11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11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11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11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11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11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11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1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11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11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11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11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11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11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11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11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11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1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11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11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11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11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11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11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11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11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11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11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11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11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11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11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11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11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11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11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1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11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11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11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11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11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11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11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11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11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1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11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11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</f>
        <v>1.0060706666666666</v>
      </c>
      <c r="P834" s="11">
        <f t="shared" ref="P834:P897" si="79">E834/L834</f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 s="11">
        <f t="shared" si="79"/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11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11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11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11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11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1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11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11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11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11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11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11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11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11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11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1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11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11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11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11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11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11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11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11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11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1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11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11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11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11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11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11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11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11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11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1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11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11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11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11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11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11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11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11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11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1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11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11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11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11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11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11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11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11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11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1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11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11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11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11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11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11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</f>
        <v>0.4</v>
      </c>
      <c r="P898" s="11">
        <f t="shared" ref="P898:P961" si="85">E898/L898</f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11" t="e">
        <f t="shared" si="85"/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11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1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11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11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11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11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11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11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11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11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11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11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11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11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11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11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11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11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11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11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1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11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11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11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11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11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11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11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11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11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1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11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11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11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11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11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11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11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11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11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1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11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11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11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11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11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11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11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11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11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1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11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11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11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11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11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11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11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11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11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1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</f>
        <v>0.46100628930817611</v>
      </c>
      <c r="P962" s="11">
        <f t="shared" ref="P962:P1025" si="91">E962/L962</f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 s="11">
        <f t="shared" si="91"/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11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11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11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11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11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11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11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1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11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11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11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11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11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11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11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11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11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1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11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11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11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11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11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11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11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11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11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1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11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11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11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11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11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11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11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11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11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1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11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11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11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11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11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11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11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11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11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11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11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11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11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11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11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11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11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11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1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11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11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11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11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</f>
        <v>1.1863774999999999</v>
      </c>
      <c r="P1026" s="11">
        <f t="shared" ref="P1026:P1089" si="97">E1026/L1026</f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 s="11">
        <f t="shared" si="97"/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11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11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11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1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11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11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11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11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11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11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11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11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11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1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11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11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11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11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11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11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11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11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11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1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11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11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11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11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11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11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11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11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11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1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11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11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11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11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11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11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11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11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11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1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11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11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11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11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11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11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11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11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11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1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11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11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11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11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11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11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11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11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</f>
        <v>0.14182977777777778</v>
      </c>
      <c r="P1090" s="11">
        <f t="shared" ref="P1090:P1153" si="103">E1090/L1090</f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 s="11">
        <f t="shared" si="103"/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11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11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11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11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11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11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11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11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11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1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11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11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11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11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11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11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11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11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11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11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11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11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11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11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11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11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11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11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1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11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11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11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11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11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11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11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11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11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1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11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11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11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11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11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11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11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11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11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1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11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11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11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11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11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11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11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11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11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1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11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11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</f>
        <v>5.6937500000000002E-2</v>
      </c>
      <c r="P1154" s="11">
        <f t="shared" ref="P1154:P1217" si="109">E1154/L1154</f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 s="11">
        <f t="shared" si="109"/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11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11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11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11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11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1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11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11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11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11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11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11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11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11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11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1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11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11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11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11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11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11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11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11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11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1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11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11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11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11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11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11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11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11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11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1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11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11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11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11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11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11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11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11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11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1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11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11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11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11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11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11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11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11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11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11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11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11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11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11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11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</f>
        <v>1.4570000000000001</v>
      </c>
      <c r="P1218" s="11">
        <f t="shared" ref="P1218:P1281" si="115">E1218/L1218</f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 s="11">
        <f t="shared" si="115"/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11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1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11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11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11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11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11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11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11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11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11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1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11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11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11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11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11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11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11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11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11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1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11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11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11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11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11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11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11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11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11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1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11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11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11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11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11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11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11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11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11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1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11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11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11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11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11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11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11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11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11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1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11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11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11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11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11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11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11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11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11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1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</f>
        <v>1.1091186666666666</v>
      </c>
      <c r="P1282" s="11">
        <f t="shared" ref="P1282:P1345" si="121">E1282/L1282</f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 s="11">
        <f t="shared" si="121"/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11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11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11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11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11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11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11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1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11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11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11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11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11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11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11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11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11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1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11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11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11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11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11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11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11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11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11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11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11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11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11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11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11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11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11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11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1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11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11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11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11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11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11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11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11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11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1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11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11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11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11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11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11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11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11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11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1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11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11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11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11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</f>
        <v>3.7773333333333334</v>
      </c>
      <c r="P1346" s="11">
        <f t="shared" ref="P1346:P1409" si="127">E1346/L1346</f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11">
        <f t="shared" si="127"/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11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11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11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1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11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11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11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11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11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11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11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11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11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1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11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11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11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11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11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11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11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11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11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1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11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11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11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11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11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11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11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11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11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1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11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11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11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11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11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11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11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11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11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1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11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11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11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11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11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11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11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11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11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1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11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11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11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11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11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11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11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11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</f>
        <v>7.1999999999999995E-2</v>
      </c>
      <c r="P1410" s="11">
        <f t="shared" ref="P1410:P1473" si="133">E1410/L1410</f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11" t="e">
        <f t="shared" si="133"/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11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11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11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11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11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11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11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11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11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1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11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11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11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11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11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11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11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11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11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1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11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11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11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11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11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11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11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11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11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1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11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11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11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11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11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11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11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11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11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1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11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11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11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11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11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11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11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11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11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1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11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11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11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11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11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11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11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11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11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1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11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11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</f>
        <v>1.3870400000000001</v>
      </c>
      <c r="P1474" s="11">
        <f t="shared" ref="P1474:P1537" si="139">E1474/L1474</f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11">
        <f t="shared" si="139"/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11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11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11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11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11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1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11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11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11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11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11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11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11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11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11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1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11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11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11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11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11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11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11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11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11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1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11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11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11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11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11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11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11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11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11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11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11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11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11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11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11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11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11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11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1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11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11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11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11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11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11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11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11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11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1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11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11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11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11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11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11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</f>
        <v>2.5030841666666666</v>
      </c>
      <c r="P1538" s="11">
        <f t="shared" ref="P1538:P1601" si="145">E1538/L1538</f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11">
        <f t="shared" si="145"/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11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1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11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11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11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11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11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11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11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11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11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1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11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11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11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11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11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11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11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11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11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1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11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11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11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11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11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11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11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11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11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1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11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11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11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11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11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11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11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11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11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1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11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11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11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11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11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11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11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11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11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1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11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11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11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11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11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11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11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11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11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1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</f>
        <v>7.3400000000000007E-2</v>
      </c>
      <c r="P1602" s="11">
        <f t="shared" ref="P1602:P1665" si="151">E1602/L1602</f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11">
        <f t="shared" si="151"/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11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11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11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11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11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11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11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11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11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11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11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11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11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11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11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11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1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11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11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11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11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11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11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11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11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11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1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11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11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11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11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11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11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11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11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11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1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11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11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11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11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11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11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11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11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11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1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11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11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11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11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11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11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11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11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11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1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11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11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11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11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</f>
        <v>1.2240879999999998</v>
      </c>
      <c r="P1666" s="11">
        <f t="shared" ref="P1666:P1729" si="157">E1666/L1666</f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11">
        <f t="shared" si="157"/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11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11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11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1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11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11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11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11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11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11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11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11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11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1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11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11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11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11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11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11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11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11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11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1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11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11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11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11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11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11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11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11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11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1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11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11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11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11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11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11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11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11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11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11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11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11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11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11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11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11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11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11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1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11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11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11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11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11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11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11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11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</f>
        <v>0.68400000000000005</v>
      </c>
      <c r="P1730" s="11">
        <f t="shared" ref="P1730:P1793" si="163">E1730/L1730</f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11" t="e">
        <f t="shared" si="163"/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11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11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11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11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11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11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11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11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11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1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11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11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11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11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11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11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11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11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11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1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11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11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11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11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11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11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11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11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11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1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11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11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11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11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11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11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11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11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11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1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11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11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11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11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11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11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11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11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11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1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11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11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11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11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11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11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11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11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11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1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11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11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</f>
        <v>0.61124000000000001</v>
      </c>
      <c r="P1794" s="11">
        <f t="shared" ref="P1794:P1857" si="169">E1794/L1794</f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11">
        <f t="shared" si="169"/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11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11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11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11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11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1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11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11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11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11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11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11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11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11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11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11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11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11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11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11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11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11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11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11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1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11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11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11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11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11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11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11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11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11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1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11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11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11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11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11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11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11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11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11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1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11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11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11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11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11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11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11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11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11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1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11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11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11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11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11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11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</f>
        <v>1.0125</v>
      </c>
      <c r="P1858" s="11">
        <f t="shared" ref="P1858:P1921" si="175">E1858/L1858</f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11">
        <f t="shared" si="175"/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11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1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11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11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11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11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11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11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11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11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11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1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11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11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11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11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11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11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11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11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11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1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11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11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11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11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11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11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11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11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11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1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11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11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11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11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11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11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11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11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11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1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11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11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11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11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11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11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11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11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11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11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11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11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11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11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11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11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11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11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1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</f>
        <v>0.43030000000000002</v>
      </c>
      <c r="P1922" s="11">
        <f t="shared" ref="P1922:P1985" si="181">E1922/L1922</f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11">
        <f t="shared" si="181"/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11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11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11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11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11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11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11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1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11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11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11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11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11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11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11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11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11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1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11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11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11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11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11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11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11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11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11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1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11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11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11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11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11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11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11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11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11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1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11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11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11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11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11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11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11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11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11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1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11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11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11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11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11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11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11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11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11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1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11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11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11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11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</f>
        <v>0.21146666666666666</v>
      </c>
      <c r="P1986" s="11">
        <f t="shared" ref="P1986:P2049" si="187">E1986/L1986</f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11">
        <f t="shared" si="187"/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11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11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11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1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11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11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11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11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11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11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11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11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11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1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11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11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11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11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11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11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11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11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11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11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11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11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11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11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11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11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11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11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1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11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11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11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11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11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11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11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11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11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1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11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11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11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11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11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11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11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11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11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1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11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11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11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11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11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11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11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11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</f>
        <v>1.4833229411764706</v>
      </c>
      <c r="P2050" s="11">
        <f t="shared" ref="P2050:P2113" si="193">E2050/L2050</f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11">
        <f t="shared" si="193"/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11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11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11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11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11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11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11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11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11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1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11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11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11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11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11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11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11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11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11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1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11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11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11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11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11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11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11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11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11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1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11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11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11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11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11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11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11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11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11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1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11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11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11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11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11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11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11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11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11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1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11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11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11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11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11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11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11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11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11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11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11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</f>
        <v>1</v>
      </c>
      <c r="P2114" s="11">
        <f t="shared" ref="P2114:P2177" si="199">E2114/L2114</f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11">
        <f t="shared" si="199"/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11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11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11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11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11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1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11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11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11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11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11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11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11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11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11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1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11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11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11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11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11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11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11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11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11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1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11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11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11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11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11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11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11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11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11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1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11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11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11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11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11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11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11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11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11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1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11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11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11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11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11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11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11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11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11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1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11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11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11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11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11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11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</f>
        <v>1.2602</v>
      </c>
      <c r="P2178" s="11">
        <f t="shared" ref="P2178:P2241" si="205">E2178/L2178</f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11">
        <f t="shared" si="205"/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11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1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11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11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11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11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11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11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11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11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11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1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11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11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11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11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11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11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11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11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11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1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11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11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11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11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11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11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11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11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11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11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11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11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11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11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11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11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11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11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1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11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11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11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11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11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11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11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11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11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1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11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11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11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11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11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11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11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11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11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1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</f>
        <v>2.7067999999999999</v>
      </c>
      <c r="P2242" s="11">
        <f t="shared" ref="P2242:P2305" si="211">E2242/L2242</f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11">
        <f t="shared" si="211"/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11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11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11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11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11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11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11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1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11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11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11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11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11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11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11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11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11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1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11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11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11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11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11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11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11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11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11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1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11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11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11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11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11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11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11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11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11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1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11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11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11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11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11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11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11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11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11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1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11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11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11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11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11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11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11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11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11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1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11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11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11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11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</f>
        <v>1.0070033333333335</v>
      </c>
      <c r="P2306" s="11">
        <f t="shared" ref="P2306:P2369" si="217">E2306/L2306</f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11">
        <f t="shared" si="217"/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11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11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11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11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11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11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11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11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11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11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11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11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1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11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11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11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11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11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11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11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11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11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1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11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11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11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11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11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11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11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11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11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1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11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11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11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11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11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11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11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11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11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1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11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11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11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11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11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11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11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11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11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1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11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11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11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11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11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11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11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11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</f>
        <v>2.5000000000000001E-3</v>
      </c>
      <c r="P2370" s="11">
        <f t="shared" ref="P2370:P2433" si="223">E2370/L2370</f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11" t="e">
        <f t="shared" si="223"/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11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11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11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11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11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11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11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11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11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1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11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11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11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11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11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11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11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11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11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1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11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11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11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11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11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11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11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11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11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1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11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11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11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11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11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11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11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11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11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11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11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11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11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11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11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11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11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11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1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11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11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11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11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11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11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11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11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11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1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11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11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</f>
        <v>1.4285714285714287E-4</v>
      </c>
      <c r="P2434" s="11">
        <f t="shared" ref="P2434:P2497" si="229">E2434/L2434</f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11" t="e">
        <f t="shared" si="229"/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11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11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11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11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11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1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11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11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11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11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11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11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11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11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11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1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11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11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11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11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11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11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11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11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11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1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11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11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11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11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11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11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11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11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11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1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11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11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11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11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11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11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11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11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11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1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11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11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11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11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11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11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11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11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11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1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11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11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11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11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11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11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</f>
        <v>1</v>
      </c>
      <c r="P2498" s="11">
        <f t="shared" ref="P2498:P2561" si="235">E2498/L2498</f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11">
        <f t="shared" si="235"/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11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1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11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11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11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11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11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11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11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11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11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11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11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11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11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11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11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11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11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11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1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11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11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11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11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11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11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11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11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11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1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11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11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11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11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11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11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11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11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11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1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11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11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11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11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11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11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11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11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11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1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11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11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11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11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11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11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11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11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11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1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</f>
        <v>1.0009999999999999</v>
      </c>
      <c r="P2562" s="11">
        <f t="shared" ref="P2562:P2625" si="241">E2562/L2562</f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11" t="e">
        <f t="shared" si="241"/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11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11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11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11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11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11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11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1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11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11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11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11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11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11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11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11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11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1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11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11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11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11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11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11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11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11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11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1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11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11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11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11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11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11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11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11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11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1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11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11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11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11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11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11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11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11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11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11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11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11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11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11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11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11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11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11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1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11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11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11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11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</f>
        <v>13.794206249999998</v>
      </c>
      <c r="P2626" s="11">
        <f t="shared" ref="P2626:P2689" si="247">E2626/L2626</f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11">
        <f t="shared" si="247"/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11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11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11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1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11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11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11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11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11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11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11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11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11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1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11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11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11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11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11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11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11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11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11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1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11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11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11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11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11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11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11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11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11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1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11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11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11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11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11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11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11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11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11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1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11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11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11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11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11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11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11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11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11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1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11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11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11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11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11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11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11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11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</f>
        <v>1.48E-3</v>
      </c>
      <c r="P2690" s="11">
        <f t="shared" ref="P2690:P2753" si="253">E2690/L2690</f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11">
        <f t="shared" si="253"/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11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11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11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11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11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11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11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11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11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1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11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11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11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11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11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11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11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11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11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11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11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11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11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11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11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11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11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11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1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11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11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11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11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11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11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11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11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11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1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11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11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11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11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11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11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11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11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11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1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11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11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11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11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11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11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11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11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11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1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11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11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</f>
        <v>0.11458333333333333</v>
      </c>
      <c r="P2754" s="11">
        <f t="shared" ref="P2754:P2817" si="259">E2754/L2754</f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11">
        <f t="shared" si="259"/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11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11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11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11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11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1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11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11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11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11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11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11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11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11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11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1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11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11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11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11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11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11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11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11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11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1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11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11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11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11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11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11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11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11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11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1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11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11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11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11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11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11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11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11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11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1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11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11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11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11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11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11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11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11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11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11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11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11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11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11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11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</f>
        <v>1.4156666666666666</v>
      </c>
      <c r="P2818" s="11">
        <f t="shared" ref="P2818:P2881" si="265">E2818/L2818</f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11">
        <f t="shared" si="265"/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11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1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11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11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11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11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11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11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11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11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11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1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11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11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11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11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11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11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11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11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11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1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11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11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11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11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11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11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11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11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11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1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11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11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11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11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11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11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11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11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11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1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11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11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11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11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11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11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11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11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11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1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11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11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11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11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11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11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11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11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11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1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</f>
        <v>0.23333333333333334</v>
      </c>
      <c r="P2882" s="11">
        <f t="shared" ref="P2882:P2945" si="271">E2882/L2882</f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11" t="e">
        <f t="shared" si="271"/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11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11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11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11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11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11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11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1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11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11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11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11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11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11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11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11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11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1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11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11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11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11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11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11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11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11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11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11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11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11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11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11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11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11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11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11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1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11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11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11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11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11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11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11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11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11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1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11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11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11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11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11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11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11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11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11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1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11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11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11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11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</f>
        <v>0.01</v>
      </c>
      <c r="P2946" s="11">
        <f t="shared" ref="P2946:P3009" si="277">E2946/L2946</f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11" t="e">
        <f t="shared" si="277"/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11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11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11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1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11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11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11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11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11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11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11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11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11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1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11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11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11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11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11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11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11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11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11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1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11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11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11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11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11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11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11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11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11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1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11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11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11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11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11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11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11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11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11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1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11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11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11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11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11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11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11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11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11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1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11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11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11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11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11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11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11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11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</f>
        <v>1.0116666666666667</v>
      </c>
      <c r="P3010" s="11">
        <f t="shared" ref="P3010:P3073" si="283">E3010/L3010</f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11">
        <f t="shared" si="283"/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11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11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11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11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11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11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11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11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11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1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11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11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11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11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11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11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11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11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11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1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11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11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11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11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11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11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11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11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11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1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11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11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11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11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11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11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11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11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11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1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11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11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11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11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11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11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11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11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11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1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11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11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11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11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11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11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11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11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11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1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11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11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</f>
        <v>1.6666666666666666E-4</v>
      </c>
      <c r="P3074" s="11">
        <f t="shared" ref="P3074:P3137" si="289">E3074/L3074</f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11">
        <f t="shared" si="289"/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11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11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11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11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11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1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11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11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11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11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11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11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11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11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11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1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11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11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11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11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11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11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11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11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11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1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11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11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11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11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11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11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11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11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11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11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11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11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11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11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11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11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11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11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1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11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11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11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11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11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11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11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11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11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1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11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11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11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11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11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11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</f>
        <v>1.278</v>
      </c>
      <c r="P3138" s="11">
        <f t="shared" ref="P3138:P3201" si="295">E3138/L3138</f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11">
        <f t="shared" si="295"/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11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1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11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11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11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11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11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11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11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11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11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1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11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11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11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11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11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11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11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11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11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1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11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11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11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11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11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11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11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11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11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1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11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11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11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11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11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11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11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11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11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1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11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11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11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11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11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11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11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11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11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1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11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11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11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11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11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11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11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11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11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1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</f>
        <v>2.0000000000000002E-5</v>
      </c>
      <c r="P3202" s="11">
        <f t="shared" ref="P3202:P3265" si="301">E3202/L3202</f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11">
        <f t="shared" si="301"/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11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11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11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11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11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11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11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11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11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11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11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11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11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11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11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11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1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11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11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11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11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11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11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11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11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11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1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11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11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11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11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11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11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11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11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11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1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11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11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11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11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11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11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11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11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11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1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11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11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11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11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11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11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11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11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11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1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11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11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11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11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</f>
        <v>1.03</v>
      </c>
      <c r="P3266" s="11">
        <f t="shared" ref="P3266:P3329" si="307">E3266/L3266</f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11">
        <f t="shared" si="307"/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11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11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11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1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11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11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11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11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11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11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11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11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11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1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11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11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11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11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11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11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11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11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11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1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11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11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11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11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11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11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11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11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11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1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11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11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11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11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11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11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11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11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11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11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11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11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11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11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11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11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11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11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1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11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11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11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11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11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11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11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11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</f>
        <v>1.4638888888888888</v>
      </c>
      <c r="P3330" s="11">
        <f t="shared" ref="P3330:P3393" si="313">E3330/L3330</f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11">
        <f t="shared" si="313"/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11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11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11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11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11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11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11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11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11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1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11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11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11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11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11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11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11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11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11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1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11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11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11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11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11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11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11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11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11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1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11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11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11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11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11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11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11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11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11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1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11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11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11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11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11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11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11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11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11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1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11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11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11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11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11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11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11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11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11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1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11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11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</f>
        <v>1</v>
      </c>
      <c r="P3394" s="11">
        <f t="shared" ref="P3394:P3457" si="319">E3394/L3394</f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11">
        <f t="shared" si="319"/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11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11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11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11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11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1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11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11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11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11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11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11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11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11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11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11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11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11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11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11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11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11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11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11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1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11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11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11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11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11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11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11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11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11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1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11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11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11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11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11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11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11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11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11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1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11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11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11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11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11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11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11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11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11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1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11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11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11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11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11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11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</f>
        <v>1.913</v>
      </c>
      <c r="P3458" s="11">
        <f t="shared" ref="P3458:P3521" si="325">E3458/L3458</f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11">
        <f t="shared" si="325"/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11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1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11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11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11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11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11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11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11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11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11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1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11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11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11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11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11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11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11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11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11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1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11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11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11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11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11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11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11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11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11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1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11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11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11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11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11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11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11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11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11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1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11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11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11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11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11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11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11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11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11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11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11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11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11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11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11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11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11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11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1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</f>
        <v>1.0075000000000001</v>
      </c>
      <c r="P3522" s="11">
        <f t="shared" ref="P3522:P3585" si="331">E3522/L3522</f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11">
        <f t="shared" si="331"/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11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11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11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11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11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11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11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1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11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11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11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11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11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11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11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11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11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1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11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11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11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11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11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11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11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11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11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1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11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11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11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11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11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11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11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11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11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1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11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11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11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11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11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11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11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11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11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1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11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11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11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11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11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11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11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11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11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1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11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11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11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11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</f>
        <v>1.155</v>
      </c>
      <c r="P3586" s="11">
        <f t="shared" ref="P3586:P3649" si="337">E3586/L3586</f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11">
        <f t="shared" si="337"/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11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11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11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1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11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11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11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11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11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11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11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11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11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1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11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11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11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11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11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11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11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11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11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11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11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11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11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11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11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11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11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11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1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11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11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11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11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11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11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11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11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11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1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11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11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11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11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11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11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11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11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11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1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11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11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11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11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11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11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11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11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</f>
        <v>1.003825</v>
      </c>
      <c r="P3650" s="11">
        <f t="shared" ref="P3650:P3713" si="343">E3650/L3650</f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11">
        <f t="shared" si="343"/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11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11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11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11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11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11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11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11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11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1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11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11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11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11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11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11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11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11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11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1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11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11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11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11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11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11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11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11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11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1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11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11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11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11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11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11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11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11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11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1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11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11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11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11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11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11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11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11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11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1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11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11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11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11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11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11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11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11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11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11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11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</f>
        <v>1.5373333333333334</v>
      </c>
      <c r="P3714" s="11">
        <f t="shared" ref="P3714:P3777" si="349">E3714/L3714</f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11">
        <f t="shared" si="349"/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11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11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11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11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11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1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11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11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11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11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11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11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11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11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11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1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11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11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11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11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11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11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11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11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11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1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11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11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11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11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11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11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11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11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11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1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11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11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11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11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11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11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11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11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11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1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11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11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11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11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11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11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11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11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11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1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11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11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11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11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11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11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</f>
        <v>1.0671250000000001</v>
      </c>
      <c r="P3778" s="11">
        <f t="shared" ref="P3778:P3841" si="355">E3778/L3778</f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11">
        <f t="shared" si="355"/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11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1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11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11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11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11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11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11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11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11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11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1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11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11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11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11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11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11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11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11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11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1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11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11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11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11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11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11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11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11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11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11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11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11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11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11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11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11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11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11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1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11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11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11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11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11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11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11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11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11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1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11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11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11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11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11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11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11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11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11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1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</f>
        <v>65</v>
      </c>
      <c r="P3842" s="11">
        <f t="shared" ref="P3842:P3905" si="361">E3842/L3842</f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11">
        <f t="shared" si="361"/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11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11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11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11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11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11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11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1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11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11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11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11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11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11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11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11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11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1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11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11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11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11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11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11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11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11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11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1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11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11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11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11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11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11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11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11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11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1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11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11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11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11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11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11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11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11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11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1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11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11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11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11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11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11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11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11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11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1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11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11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11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11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</f>
        <v>2.9999999999999997E-4</v>
      </c>
      <c r="P3906" s="11">
        <f t="shared" ref="P3906:P3969" si="367">E3906/L3906</f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11">
        <f t="shared" si="367"/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11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11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11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11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11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11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11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11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11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11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11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11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1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11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11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11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11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11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11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11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11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11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1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11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11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11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11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11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11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11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11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11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1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11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11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11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11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11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11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11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11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11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1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11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11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11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11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11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11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11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11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11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1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11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11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11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11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11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11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11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11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</f>
        <v>0.10539999999999999</v>
      </c>
      <c r="P3970" s="11">
        <f t="shared" ref="P3970:P4033" si="373">E3970/L3970</f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11">
        <f t="shared" si="373"/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11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11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11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11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11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11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11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11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11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1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11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11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11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11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11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11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11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11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11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1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11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11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11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11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11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11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11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11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11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1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11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11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11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11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11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11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11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11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11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11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11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11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11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11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11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11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11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11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1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11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11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11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11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11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11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11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11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11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1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11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11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</f>
        <v>6.8287037037037035E-2</v>
      </c>
      <c r="P4034" s="11">
        <f t="shared" ref="P4034:P4097" si="379">E4034/L4034</f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11">
        <f t="shared" si="379"/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11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11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11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11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11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1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11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11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11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11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11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11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11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11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11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1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11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11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11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11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11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11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11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11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11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1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11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11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11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11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11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11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11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11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11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1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11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11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11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11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11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11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11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11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11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1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11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11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11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11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11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11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11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11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11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1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11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11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11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11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11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11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</f>
        <v>0.11428571428571428</v>
      </c>
      <c r="P4098" s="11">
        <f t="shared" ref="P4098:P4115" si="385">E4098/L4098</f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11" t="e">
        <f t="shared" si="385"/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11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1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11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11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11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11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11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11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11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11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11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11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11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11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11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1693723A-0E12-46B2-B366-B5BD71DAAE05}">
    <filterColumn colId="5">
      <filters>
        <filter val="failed"/>
      </filters>
    </filterColumn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Stats</vt:lpstr>
      <vt:lpstr>Sub_Category Stats</vt:lpstr>
      <vt:lpstr>Yearly Stats</vt:lpstr>
      <vt:lpstr>% Successful,Failed,Canceled</vt:lpstr>
      <vt:lpstr>Statistical Analysis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Leonard Zhao</cp:lastModifiedBy>
  <dcterms:created xsi:type="dcterms:W3CDTF">2017-04-20T15:17:24Z</dcterms:created>
  <dcterms:modified xsi:type="dcterms:W3CDTF">2020-10-13T23:39:56Z</dcterms:modified>
</cp:coreProperties>
</file>