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GAP\"/>
    </mc:Choice>
  </mc:AlternateContent>
  <bookViews>
    <workbookView xWindow="0" yWindow="0" windowWidth="20490" windowHeight="7455"/>
  </bookViews>
  <sheets>
    <sheet name="539587" sheetId="26" r:id="rId1"/>
  </sheets>
  <definedNames>
    <definedName name="_xlnm.Print_Area" localSheetId="0">'539587'!$A$1:$L$80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26" l="1"/>
  <c r="K73" i="26"/>
  <c r="K70" i="26"/>
  <c r="K56" i="26"/>
  <c r="K53" i="26"/>
  <c r="K50" i="26"/>
  <c r="K36" i="26"/>
  <c r="K33" i="26"/>
  <c r="K30" i="26"/>
  <c r="L20" i="26"/>
  <c r="K16" i="26"/>
  <c r="K13" i="26"/>
  <c r="K10" i="26"/>
  <c r="G63" i="26" l="1"/>
  <c r="D79" i="26"/>
  <c r="G77" i="26"/>
  <c r="I74" i="26"/>
  <c r="E68" i="26"/>
  <c r="F68" i="26"/>
  <c r="G68" i="26"/>
  <c r="H68" i="26"/>
  <c r="I68" i="26"/>
  <c r="J68" i="26"/>
  <c r="D68" i="26"/>
  <c r="E48" i="26"/>
  <c r="F48" i="26"/>
  <c r="G48" i="26"/>
  <c r="H48" i="26"/>
  <c r="I48" i="26"/>
  <c r="D48" i="26"/>
  <c r="I77" i="26"/>
  <c r="D77" i="26"/>
  <c r="J76" i="26"/>
  <c r="G74" i="26"/>
  <c r="F74" i="26"/>
  <c r="J73" i="26"/>
  <c r="I71" i="26"/>
  <c r="H71" i="26"/>
  <c r="G71" i="26"/>
  <c r="F71" i="26"/>
  <c r="E71" i="26"/>
  <c r="D71" i="26"/>
  <c r="J70" i="26"/>
  <c r="J67" i="26"/>
  <c r="H69" i="26" s="1"/>
  <c r="I57" i="26"/>
  <c r="H57" i="26"/>
  <c r="G57" i="26"/>
  <c r="F57" i="26"/>
  <c r="E57" i="26"/>
  <c r="D57" i="26"/>
  <c r="J56" i="26"/>
  <c r="I54" i="26"/>
  <c r="H54" i="26"/>
  <c r="G54" i="26"/>
  <c r="F54" i="26"/>
  <c r="E54" i="26"/>
  <c r="D54" i="26"/>
  <c r="J53" i="26"/>
  <c r="I51" i="26"/>
  <c r="H51" i="26"/>
  <c r="G51" i="26"/>
  <c r="F51" i="26"/>
  <c r="E51" i="26"/>
  <c r="D51" i="26"/>
  <c r="J50" i="26"/>
  <c r="J47" i="26"/>
  <c r="H49" i="26" s="1"/>
  <c r="D34" i="26"/>
  <c r="G34" i="26"/>
  <c r="E28" i="26"/>
  <c r="F28" i="26"/>
  <c r="G28" i="26"/>
  <c r="H28" i="26"/>
  <c r="I28" i="26"/>
  <c r="D28" i="26"/>
  <c r="I37" i="26"/>
  <c r="H37" i="26"/>
  <c r="G37" i="26"/>
  <c r="F37" i="26"/>
  <c r="E37" i="26"/>
  <c r="D37" i="26"/>
  <c r="J36" i="26"/>
  <c r="H34" i="26"/>
  <c r="J33" i="26"/>
  <c r="I31" i="26"/>
  <c r="H31" i="26"/>
  <c r="G31" i="26"/>
  <c r="F31" i="26"/>
  <c r="E31" i="26"/>
  <c r="D31" i="26"/>
  <c r="J30" i="26"/>
  <c r="J27" i="26"/>
  <c r="H29" i="26" s="1"/>
  <c r="E8" i="26"/>
  <c r="F8" i="26"/>
  <c r="G8" i="26"/>
  <c r="H8" i="26"/>
  <c r="I8" i="26"/>
  <c r="D8" i="26"/>
  <c r="H23" i="26" l="1"/>
  <c r="G59" i="26"/>
  <c r="J48" i="26"/>
  <c r="J28" i="26"/>
  <c r="E77" i="26"/>
  <c r="H77" i="26"/>
  <c r="F77" i="26"/>
  <c r="I79" i="26"/>
  <c r="G79" i="26"/>
  <c r="D74" i="26"/>
  <c r="H74" i="26"/>
  <c r="E74" i="26"/>
  <c r="I72" i="26"/>
  <c r="I75" i="26" s="1"/>
  <c r="I78" i="26" s="1"/>
  <c r="J71" i="26"/>
  <c r="L70" i="26" s="1"/>
  <c r="E72" i="26"/>
  <c r="G72" i="26"/>
  <c r="G75" i="26" s="1"/>
  <c r="G78" i="26" s="1"/>
  <c r="J57" i="26"/>
  <c r="L56" i="26" s="1"/>
  <c r="F52" i="26"/>
  <c r="F55" i="26" s="1"/>
  <c r="F58" i="26" s="1"/>
  <c r="H52" i="26"/>
  <c r="H55" i="26" s="1"/>
  <c r="H58" i="26" s="1"/>
  <c r="H72" i="26"/>
  <c r="G69" i="26"/>
  <c r="E69" i="26"/>
  <c r="D72" i="26"/>
  <c r="I69" i="26"/>
  <c r="F69" i="26"/>
  <c r="F72" i="26"/>
  <c r="F75" i="26" s="1"/>
  <c r="D69" i="26"/>
  <c r="F59" i="26"/>
  <c r="E59" i="26"/>
  <c r="I59" i="26"/>
  <c r="J54" i="26"/>
  <c r="L53" i="26" s="1"/>
  <c r="I52" i="26"/>
  <c r="I55" i="26" s="1"/>
  <c r="I58" i="26" s="1"/>
  <c r="E52" i="26"/>
  <c r="E55" i="26" s="1"/>
  <c r="E58" i="26" s="1"/>
  <c r="G52" i="26"/>
  <c r="G55" i="26" s="1"/>
  <c r="G58" i="26" s="1"/>
  <c r="D52" i="26"/>
  <c r="G49" i="26"/>
  <c r="F49" i="26"/>
  <c r="G43" i="26"/>
  <c r="I49" i="26"/>
  <c r="E49" i="26"/>
  <c r="J51" i="26"/>
  <c r="D59" i="26"/>
  <c r="H59" i="26"/>
  <c r="D49" i="26"/>
  <c r="G39" i="26"/>
  <c r="E34" i="26"/>
  <c r="I34" i="26"/>
  <c r="F34" i="26"/>
  <c r="F39" i="26" s="1"/>
  <c r="D39" i="26"/>
  <c r="H39" i="26"/>
  <c r="J37" i="26"/>
  <c r="L36" i="26" s="1"/>
  <c r="G32" i="26"/>
  <c r="G35" i="26" s="1"/>
  <c r="G38" i="26" s="1"/>
  <c r="F32" i="26"/>
  <c r="H32" i="26"/>
  <c r="H35" i="26" s="1"/>
  <c r="H38" i="26" s="1"/>
  <c r="I32" i="26"/>
  <c r="E32" i="26"/>
  <c r="G23" i="26"/>
  <c r="E29" i="26"/>
  <c r="F29" i="26"/>
  <c r="D32" i="26"/>
  <c r="D35" i="26" s="1"/>
  <c r="G29" i="26"/>
  <c r="I29" i="26"/>
  <c r="D29" i="26"/>
  <c r="I39" i="26"/>
  <c r="J31" i="26"/>
  <c r="J13" i="26"/>
  <c r="J16" i="26"/>
  <c r="J10" i="26"/>
  <c r="I17" i="26"/>
  <c r="I14" i="26"/>
  <c r="I11" i="26"/>
  <c r="I19" i="26" s="1"/>
  <c r="H11" i="26"/>
  <c r="J34" i="26" l="1"/>
  <c r="L33" i="26" s="1"/>
  <c r="H79" i="26"/>
  <c r="J77" i="26"/>
  <c r="L76" i="26" s="1"/>
  <c r="F78" i="26"/>
  <c r="F79" i="26"/>
  <c r="E75" i="26"/>
  <c r="E78" i="26" s="1"/>
  <c r="J74" i="26"/>
  <c r="L73" i="26" s="1"/>
  <c r="E79" i="26"/>
  <c r="H75" i="26"/>
  <c r="H78" i="26" s="1"/>
  <c r="J72" i="26"/>
  <c r="J69" i="26"/>
  <c r="D75" i="26"/>
  <c r="J52" i="26"/>
  <c r="J49" i="26"/>
  <c r="D55" i="26"/>
  <c r="D58" i="26" s="1"/>
  <c r="J58" i="26" s="1"/>
  <c r="L50" i="26"/>
  <c r="L59" i="26" s="1"/>
  <c r="J59" i="26"/>
  <c r="I35" i="26"/>
  <c r="I38" i="26" s="1"/>
  <c r="E39" i="26"/>
  <c r="E35" i="26"/>
  <c r="E38" i="26" s="1"/>
  <c r="F35" i="26"/>
  <c r="F38" i="26" s="1"/>
  <c r="J32" i="26"/>
  <c r="J29" i="26"/>
  <c r="D38" i="26"/>
  <c r="J39" i="26"/>
  <c r="L30" i="26"/>
  <c r="H12" i="26"/>
  <c r="I12" i="26"/>
  <c r="I15" i="26" s="1"/>
  <c r="I18" i="26" s="1"/>
  <c r="L39" i="26" l="1"/>
  <c r="K39" i="26" s="1"/>
  <c r="L79" i="26"/>
  <c r="L80" i="26" s="1"/>
  <c r="K80" i="26" s="1"/>
  <c r="J79" i="26"/>
  <c r="J75" i="26"/>
  <c r="D78" i="26"/>
  <c r="J55" i="26"/>
  <c r="L60" i="26"/>
  <c r="K60" i="26" s="1"/>
  <c r="K59" i="26"/>
  <c r="J38" i="26"/>
  <c r="J35" i="26"/>
  <c r="J7" i="26"/>
  <c r="J8" i="26" s="1"/>
  <c r="L40" i="26" l="1"/>
  <c r="K40" i="26" s="1"/>
  <c r="K79" i="26"/>
  <c r="J78" i="26"/>
  <c r="I9" i="26"/>
  <c r="H9" i="26"/>
  <c r="G3" i="26"/>
  <c r="D11" i="26"/>
  <c r="E11" i="26"/>
  <c r="F11" i="26"/>
  <c r="G11" i="26"/>
  <c r="D14" i="26"/>
  <c r="E14" i="26"/>
  <c r="F14" i="26"/>
  <c r="G14" i="26"/>
  <c r="H14" i="26"/>
  <c r="D17" i="26"/>
  <c r="E17" i="26"/>
  <c r="F17" i="26"/>
  <c r="G17" i="26"/>
  <c r="H17" i="26"/>
  <c r="E19" i="26" l="1"/>
  <c r="H19" i="26"/>
  <c r="D19" i="26"/>
  <c r="G19" i="26"/>
  <c r="F19" i="26"/>
  <c r="G12" i="26"/>
  <c r="G15" i="26" s="1"/>
  <c r="G18" i="26" s="1"/>
  <c r="J11" i="26"/>
  <c r="J17" i="26"/>
  <c r="L16" i="26" s="1"/>
  <c r="J14" i="26"/>
  <c r="F12" i="26"/>
  <c r="F15" i="26" s="1"/>
  <c r="F18" i="26" s="1"/>
  <c r="E12" i="26"/>
  <c r="E15" i="26" s="1"/>
  <c r="H15" i="26"/>
  <c r="H18" i="26" s="1"/>
  <c r="D12" i="26"/>
  <c r="D15" i="26" s="1"/>
  <c r="D18" i="26" s="1"/>
  <c r="F9" i="26"/>
  <c r="E9" i="26"/>
  <c r="G9" i="26"/>
  <c r="D9" i="26"/>
  <c r="J19" i="26" l="1"/>
  <c r="L10" i="26"/>
  <c r="J9" i="26"/>
  <c r="J12" i="26"/>
  <c r="L13" i="26"/>
  <c r="J15" i="26"/>
  <c r="E18" i="26"/>
  <c r="L19" i="26" l="1"/>
  <c r="K19" i="26" s="1"/>
  <c r="K20" i="26" l="1"/>
  <c r="J18" i="26"/>
</calcChain>
</file>

<file path=xl/sharedStrings.xml><?xml version="1.0" encoding="utf-8"?>
<sst xmlns="http://schemas.openxmlformats.org/spreadsheetml/2006/main" count="122" uniqueCount="36">
  <si>
    <t>COLOR</t>
  </si>
  <si>
    <t>DIVICION</t>
  </si>
  <si>
    <t>TOTAL</t>
  </si>
  <si>
    <t>QTY</t>
  </si>
  <si>
    <t>BAL(%)</t>
  </si>
  <si>
    <t>RATIO.1</t>
  </si>
  <si>
    <t>RATIO.2</t>
  </si>
  <si>
    <t>ORDER</t>
  </si>
  <si>
    <t>XL</t>
    <phoneticPr fontId="2" type="noConversion"/>
  </si>
  <si>
    <t>L</t>
    <phoneticPr fontId="2" type="noConversion"/>
  </si>
  <si>
    <t>M</t>
    <phoneticPr fontId="2" type="noConversion"/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</si>
  <si>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</si>
  <si>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</si>
  <si>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</si>
  <si>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          WIDTGH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</si>
  <si>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</si>
  <si>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</si>
  <si>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</si>
  <si>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</si>
  <si>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</si>
  <si>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</si>
  <si>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>XS</t>
    <phoneticPr fontId="2" type="noConversion"/>
  </si>
  <si>
    <t>S</t>
    <phoneticPr fontId="2" type="noConversion"/>
  </si>
  <si>
    <t>XXL</t>
    <phoneticPr fontId="2" type="noConversion"/>
  </si>
  <si>
    <t>BINDING</t>
    <phoneticPr fontId="2" type="noConversion"/>
  </si>
  <si>
    <t>STYLE.NO : 467444-RR3</t>
    <phoneticPr fontId="2" type="noConversion"/>
  </si>
  <si>
    <t>DATE: 05/12/2019</t>
    <phoneticPr fontId="2" type="noConversion"/>
  </si>
  <si>
    <t>GREY CAMO</t>
    <phoneticPr fontId="2" type="noConversion"/>
  </si>
  <si>
    <t>LOSS(3.5%)</t>
    <phoneticPr fontId="2" type="noConversion"/>
  </si>
  <si>
    <t>70"</t>
    <phoneticPr fontId="2" type="noConversion"/>
  </si>
  <si>
    <t>NAVY DITSY FLORAL</t>
    <phoneticPr fontId="2" type="noConversion"/>
  </si>
  <si>
    <t>LOSS(5%)</t>
    <phoneticPr fontId="2" type="noConversion"/>
  </si>
  <si>
    <t>TRIM</t>
    <phoneticPr fontId="2" type="noConversion"/>
  </si>
  <si>
    <t>BLUE WHITE FLORAL</t>
    <phoneticPr fontId="2" type="noConversion"/>
  </si>
  <si>
    <t>MILK FOIL STARS</t>
    <phoneticPr fontId="2" type="noConversion"/>
  </si>
  <si>
    <t>58"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</si>
</sst>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1" formatCode="#,##0_);[Red]\(#,##0\)"/>
    <numFmt numFmtId="182" formatCode="#,##0_ ;[Red]\-#,##0\ "/>
    <numFmt numFmtId="183" formatCode="#,##0.000;[Red]#,##0.000"/>
    <numFmt numFmtId="184" formatCode="0.0%"/>
    <numFmt numFmtId="185" formatCode="0.000"/>
    <numFmt numFmtId="186" formatCode="#,##0.0000_);[Red]\(#,##0.000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0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2" fontId="4" fillId="2" borderId="1" xfId="1" applyNumberFormat="1" applyFont="1" applyFill="1" applyBorder="1" applyAlignment="1">
      <alignment horizontal="center" vertical="center"/>
    </xf>
    <xf numFmtId="183" fontId="4" fillId="4" borderId="1" xfId="1" applyNumberFormat="1" applyFont="1" applyFill="1" applyBorder="1" applyAlignment="1">
      <alignment horizontal="center" vertical="center"/>
    </xf>
    <xf numFmtId="181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185" fontId="4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84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181" fontId="4" fillId="0" borderId="1" xfId="1" applyNumberFormat="1" applyFont="1" applyBorder="1" applyAlignment="1">
      <alignment horizontal="center" vertical="center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77" fontId="4" fillId="3" borderId="11" xfId="3" applyNumberFormat="1" applyFont="1" applyFill="1" applyBorder="1" applyAlignment="1">
      <alignment horizontal="center" vertical="center"/>
    </xf>
    <xf numFmtId="177" fontId="4" fillId="3" borderId="6" xfId="3" applyNumberFormat="1" applyFont="1" applyFill="1" applyBorder="1" applyAlignment="1">
      <alignment horizontal="center" vertical="center"/>
    </xf>
    <xf numFmtId="177" fontId="4" fillId="3" borderId="12" xfId="3" applyNumberFormat="1" applyFont="1" applyFill="1" applyBorder="1" applyAlignment="1">
      <alignment horizontal="center" vertical="center"/>
    </xf>
    <xf numFmtId="177" fontId="4" fillId="3" borderId="13" xfId="3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178" fontId="8" fillId="2" borderId="1" xfId="1" applyNumberFormat="1" applyFont="1" applyFill="1" applyBorder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4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86" fontId="4" fillId="0" borderId="1" xfId="1" applyNumberFormat="1" applyFont="1" applyBorder="1" applyAlignment="1">
      <alignment horizontal="center" vertical="center"/>
    </xf>
    <xf numFmtId="186" fontId="4" fillId="0" borderId="2" xfId="1" applyNumberFormat="1" applyFont="1" applyBorder="1" applyAlignment="1">
      <alignment horizontal="center" vertical="center"/>
    </xf>
    <xf numFmtId="186" fontId="4" fillId="0" borderId="4" xfId="1" applyNumberFormat="1" applyFont="1" applyBorder="1" applyAlignment="1">
      <alignment horizontal="center" vertical="center"/>
    </xf>
    <xf numFmtId="186" fontId="4" fillId="0" borderId="3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178" fontId="4" fillId="0" borderId="4" xfId="1" applyNumberFormat="1" applyFont="1" applyBorder="1" applyAlignment="1">
      <alignment horizontal="center" vertical="center"/>
    </xf>
    <xf numFmtId="178" fontId="4" fillId="0" borderId="3" xfId="1" applyNumberFormat="1" applyFont="1" applyBorder="1" applyAlignment="1">
      <alignment horizontal="center" vertical="center"/>
    </xf>
  </cellXfs>
  <cellStyles count="20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2" xfId="1"/>
    <cellStyle name="Normal 2 2" xfId="7"/>
    <cellStyle name="Normal 3" xfId="6"/>
    <cellStyle name="Normal 3 2" xfId="11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00FFFF"/>
      <color rgb="FFFF9900"/>
      <color rgb="FFCC66FF"/>
      <color rgb="FFFF7C80"/>
      <color rgb="FFFF6699"/>
      <color rgb="FF00FF00"/>
      <color rgb="FF0000FF"/>
      <color rgb="FF99FF99"/>
      <color rgb="FFFF505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64995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3362</xdr:colOff>
      <xdr:row>34</xdr:row>
      <xdr:rowOff>64994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57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84"/>
  <sheetViews>
    <sheetView tabSelected="1" zoomScale="93" zoomScaleNormal="93" zoomScaleSheetLayoutView="100" workbookViewId="0">
      <selection activeCell="K70" sqref="K70:K72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9" width="10.125" style="3" customWidth="1"/>
    <col min="10" max="10" width="9.75" style="3" customWidth="1"/>
    <col min="11" max="11" width="12.75" style="3" customWidth="1"/>
    <col min="12" max="12" width="12.75" style="15" customWidth="1"/>
    <col min="13" max="16384" width="9" style="3"/>
  </cols>
  <sheetData>
    <row r="1" spans="1:12" ht="18.75" customHeight="1" x14ac:dyDescent="0.3">
      <c r="A1" s="50" t="s">
        <v>16</v>
      </c>
      <c r="B1" s="50"/>
      <c r="C1" s="51"/>
      <c r="D1" s="52"/>
      <c r="E1" s="53"/>
      <c r="F1" s="56" t="s">
        <v>13</v>
      </c>
      <c r="G1" s="1" t="s">
        <v>15</v>
      </c>
      <c r="H1" s="18"/>
      <c r="I1" s="2" t="s">
        <v>24</v>
      </c>
      <c r="J1" s="2"/>
      <c r="K1" s="58" t="s">
        <v>14</v>
      </c>
      <c r="L1" s="59" t="s">
        <v>26</v>
      </c>
    </row>
    <row r="2" spans="1:12" ht="17.25" customHeight="1" x14ac:dyDescent="0.3">
      <c r="A2" s="50"/>
      <c r="B2" s="50"/>
      <c r="C2" s="51"/>
      <c r="D2" s="54"/>
      <c r="E2" s="55"/>
      <c r="F2" s="57"/>
      <c r="G2" s="22">
        <v>0.624</v>
      </c>
      <c r="H2" s="25"/>
      <c r="I2" s="2">
        <v>5.0000000000000001E-3</v>
      </c>
      <c r="J2" s="2"/>
      <c r="K2" s="58"/>
      <c r="L2" s="60"/>
    </row>
    <row r="3" spans="1:12" ht="17.25" customHeight="1" x14ac:dyDescent="0.3">
      <c r="A3" s="38" t="s">
        <v>25</v>
      </c>
      <c r="B3" s="38"/>
      <c r="C3" s="39"/>
      <c r="D3" s="40"/>
      <c r="E3" s="41"/>
      <c r="F3" s="18" t="s">
        <v>20</v>
      </c>
      <c r="G3" s="20">
        <f>J7*G2</f>
        <v>5250.3360000000002</v>
      </c>
      <c r="H3" s="26"/>
      <c r="I3" s="20"/>
      <c r="J3" s="20"/>
      <c r="K3" s="44" t="s">
        <v>29</v>
      </c>
      <c r="L3" s="60"/>
    </row>
    <row r="4" spans="1:12" ht="17.25" customHeight="1" x14ac:dyDescent="0.3">
      <c r="A4" s="38"/>
      <c r="B4" s="38"/>
      <c r="C4" s="39"/>
      <c r="D4" s="42"/>
      <c r="E4" s="43"/>
      <c r="F4" s="4"/>
      <c r="G4" s="4"/>
      <c r="H4" s="19"/>
      <c r="I4" s="5"/>
      <c r="J4" s="5"/>
      <c r="K4" s="45"/>
      <c r="L4" s="61"/>
    </row>
    <row r="5" spans="1:12" x14ac:dyDescent="0.3">
      <c r="A5" s="46" t="s">
        <v>0</v>
      </c>
      <c r="B5" s="46" t="s">
        <v>1</v>
      </c>
      <c r="C5" s="46"/>
      <c r="D5" s="46"/>
      <c r="E5" s="46"/>
      <c r="F5" s="46"/>
      <c r="G5" s="46"/>
      <c r="H5" s="46"/>
      <c r="I5" s="23"/>
      <c r="J5" s="46" t="s">
        <v>2</v>
      </c>
      <c r="K5" s="47" t="s">
        <v>12</v>
      </c>
      <c r="L5" s="62" t="s">
        <v>11</v>
      </c>
    </row>
    <row r="6" spans="1:12" x14ac:dyDescent="0.3">
      <c r="A6" s="46"/>
      <c r="B6" s="46"/>
      <c r="C6" s="46"/>
      <c r="D6" s="6" t="s">
        <v>21</v>
      </c>
      <c r="E6" s="6" t="s">
        <v>22</v>
      </c>
      <c r="F6" s="6" t="s">
        <v>10</v>
      </c>
      <c r="G6" s="6" t="s">
        <v>9</v>
      </c>
      <c r="H6" s="6" t="s">
        <v>8</v>
      </c>
      <c r="I6" s="6" t="s">
        <v>23</v>
      </c>
      <c r="J6" s="46"/>
      <c r="K6" s="48"/>
      <c r="L6" s="63"/>
    </row>
    <row r="7" spans="1:12" x14ac:dyDescent="0.3">
      <c r="A7" s="49" t="s">
        <v>27</v>
      </c>
      <c r="B7" s="16" t="s">
        <v>3</v>
      </c>
      <c r="C7" s="46" t="s">
        <v>7</v>
      </c>
      <c r="D7" s="9">
        <v>1003</v>
      </c>
      <c r="E7" s="9">
        <v>1669</v>
      </c>
      <c r="F7" s="9">
        <v>2440</v>
      </c>
      <c r="G7" s="9">
        <v>1925</v>
      </c>
      <c r="H7" s="9">
        <v>1050</v>
      </c>
      <c r="I7" s="9">
        <v>327</v>
      </c>
      <c r="J7" s="16">
        <f>SUM(D7:I7)</f>
        <v>8414</v>
      </c>
      <c r="K7" s="46"/>
      <c r="L7" s="36"/>
    </row>
    <row r="8" spans="1:12" x14ac:dyDescent="0.3">
      <c r="A8" s="49"/>
      <c r="B8" s="16" t="s">
        <v>28</v>
      </c>
      <c r="C8" s="46"/>
      <c r="D8" s="23">
        <f>D7*1.035</f>
        <v>1038.105</v>
      </c>
      <c r="E8" s="28">
        <f t="shared" ref="E8:J8" si="0">E7*1.035</f>
        <v>1727.415</v>
      </c>
      <c r="F8" s="28">
        <f t="shared" si="0"/>
        <v>2525.3999999999996</v>
      </c>
      <c r="G8" s="28">
        <f t="shared" si="0"/>
        <v>1992.3749999999998</v>
      </c>
      <c r="H8" s="28">
        <f t="shared" si="0"/>
        <v>1086.75</v>
      </c>
      <c r="I8" s="28">
        <f t="shared" si="0"/>
        <v>338.44499999999999</v>
      </c>
      <c r="J8" s="28">
        <f t="shared" si="0"/>
        <v>8708.49</v>
      </c>
      <c r="K8" s="46"/>
      <c r="L8" s="36"/>
    </row>
    <row r="9" spans="1:12" x14ac:dyDescent="0.3">
      <c r="A9" s="49"/>
      <c r="B9" s="16" t="s">
        <v>4</v>
      </c>
      <c r="C9" s="46"/>
      <c r="D9" s="7">
        <f>D7/J7*100</f>
        <v>11.920608509626812</v>
      </c>
      <c r="E9" s="7">
        <f>E7/J7*100</f>
        <v>19.835987639648206</v>
      </c>
      <c r="F9" s="7">
        <f>F7/J7*100</f>
        <v>28.99928690278108</v>
      </c>
      <c r="G9" s="7">
        <f>G7/J7*100</f>
        <v>22.878535773710482</v>
      </c>
      <c r="H9" s="7">
        <f>H7/J7*100</f>
        <v>12.479201331114808</v>
      </c>
      <c r="I9" s="7">
        <f>I7/J7*100</f>
        <v>3.8863798431186121</v>
      </c>
      <c r="J9" s="8">
        <f t="shared" ref="J9:J18" si="1">SUM(D9:I9)</f>
        <v>100</v>
      </c>
      <c r="K9" s="46"/>
      <c r="L9" s="36"/>
    </row>
    <row r="10" spans="1:12" x14ac:dyDescent="0.3">
      <c r="A10" s="49"/>
      <c r="B10" s="37" t="s">
        <v>5</v>
      </c>
      <c r="C10" s="37">
        <v>339</v>
      </c>
      <c r="D10" s="9">
        <v>2</v>
      </c>
      <c r="E10" s="9">
        <v>4</v>
      </c>
      <c r="F10" s="9">
        <v>4</v>
      </c>
      <c r="G10" s="9">
        <v>4</v>
      </c>
      <c r="H10" s="9">
        <v>2</v>
      </c>
      <c r="I10" s="9">
        <v>1</v>
      </c>
      <c r="J10" s="17">
        <f t="shared" si="1"/>
        <v>17</v>
      </c>
      <c r="K10" s="64">
        <f>0.5428+I2</f>
        <v>0.54779999999999995</v>
      </c>
      <c r="L10" s="33">
        <f>K10*J11</f>
        <v>3156.9713999999999</v>
      </c>
    </row>
    <row r="11" spans="1:12" x14ac:dyDescent="0.3">
      <c r="A11" s="49"/>
      <c r="B11" s="37"/>
      <c r="C11" s="37"/>
      <c r="D11" s="17">
        <f>D10*C10</f>
        <v>678</v>
      </c>
      <c r="E11" s="17">
        <f>E10*C10</f>
        <v>1356</v>
      </c>
      <c r="F11" s="17">
        <f>C10*F10</f>
        <v>1356</v>
      </c>
      <c r="G11" s="17">
        <f>G10*C10</f>
        <v>1356</v>
      </c>
      <c r="H11" s="17">
        <f>H10*C10</f>
        <v>678</v>
      </c>
      <c r="I11" s="24">
        <f>I10*C10</f>
        <v>339</v>
      </c>
      <c r="J11" s="24">
        <f t="shared" si="1"/>
        <v>5763</v>
      </c>
      <c r="K11" s="64"/>
      <c r="L11" s="33"/>
    </row>
    <row r="12" spans="1:12" x14ac:dyDescent="0.3">
      <c r="A12" s="49"/>
      <c r="B12" s="10"/>
      <c r="C12" s="11"/>
      <c r="D12" s="12">
        <f t="shared" ref="D12:F12" si="2">D11-D8</f>
        <v>-360.10500000000002</v>
      </c>
      <c r="E12" s="12">
        <f t="shared" si="2"/>
        <v>-371.41499999999996</v>
      </c>
      <c r="F12" s="12">
        <f t="shared" si="2"/>
        <v>-1169.3999999999996</v>
      </c>
      <c r="G12" s="12">
        <f>G11-G8</f>
        <v>-636.37499999999977</v>
      </c>
      <c r="H12" s="12">
        <f>H11-H8</f>
        <v>-408.75</v>
      </c>
      <c r="I12" s="12">
        <f>I11-I8</f>
        <v>0.55500000000000682</v>
      </c>
      <c r="J12" s="24">
        <f t="shared" si="1"/>
        <v>-2945.4899999999993</v>
      </c>
      <c r="K12" s="64"/>
      <c r="L12" s="33"/>
    </row>
    <row r="13" spans="1:12" x14ac:dyDescent="0.3">
      <c r="A13" s="49"/>
      <c r="B13" s="37" t="s">
        <v>6</v>
      </c>
      <c r="C13" s="37">
        <v>186</v>
      </c>
      <c r="D13" s="9">
        <v>2</v>
      </c>
      <c r="E13" s="9">
        <v>2</v>
      </c>
      <c r="F13" s="9">
        <v>6</v>
      </c>
      <c r="G13" s="9">
        <v>3</v>
      </c>
      <c r="H13" s="9">
        <v>2</v>
      </c>
      <c r="I13" s="9"/>
      <c r="J13" s="24">
        <f t="shared" si="1"/>
        <v>15</v>
      </c>
      <c r="K13" s="65">
        <f>0.5373+I2</f>
        <v>0.5423</v>
      </c>
      <c r="L13" s="33">
        <f>K13*J14</f>
        <v>1513.0170000000001</v>
      </c>
    </row>
    <row r="14" spans="1:12" x14ac:dyDescent="0.3">
      <c r="A14" s="49"/>
      <c r="B14" s="37"/>
      <c r="C14" s="37"/>
      <c r="D14" s="17">
        <f>D13*C13</f>
        <v>372</v>
      </c>
      <c r="E14" s="17">
        <f>E13*C13</f>
        <v>372</v>
      </c>
      <c r="F14" s="17">
        <f>F13*C13</f>
        <v>1116</v>
      </c>
      <c r="G14" s="17">
        <f>G13*C13</f>
        <v>558</v>
      </c>
      <c r="H14" s="17">
        <f>H13*C13</f>
        <v>372</v>
      </c>
      <c r="I14" s="24">
        <f>I13*C13</f>
        <v>0</v>
      </c>
      <c r="J14" s="24">
        <f t="shared" si="1"/>
        <v>2790</v>
      </c>
      <c r="K14" s="66"/>
      <c r="L14" s="33"/>
    </row>
    <row r="15" spans="1:12" x14ac:dyDescent="0.3">
      <c r="A15" s="49"/>
      <c r="B15" s="10"/>
      <c r="C15" s="11"/>
      <c r="D15" s="12">
        <f t="shared" ref="D15:I15" si="3">D12+D14</f>
        <v>11.894999999999982</v>
      </c>
      <c r="E15" s="12">
        <f t="shared" si="3"/>
        <v>0.58500000000003638</v>
      </c>
      <c r="F15" s="12">
        <f t="shared" si="3"/>
        <v>-53.399999999999636</v>
      </c>
      <c r="G15" s="12">
        <f t="shared" si="3"/>
        <v>-78.374999999999773</v>
      </c>
      <c r="H15" s="12">
        <f t="shared" si="3"/>
        <v>-36.75</v>
      </c>
      <c r="I15" s="12">
        <f t="shared" si="3"/>
        <v>0.55500000000000682</v>
      </c>
      <c r="J15" s="24">
        <f t="shared" si="1"/>
        <v>-155.48999999999938</v>
      </c>
      <c r="K15" s="67"/>
      <c r="L15" s="33"/>
    </row>
    <row r="16" spans="1:12" x14ac:dyDescent="0.3">
      <c r="A16" s="49"/>
      <c r="B16" s="37" t="s">
        <v>19</v>
      </c>
      <c r="C16" s="37">
        <v>39</v>
      </c>
      <c r="D16" s="9"/>
      <c r="E16" s="9"/>
      <c r="F16" s="9">
        <v>2</v>
      </c>
      <c r="G16" s="9">
        <v>2</v>
      </c>
      <c r="H16" s="9">
        <v>1</v>
      </c>
      <c r="I16" s="9"/>
      <c r="J16" s="24">
        <f t="shared" si="1"/>
        <v>5</v>
      </c>
      <c r="K16" s="65">
        <f>0.5908+I2</f>
        <v>0.5958</v>
      </c>
      <c r="L16" s="33">
        <f t="shared" ref="L16" si="4">K16*J17</f>
        <v>116.181</v>
      </c>
    </row>
    <row r="17" spans="1:12" x14ac:dyDescent="0.3">
      <c r="A17" s="49"/>
      <c r="B17" s="37"/>
      <c r="C17" s="37"/>
      <c r="D17" s="17">
        <f>D16*C16</f>
        <v>0</v>
      </c>
      <c r="E17" s="17">
        <f>E16*C16</f>
        <v>0</v>
      </c>
      <c r="F17" s="17">
        <f>C16*F16</f>
        <v>78</v>
      </c>
      <c r="G17" s="17">
        <f>G16*C16</f>
        <v>78</v>
      </c>
      <c r="H17" s="17">
        <f>H16*C16</f>
        <v>39</v>
      </c>
      <c r="I17" s="24">
        <f>I16*C16</f>
        <v>0</v>
      </c>
      <c r="J17" s="24">
        <f t="shared" si="1"/>
        <v>195</v>
      </c>
      <c r="K17" s="66"/>
      <c r="L17" s="33"/>
    </row>
    <row r="18" spans="1:12" x14ac:dyDescent="0.3">
      <c r="A18" s="49"/>
      <c r="B18" s="10"/>
      <c r="C18" s="11"/>
      <c r="D18" s="12">
        <f t="shared" ref="D18:I18" si="5">D15+D17</f>
        <v>11.894999999999982</v>
      </c>
      <c r="E18" s="12">
        <f t="shared" si="5"/>
        <v>0.58500000000003638</v>
      </c>
      <c r="F18" s="12">
        <f t="shared" si="5"/>
        <v>24.600000000000364</v>
      </c>
      <c r="G18" s="12">
        <f t="shared" si="5"/>
        <v>-0.37499999999977263</v>
      </c>
      <c r="H18" s="12">
        <f t="shared" si="5"/>
        <v>2.25</v>
      </c>
      <c r="I18" s="12">
        <f t="shared" si="5"/>
        <v>0.55500000000000682</v>
      </c>
      <c r="J18" s="24">
        <f t="shared" si="1"/>
        <v>39.510000000000616</v>
      </c>
      <c r="K18" s="67"/>
      <c r="L18" s="33"/>
    </row>
    <row r="19" spans="1:12" x14ac:dyDescent="0.25">
      <c r="A19" s="49"/>
      <c r="B19" s="34" t="s">
        <v>18</v>
      </c>
      <c r="C19" s="35"/>
      <c r="D19" s="21">
        <f>D11+D14+D17</f>
        <v>1050</v>
      </c>
      <c r="E19" s="21">
        <f t="shared" ref="E19:J19" si="6">E11+E14+E17</f>
        <v>1728</v>
      </c>
      <c r="F19" s="21">
        <f t="shared" si="6"/>
        <v>2550</v>
      </c>
      <c r="G19" s="21">
        <f t="shared" si="6"/>
        <v>1992</v>
      </c>
      <c r="H19" s="21">
        <f t="shared" si="6"/>
        <v>1089</v>
      </c>
      <c r="I19" s="21">
        <f t="shared" si="6"/>
        <v>339</v>
      </c>
      <c r="J19" s="21">
        <f t="shared" si="6"/>
        <v>8748</v>
      </c>
      <c r="K19" s="13">
        <f>L19/J19</f>
        <v>0.5471158436213992</v>
      </c>
      <c r="L19" s="14">
        <f>SUM(L10:L18)</f>
        <v>4786.1693999999998</v>
      </c>
    </row>
    <row r="20" spans="1:12" x14ac:dyDescent="0.3">
      <c r="J20" s="15" t="s">
        <v>17</v>
      </c>
      <c r="K20" s="31">
        <f>L20/G3</f>
        <v>8.8407027664515275E-2</v>
      </c>
      <c r="L20" s="32">
        <f>G3-L19</f>
        <v>464.16660000000047</v>
      </c>
    </row>
    <row r="21" spans="1:12" ht="20.25" customHeight="1" x14ac:dyDescent="0.3">
      <c r="A21" s="50" t="s">
        <v>16</v>
      </c>
      <c r="B21" s="50"/>
      <c r="C21" s="51"/>
      <c r="D21" s="52"/>
      <c r="E21" s="53"/>
      <c r="F21" s="56" t="s">
        <v>13</v>
      </c>
      <c r="G21" s="1" t="s">
        <v>15</v>
      </c>
      <c r="H21" s="29" t="s">
        <v>32</v>
      </c>
      <c r="I21" s="2" t="s">
        <v>24</v>
      </c>
      <c r="J21" s="2"/>
      <c r="K21" s="58" t="s">
        <v>14</v>
      </c>
      <c r="L21" s="59" t="s">
        <v>26</v>
      </c>
    </row>
    <row r="22" spans="1:12" ht="13.5" customHeight="1" x14ac:dyDescent="0.3">
      <c r="A22" s="50"/>
      <c r="B22" s="50"/>
      <c r="C22" s="51"/>
      <c r="D22" s="54"/>
      <c r="E22" s="55"/>
      <c r="F22" s="57"/>
      <c r="G22" s="22">
        <v>0.624</v>
      </c>
      <c r="H22" s="29">
        <v>4.5999999999999999E-2</v>
      </c>
      <c r="I22" s="2">
        <v>5.0000000000000001E-3</v>
      </c>
      <c r="J22" s="2"/>
      <c r="K22" s="58"/>
      <c r="L22" s="60"/>
    </row>
    <row r="23" spans="1:12" ht="17.25" customHeight="1" x14ac:dyDescent="0.3">
      <c r="A23" s="38" t="s">
        <v>25</v>
      </c>
      <c r="B23" s="38"/>
      <c r="C23" s="39"/>
      <c r="D23" s="40"/>
      <c r="E23" s="41"/>
      <c r="F23" s="29" t="s">
        <v>20</v>
      </c>
      <c r="G23" s="20">
        <f>J27*G22</f>
        <v>2983.3440000000001</v>
      </c>
      <c r="H23" s="20">
        <f>J27*H22</f>
        <v>219.92599999999999</v>
      </c>
      <c r="I23" s="20"/>
      <c r="J23" s="20"/>
      <c r="K23" s="44" t="s">
        <v>29</v>
      </c>
      <c r="L23" s="60"/>
    </row>
    <row r="24" spans="1:12" ht="17.25" customHeight="1" x14ac:dyDescent="0.3">
      <c r="A24" s="38"/>
      <c r="B24" s="38"/>
      <c r="C24" s="39"/>
      <c r="D24" s="42"/>
      <c r="E24" s="43"/>
      <c r="F24" s="4"/>
      <c r="G24" s="4"/>
      <c r="H24" s="30"/>
      <c r="I24" s="5"/>
      <c r="J24" s="5"/>
      <c r="K24" s="45"/>
      <c r="L24" s="61"/>
    </row>
    <row r="25" spans="1:12" x14ac:dyDescent="0.3">
      <c r="A25" s="46" t="s">
        <v>0</v>
      </c>
      <c r="B25" s="46" t="s">
        <v>1</v>
      </c>
      <c r="C25" s="46"/>
      <c r="D25" s="46"/>
      <c r="E25" s="46"/>
      <c r="F25" s="46"/>
      <c r="G25" s="46"/>
      <c r="H25" s="46"/>
      <c r="I25" s="28"/>
      <c r="J25" s="46" t="s">
        <v>2</v>
      </c>
      <c r="K25" s="47" t="s">
        <v>12</v>
      </c>
      <c r="L25" s="62" t="s">
        <v>11</v>
      </c>
    </row>
    <row r="26" spans="1:12" x14ac:dyDescent="0.3">
      <c r="A26" s="46"/>
      <c r="B26" s="46"/>
      <c r="C26" s="46"/>
      <c r="D26" s="6" t="s">
        <v>21</v>
      </c>
      <c r="E26" s="6" t="s">
        <v>22</v>
      </c>
      <c r="F26" s="6" t="s">
        <v>10</v>
      </c>
      <c r="G26" s="6" t="s">
        <v>9</v>
      </c>
      <c r="H26" s="6" t="s">
        <v>8</v>
      </c>
      <c r="I26" s="6" t="s">
        <v>23</v>
      </c>
      <c r="J26" s="46"/>
      <c r="K26" s="48"/>
      <c r="L26" s="63"/>
    </row>
    <row r="27" spans="1:12" ht="13.5" customHeight="1" x14ac:dyDescent="0.3">
      <c r="A27" s="49" t="s">
        <v>30</v>
      </c>
      <c r="B27" s="28" t="s">
        <v>3</v>
      </c>
      <c r="C27" s="46" t="s">
        <v>7</v>
      </c>
      <c r="D27" s="9">
        <v>574</v>
      </c>
      <c r="E27" s="9">
        <v>959</v>
      </c>
      <c r="F27" s="9">
        <v>1389</v>
      </c>
      <c r="G27" s="9">
        <v>1092</v>
      </c>
      <c r="H27" s="9">
        <v>601</v>
      </c>
      <c r="I27" s="9">
        <v>166</v>
      </c>
      <c r="J27" s="28">
        <f>SUM(D27:I27)</f>
        <v>4781</v>
      </c>
      <c r="K27" s="46"/>
      <c r="L27" s="36"/>
    </row>
    <row r="28" spans="1:12" ht="13.5" customHeight="1" x14ac:dyDescent="0.3">
      <c r="A28" s="49"/>
      <c r="B28" s="28" t="s">
        <v>31</v>
      </c>
      <c r="C28" s="46"/>
      <c r="D28" s="28">
        <f>D27*1.05</f>
        <v>602.70000000000005</v>
      </c>
      <c r="E28" s="28">
        <f t="shared" ref="E28:J28" si="7">E27*1.05</f>
        <v>1006.95</v>
      </c>
      <c r="F28" s="28">
        <f t="shared" si="7"/>
        <v>1458.45</v>
      </c>
      <c r="G28" s="28">
        <f t="shared" si="7"/>
        <v>1146.6000000000001</v>
      </c>
      <c r="H28" s="28">
        <f t="shared" si="7"/>
        <v>631.05000000000007</v>
      </c>
      <c r="I28" s="28">
        <f t="shared" si="7"/>
        <v>174.3</v>
      </c>
      <c r="J28" s="28">
        <f t="shared" si="7"/>
        <v>5020.05</v>
      </c>
      <c r="K28" s="46"/>
      <c r="L28" s="36"/>
    </row>
    <row r="29" spans="1:12" ht="13.5" customHeight="1" x14ac:dyDescent="0.3">
      <c r="A29" s="49"/>
      <c r="B29" s="28" t="s">
        <v>4</v>
      </c>
      <c r="C29" s="46"/>
      <c r="D29" s="7">
        <f>D27/J27*100</f>
        <v>12.005856515373353</v>
      </c>
      <c r="E29" s="7">
        <f>E27/J27*100</f>
        <v>20.058565153733529</v>
      </c>
      <c r="F29" s="7">
        <f>F27/J27*100</f>
        <v>29.052499477096845</v>
      </c>
      <c r="G29" s="7">
        <f>G27/J27*100</f>
        <v>22.840409956076137</v>
      </c>
      <c r="H29" s="7">
        <f>H27/J27*100</f>
        <v>12.570591926375235</v>
      </c>
      <c r="I29" s="7">
        <f>I27/J27*100</f>
        <v>3.4720769713449071</v>
      </c>
      <c r="J29" s="8">
        <f t="shared" ref="J29:J38" si="8">SUM(D29:I29)</f>
        <v>99.999999999999986</v>
      </c>
      <c r="K29" s="46"/>
      <c r="L29" s="36"/>
    </row>
    <row r="30" spans="1:12" ht="13.5" customHeight="1" x14ac:dyDescent="0.3">
      <c r="A30" s="49"/>
      <c r="B30" s="37" t="s">
        <v>5</v>
      </c>
      <c r="C30" s="37">
        <v>174</v>
      </c>
      <c r="D30" s="9">
        <v>2</v>
      </c>
      <c r="E30" s="9">
        <v>4</v>
      </c>
      <c r="F30" s="9">
        <v>4</v>
      </c>
      <c r="G30" s="9">
        <v>4</v>
      </c>
      <c r="H30" s="9">
        <v>2</v>
      </c>
      <c r="I30" s="9">
        <v>1</v>
      </c>
      <c r="J30" s="27">
        <f t="shared" si="8"/>
        <v>17</v>
      </c>
      <c r="K30" s="64">
        <f>0.5242+I22</f>
        <v>0.5292</v>
      </c>
      <c r="L30" s="33">
        <f>K30*J31</f>
        <v>1565.3736000000001</v>
      </c>
    </row>
    <row r="31" spans="1:12" ht="13.5" customHeight="1" x14ac:dyDescent="0.3">
      <c r="A31" s="49"/>
      <c r="B31" s="37"/>
      <c r="C31" s="37"/>
      <c r="D31" s="27">
        <f>D30*C30</f>
        <v>348</v>
      </c>
      <c r="E31" s="27">
        <f>E30*C30</f>
        <v>696</v>
      </c>
      <c r="F31" s="27">
        <f>C30*F30</f>
        <v>696</v>
      </c>
      <c r="G31" s="27">
        <f>G30*C30</f>
        <v>696</v>
      </c>
      <c r="H31" s="27">
        <f>H30*C30</f>
        <v>348</v>
      </c>
      <c r="I31" s="27">
        <f>I30*C30</f>
        <v>174</v>
      </c>
      <c r="J31" s="27">
        <f t="shared" si="8"/>
        <v>2958</v>
      </c>
      <c r="K31" s="64"/>
      <c r="L31" s="33"/>
    </row>
    <row r="32" spans="1:12" ht="13.5" customHeight="1" x14ac:dyDescent="0.3">
      <c r="A32" s="49"/>
      <c r="B32" s="10"/>
      <c r="C32" s="11"/>
      <c r="D32" s="12">
        <f t="shared" ref="D32:F32" si="9">D31-D28</f>
        <v>-254.70000000000005</v>
      </c>
      <c r="E32" s="12">
        <f t="shared" si="9"/>
        <v>-310.95000000000005</v>
      </c>
      <c r="F32" s="12">
        <f t="shared" si="9"/>
        <v>-762.45</v>
      </c>
      <c r="G32" s="12">
        <f>G31-G28</f>
        <v>-450.60000000000014</v>
      </c>
      <c r="H32" s="12">
        <f>H31-H28</f>
        <v>-283.05000000000007</v>
      </c>
      <c r="I32" s="12">
        <f>I31-I28</f>
        <v>-0.30000000000001137</v>
      </c>
      <c r="J32" s="27">
        <f t="shared" si="8"/>
        <v>-2062.0500000000006</v>
      </c>
      <c r="K32" s="64"/>
      <c r="L32" s="33"/>
    </row>
    <row r="33" spans="1:12" ht="13.5" customHeight="1" x14ac:dyDescent="0.3">
      <c r="A33" s="49"/>
      <c r="B33" s="37" t="s">
        <v>6</v>
      </c>
      <c r="C33" s="37">
        <v>128</v>
      </c>
      <c r="D33" s="9">
        <v>2</v>
      </c>
      <c r="E33" s="9">
        <v>2</v>
      </c>
      <c r="F33" s="9">
        <v>6</v>
      </c>
      <c r="G33" s="9">
        <v>3</v>
      </c>
      <c r="H33" s="9">
        <v>2</v>
      </c>
      <c r="I33" s="9"/>
      <c r="J33" s="27">
        <f t="shared" si="8"/>
        <v>15</v>
      </c>
      <c r="K33" s="65">
        <f>0.5207+I22</f>
        <v>0.52570000000000006</v>
      </c>
      <c r="L33" s="33">
        <f>K33*J34</f>
        <v>1009.3440000000001</v>
      </c>
    </row>
    <row r="34" spans="1:12" ht="13.5" customHeight="1" x14ac:dyDescent="0.3">
      <c r="A34" s="49"/>
      <c r="B34" s="37"/>
      <c r="C34" s="37"/>
      <c r="D34" s="27">
        <f>D33*C33</f>
        <v>256</v>
      </c>
      <c r="E34" s="27">
        <f>E33*C33</f>
        <v>256</v>
      </c>
      <c r="F34" s="27">
        <f>F33*C33</f>
        <v>768</v>
      </c>
      <c r="G34" s="27">
        <f>G33*C33</f>
        <v>384</v>
      </c>
      <c r="H34" s="27">
        <f>H33*C33</f>
        <v>256</v>
      </c>
      <c r="I34" s="27">
        <f>I33*C33</f>
        <v>0</v>
      </c>
      <c r="J34" s="27">
        <f t="shared" si="8"/>
        <v>1920</v>
      </c>
      <c r="K34" s="66"/>
      <c r="L34" s="33"/>
    </row>
    <row r="35" spans="1:12" ht="13.5" customHeight="1" x14ac:dyDescent="0.3">
      <c r="A35" s="49"/>
      <c r="B35" s="10"/>
      <c r="C35" s="11"/>
      <c r="D35" s="12">
        <f t="shared" ref="D35:I35" si="10">D32+D34</f>
        <v>1.2999999999999545</v>
      </c>
      <c r="E35" s="12">
        <f t="shared" si="10"/>
        <v>-54.950000000000045</v>
      </c>
      <c r="F35" s="12">
        <f t="shared" si="10"/>
        <v>5.5499999999999545</v>
      </c>
      <c r="G35" s="12">
        <f t="shared" si="10"/>
        <v>-66.600000000000136</v>
      </c>
      <c r="H35" s="12">
        <f t="shared" si="10"/>
        <v>-27.050000000000068</v>
      </c>
      <c r="I35" s="12">
        <f t="shared" si="10"/>
        <v>-0.30000000000001137</v>
      </c>
      <c r="J35" s="27">
        <f t="shared" si="8"/>
        <v>-142.05000000000035</v>
      </c>
      <c r="K35" s="67"/>
      <c r="L35" s="33"/>
    </row>
    <row r="36" spans="1:12" ht="13.5" customHeight="1" x14ac:dyDescent="0.3">
      <c r="A36" s="49"/>
      <c r="B36" s="37" t="s">
        <v>19</v>
      </c>
      <c r="C36" s="37">
        <v>34</v>
      </c>
      <c r="D36" s="9"/>
      <c r="E36" s="9">
        <v>2</v>
      </c>
      <c r="F36" s="9"/>
      <c r="G36" s="9">
        <v>2</v>
      </c>
      <c r="H36" s="9">
        <v>1</v>
      </c>
      <c r="I36" s="9"/>
      <c r="J36" s="27">
        <f t="shared" si="8"/>
        <v>5</v>
      </c>
      <c r="K36" s="65">
        <f>0.5552+I22</f>
        <v>0.56020000000000003</v>
      </c>
      <c r="L36" s="33">
        <f t="shared" ref="L36" si="11">K36*J37</f>
        <v>95.234000000000009</v>
      </c>
    </row>
    <row r="37" spans="1:12" ht="13.5" customHeight="1" x14ac:dyDescent="0.3">
      <c r="A37" s="49"/>
      <c r="B37" s="37"/>
      <c r="C37" s="37"/>
      <c r="D37" s="27">
        <f>D36*C36</f>
        <v>0</v>
      </c>
      <c r="E37" s="27">
        <f>E36*C36</f>
        <v>68</v>
      </c>
      <c r="F37" s="27">
        <f>C36*F36</f>
        <v>0</v>
      </c>
      <c r="G37" s="27">
        <f>G36*C36</f>
        <v>68</v>
      </c>
      <c r="H37" s="27">
        <f>H36*C36</f>
        <v>34</v>
      </c>
      <c r="I37" s="27">
        <f>I36*C36</f>
        <v>0</v>
      </c>
      <c r="J37" s="27">
        <f t="shared" si="8"/>
        <v>170</v>
      </c>
      <c r="K37" s="66"/>
      <c r="L37" s="33"/>
    </row>
    <row r="38" spans="1:12" ht="13.5" customHeight="1" x14ac:dyDescent="0.3">
      <c r="A38" s="49"/>
      <c r="B38" s="10"/>
      <c r="C38" s="11"/>
      <c r="D38" s="12">
        <f t="shared" ref="D38:I38" si="12">D35+D37</f>
        <v>1.2999999999999545</v>
      </c>
      <c r="E38" s="12">
        <f t="shared" si="12"/>
        <v>13.049999999999955</v>
      </c>
      <c r="F38" s="12">
        <f t="shared" si="12"/>
        <v>5.5499999999999545</v>
      </c>
      <c r="G38" s="12">
        <f t="shared" si="12"/>
        <v>1.3999999999998636</v>
      </c>
      <c r="H38" s="12">
        <f t="shared" si="12"/>
        <v>6.9499999999999318</v>
      </c>
      <c r="I38" s="12">
        <f t="shared" si="12"/>
        <v>-0.30000000000001137</v>
      </c>
      <c r="J38" s="27">
        <f t="shared" si="8"/>
        <v>27.949999999999648</v>
      </c>
      <c r="K38" s="67"/>
      <c r="L38" s="33"/>
    </row>
    <row r="39" spans="1:12" ht="13.5" customHeight="1" x14ac:dyDescent="0.25">
      <c r="A39" s="49"/>
      <c r="B39" s="34" t="s">
        <v>18</v>
      </c>
      <c r="C39" s="35"/>
      <c r="D39" s="21">
        <f>D31+D34+D37</f>
        <v>604</v>
      </c>
      <c r="E39" s="21">
        <f t="shared" ref="E39:J39" si="13">E31+E34+E37</f>
        <v>1020</v>
      </c>
      <c r="F39" s="21">
        <f t="shared" si="13"/>
        <v>1464</v>
      </c>
      <c r="G39" s="21">
        <f t="shared" si="13"/>
        <v>1148</v>
      </c>
      <c r="H39" s="21">
        <f t="shared" si="13"/>
        <v>638</v>
      </c>
      <c r="I39" s="21">
        <f t="shared" si="13"/>
        <v>174</v>
      </c>
      <c r="J39" s="21">
        <f t="shared" si="13"/>
        <v>5048</v>
      </c>
      <c r="K39" s="13">
        <f>L39/J39</f>
        <v>0.5289127575277337</v>
      </c>
      <c r="L39" s="14">
        <f>SUM(L30:L38)</f>
        <v>2669.9515999999999</v>
      </c>
    </row>
    <row r="40" spans="1:12" ht="13.5" customHeight="1" x14ac:dyDescent="0.3">
      <c r="J40" s="15" t="s">
        <v>17</v>
      </c>
      <c r="K40" s="31">
        <f>L40/G23</f>
        <v>0.10504735625526261</v>
      </c>
      <c r="L40" s="32">
        <f>G23-L39</f>
        <v>313.39240000000018</v>
      </c>
    </row>
    <row r="41" spans="1:12" ht="13.5" customHeight="1" x14ac:dyDescent="0.3">
      <c r="A41" s="50" t="s">
        <v>16</v>
      </c>
      <c r="B41" s="50"/>
      <c r="C41" s="51"/>
      <c r="D41" s="52"/>
      <c r="E41" s="53"/>
      <c r="F41" s="56" t="s">
        <v>13</v>
      </c>
      <c r="G41" s="1" t="s">
        <v>15</v>
      </c>
      <c r="H41" s="29"/>
      <c r="I41" s="2" t="s">
        <v>24</v>
      </c>
      <c r="J41" s="2"/>
      <c r="K41" s="58" t="s">
        <v>14</v>
      </c>
      <c r="L41" s="59" t="s">
        <v>26</v>
      </c>
    </row>
    <row r="42" spans="1:12" ht="13.5" customHeight="1" x14ac:dyDescent="0.3">
      <c r="A42" s="50"/>
      <c r="B42" s="50"/>
      <c r="C42" s="51"/>
      <c r="D42" s="54"/>
      <c r="E42" s="55"/>
      <c r="F42" s="57"/>
      <c r="G42" s="22">
        <v>0.624</v>
      </c>
      <c r="H42" s="29"/>
      <c r="I42" s="2">
        <v>5.0000000000000001E-3</v>
      </c>
      <c r="J42" s="2"/>
      <c r="K42" s="58"/>
      <c r="L42" s="60"/>
    </row>
    <row r="43" spans="1:12" ht="13.5" customHeight="1" x14ac:dyDescent="0.3">
      <c r="A43" s="38" t="s">
        <v>25</v>
      </c>
      <c r="B43" s="38"/>
      <c r="C43" s="39"/>
      <c r="D43" s="40"/>
      <c r="E43" s="41"/>
      <c r="F43" s="29" t="s">
        <v>20</v>
      </c>
      <c r="G43" s="20">
        <f>J47*G42</f>
        <v>3810.768</v>
      </c>
      <c r="H43" s="20"/>
      <c r="I43" s="20"/>
      <c r="J43" s="20"/>
      <c r="K43" s="44" t="s">
        <v>29</v>
      </c>
      <c r="L43" s="60"/>
    </row>
    <row r="44" spans="1:12" ht="20.25" customHeight="1" x14ac:dyDescent="0.3">
      <c r="A44" s="38"/>
      <c r="B44" s="38"/>
      <c r="C44" s="39"/>
      <c r="D44" s="42"/>
      <c r="E44" s="43"/>
      <c r="F44" s="4"/>
      <c r="G44" s="4"/>
      <c r="H44" s="30"/>
      <c r="I44" s="5"/>
      <c r="J44" s="5"/>
      <c r="K44" s="45"/>
      <c r="L44" s="61"/>
    </row>
    <row r="45" spans="1:12" ht="13.5" customHeight="1" x14ac:dyDescent="0.3">
      <c r="A45" s="46" t="s">
        <v>0</v>
      </c>
      <c r="B45" s="46" t="s">
        <v>1</v>
      </c>
      <c r="C45" s="46"/>
      <c r="D45" s="46"/>
      <c r="E45" s="46"/>
      <c r="F45" s="46"/>
      <c r="G45" s="46"/>
      <c r="H45" s="46"/>
      <c r="I45" s="28"/>
      <c r="J45" s="46" t="s">
        <v>2</v>
      </c>
      <c r="K45" s="47" t="s">
        <v>12</v>
      </c>
      <c r="L45" s="62" t="s">
        <v>11</v>
      </c>
    </row>
    <row r="46" spans="1:12" ht="17.25" customHeight="1" x14ac:dyDescent="0.3">
      <c r="A46" s="46"/>
      <c r="B46" s="46"/>
      <c r="C46" s="46"/>
      <c r="D46" s="6" t="s">
        <v>21</v>
      </c>
      <c r="E46" s="6" t="s">
        <v>22</v>
      </c>
      <c r="F46" s="6" t="s">
        <v>10</v>
      </c>
      <c r="G46" s="6" t="s">
        <v>9</v>
      </c>
      <c r="H46" s="6" t="s">
        <v>8</v>
      </c>
      <c r="I46" s="6" t="s">
        <v>23</v>
      </c>
      <c r="J46" s="46"/>
      <c r="K46" s="48"/>
      <c r="L46" s="63"/>
    </row>
    <row r="47" spans="1:12" ht="17.25" customHeight="1" x14ac:dyDescent="0.3">
      <c r="A47" s="49" t="s">
        <v>33</v>
      </c>
      <c r="B47" s="28" t="s">
        <v>3</v>
      </c>
      <c r="C47" s="46" t="s">
        <v>7</v>
      </c>
      <c r="D47" s="9">
        <v>730</v>
      </c>
      <c r="E47" s="9">
        <v>1212</v>
      </c>
      <c r="F47" s="9">
        <v>1774</v>
      </c>
      <c r="G47" s="9">
        <v>1389</v>
      </c>
      <c r="H47" s="9">
        <v>762</v>
      </c>
      <c r="I47" s="9">
        <v>240</v>
      </c>
      <c r="J47" s="28">
        <f>SUM(D47:I47)</f>
        <v>6107</v>
      </c>
      <c r="K47" s="68"/>
      <c r="L47" s="36"/>
    </row>
    <row r="48" spans="1:12" ht="13.5" customHeight="1" x14ac:dyDescent="0.3">
      <c r="A48" s="49"/>
      <c r="B48" s="28" t="s">
        <v>28</v>
      </c>
      <c r="C48" s="46"/>
      <c r="D48" s="28">
        <f>D47*1.035</f>
        <v>755.55</v>
      </c>
      <c r="E48" s="28">
        <f t="shared" ref="E48:J48" si="14">E47*1.035</f>
        <v>1254.4199999999998</v>
      </c>
      <c r="F48" s="28">
        <f t="shared" si="14"/>
        <v>1836.09</v>
      </c>
      <c r="G48" s="28">
        <f t="shared" si="14"/>
        <v>1437.6149999999998</v>
      </c>
      <c r="H48" s="28">
        <f t="shared" si="14"/>
        <v>788.67</v>
      </c>
      <c r="I48" s="28">
        <f t="shared" si="14"/>
        <v>248.39999999999998</v>
      </c>
      <c r="J48" s="28">
        <f t="shared" si="14"/>
        <v>6320.7449999999999</v>
      </c>
      <c r="K48" s="69"/>
      <c r="L48" s="36"/>
    </row>
    <row r="49" spans="1:12" ht="13.5" customHeight="1" x14ac:dyDescent="0.3">
      <c r="A49" s="49"/>
      <c r="B49" s="28" t="s">
        <v>4</v>
      </c>
      <c r="C49" s="46"/>
      <c r="D49" s="7">
        <f>D47/J47*100</f>
        <v>11.953495988210252</v>
      </c>
      <c r="E49" s="7">
        <f>E47/J47*100</f>
        <v>19.846078270836745</v>
      </c>
      <c r="F49" s="7">
        <f>F47/J47*100</f>
        <v>29.048632716554774</v>
      </c>
      <c r="G49" s="7">
        <f>G47/J47*100</f>
        <v>22.744391681676763</v>
      </c>
      <c r="H49" s="7">
        <f>H47/J47*100</f>
        <v>12.477484853446864</v>
      </c>
      <c r="I49" s="7">
        <f>I47/J47*100</f>
        <v>3.9299164892746026</v>
      </c>
      <c r="J49" s="8">
        <f t="shared" ref="J49:J58" si="15">SUM(D49:I49)</f>
        <v>100</v>
      </c>
      <c r="K49" s="70"/>
      <c r="L49" s="36"/>
    </row>
    <row r="50" spans="1:12" ht="13.5" customHeight="1" x14ac:dyDescent="0.3">
      <c r="A50" s="49"/>
      <c r="B50" s="37" t="s">
        <v>5</v>
      </c>
      <c r="C50" s="37">
        <v>248</v>
      </c>
      <c r="D50" s="9">
        <v>2</v>
      </c>
      <c r="E50" s="9">
        <v>4</v>
      </c>
      <c r="F50" s="9">
        <v>4</v>
      </c>
      <c r="G50" s="9">
        <v>4</v>
      </c>
      <c r="H50" s="9">
        <v>2</v>
      </c>
      <c r="I50" s="9">
        <v>1</v>
      </c>
      <c r="J50" s="27">
        <f t="shared" si="15"/>
        <v>17</v>
      </c>
      <c r="K50" s="64">
        <f>0.5428+I42</f>
        <v>0.54779999999999995</v>
      </c>
      <c r="L50" s="33">
        <f>K50*J51</f>
        <v>2309.5247999999997</v>
      </c>
    </row>
    <row r="51" spans="1:12" ht="13.5" customHeight="1" x14ac:dyDescent="0.3">
      <c r="A51" s="49"/>
      <c r="B51" s="37"/>
      <c r="C51" s="37"/>
      <c r="D51" s="27">
        <f>D50*C50</f>
        <v>496</v>
      </c>
      <c r="E51" s="27">
        <f>E50*C50</f>
        <v>992</v>
      </c>
      <c r="F51" s="27">
        <f>C50*F50</f>
        <v>992</v>
      </c>
      <c r="G51" s="27">
        <f>G50*C50</f>
        <v>992</v>
      </c>
      <c r="H51" s="27">
        <f>H50*C50</f>
        <v>496</v>
      </c>
      <c r="I51" s="27">
        <f>I50*C50</f>
        <v>248</v>
      </c>
      <c r="J51" s="27">
        <f t="shared" si="15"/>
        <v>4216</v>
      </c>
      <c r="K51" s="64"/>
      <c r="L51" s="33"/>
    </row>
    <row r="52" spans="1:12" ht="13.5" customHeight="1" x14ac:dyDescent="0.3">
      <c r="A52" s="49"/>
      <c r="B52" s="10"/>
      <c r="C52" s="11"/>
      <c r="D52" s="12">
        <f t="shared" ref="D52:F52" si="16">D51-D48</f>
        <v>-259.54999999999995</v>
      </c>
      <c r="E52" s="12">
        <f t="shared" si="16"/>
        <v>-262.41999999999985</v>
      </c>
      <c r="F52" s="12">
        <f t="shared" si="16"/>
        <v>-844.08999999999992</v>
      </c>
      <c r="G52" s="12">
        <f>G51-G48</f>
        <v>-445.61499999999978</v>
      </c>
      <c r="H52" s="12">
        <f>H51-H48</f>
        <v>-292.66999999999996</v>
      </c>
      <c r="I52" s="12">
        <f>I51-I48</f>
        <v>-0.39999999999997726</v>
      </c>
      <c r="J52" s="27">
        <f t="shared" si="15"/>
        <v>-2104.7449999999994</v>
      </c>
      <c r="K52" s="64"/>
      <c r="L52" s="33"/>
    </row>
    <row r="53" spans="1:12" ht="13.5" customHeight="1" x14ac:dyDescent="0.3">
      <c r="A53" s="49"/>
      <c r="B53" s="37" t="s">
        <v>6</v>
      </c>
      <c r="C53" s="37">
        <v>131</v>
      </c>
      <c r="D53" s="9">
        <v>2</v>
      </c>
      <c r="E53" s="9">
        <v>2</v>
      </c>
      <c r="F53" s="9">
        <v>6</v>
      </c>
      <c r="G53" s="9">
        <v>3</v>
      </c>
      <c r="H53" s="9">
        <v>2</v>
      </c>
      <c r="I53" s="9"/>
      <c r="J53" s="27">
        <f t="shared" si="15"/>
        <v>15</v>
      </c>
      <c r="K53" s="65">
        <f>0.5373+I42</f>
        <v>0.5423</v>
      </c>
      <c r="L53" s="33">
        <f>K53*J54</f>
        <v>1065.6195</v>
      </c>
    </row>
    <row r="54" spans="1:12" ht="13.5" customHeight="1" x14ac:dyDescent="0.3">
      <c r="A54" s="49"/>
      <c r="B54" s="37"/>
      <c r="C54" s="37"/>
      <c r="D54" s="27">
        <f>D53*C53</f>
        <v>262</v>
      </c>
      <c r="E54" s="27">
        <f>E53*C53</f>
        <v>262</v>
      </c>
      <c r="F54" s="27">
        <f>F53*C53</f>
        <v>786</v>
      </c>
      <c r="G54" s="27">
        <f>G53*C53</f>
        <v>393</v>
      </c>
      <c r="H54" s="27">
        <f>H53*C53</f>
        <v>262</v>
      </c>
      <c r="I54" s="27">
        <f>I53*C53</f>
        <v>0</v>
      </c>
      <c r="J54" s="27">
        <f t="shared" si="15"/>
        <v>1965</v>
      </c>
      <c r="K54" s="66"/>
      <c r="L54" s="33"/>
    </row>
    <row r="55" spans="1:12" ht="13.5" customHeight="1" x14ac:dyDescent="0.3">
      <c r="A55" s="49"/>
      <c r="B55" s="10"/>
      <c r="C55" s="11"/>
      <c r="D55" s="12">
        <f t="shared" ref="D55:I55" si="17">D52+D54</f>
        <v>2.4500000000000455</v>
      </c>
      <c r="E55" s="12">
        <f t="shared" si="17"/>
        <v>-0.41999999999984539</v>
      </c>
      <c r="F55" s="12">
        <f t="shared" si="17"/>
        <v>-58.089999999999918</v>
      </c>
      <c r="G55" s="12">
        <f t="shared" si="17"/>
        <v>-52.614999999999782</v>
      </c>
      <c r="H55" s="12">
        <f t="shared" si="17"/>
        <v>-30.669999999999959</v>
      </c>
      <c r="I55" s="12">
        <f t="shared" si="17"/>
        <v>-0.39999999999997726</v>
      </c>
      <c r="J55" s="27">
        <f t="shared" si="15"/>
        <v>-139.74499999999944</v>
      </c>
      <c r="K55" s="67"/>
      <c r="L55" s="33"/>
    </row>
    <row r="56" spans="1:12" ht="13.5" customHeight="1" x14ac:dyDescent="0.3">
      <c r="A56" s="49"/>
      <c r="B56" s="37" t="s">
        <v>19</v>
      </c>
      <c r="C56" s="37">
        <v>31</v>
      </c>
      <c r="D56" s="9"/>
      <c r="E56" s="9"/>
      <c r="F56" s="9">
        <v>2</v>
      </c>
      <c r="G56" s="9">
        <v>2</v>
      </c>
      <c r="H56" s="9">
        <v>1</v>
      </c>
      <c r="I56" s="9"/>
      <c r="J56" s="27">
        <f t="shared" si="15"/>
        <v>5</v>
      </c>
      <c r="K56" s="65">
        <f>0.5908+I42</f>
        <v>0.5958</v>
      </c>
      <c r="L56" s="33">
        <f t="shared" ref="L56" si="18">K56*J57</f>
        <v>92.349000000000004</v>
      </c>
    </row>
    <row r="57" spans="1:12" ht="13.5" customHeight="1" x14ac:dyDescent="0.3">
      <c r="A57" s="49"/>
      <c r="B57" s="37"/>
      <c r="C57" s="37"/>
      <c r="D57" s="27">
        <f>D56*C56</f>
        <v>0</v>
      </c>
      <c r="E57" s="27">
        <f>E56*C56</f>
        <v>0</v>
      </c>
      <c r="F57" s="27">
        <f>C56*F56</f>
        <v>62</v>
      </c>
      <c r="G57" s="27">
        <f>G56*C56</f>
        <v>62</v>
      </c>
      <c r="H57" s="27">
        <f>H56*C56</f>
        <v>31</v>
      </c>
      <c r="I57" s="27">
        <f>I56*C56</f>
        <v>0</v>
      </c>
      <c r="J57" s="27">
        <f t="shared" si="15"/>
        <v>155</v>
      </c>
      <c r="K57" s="66"/>
      <c r="L57" s="33"/>
    </row>
    <row r="58" spans="1:12" ht="13.5" customHeight="1" x14ac:dyDescent="0.3">
      <c r="A58" s="49"/>
      <c r="B58" s="10"/>
      <c r="C58" s="11"/>
      <c r="D58" s="12">
        <f t="shared" ref="D58:I58" si="19">D55+D57</f>
        <v>2.4500000000000455</v>
      </c>
      <c r="E58" s="12">
        <f t="shared" si="19"/>
        <v>-0.41999999999984539</v>
      </c>
      <c r="F58" s="12">
        <f t="shared" si="19"/>
        <v>3.9100000000000819</v>
      </c>
      <c r="G58" s="12">
        <f t="shared" si="19"/>
        <v>9.3850000000002183</v>
      </c>
      <c r="H58" s="12">
        <f t="shared" si="19"/>
        <v>0.33000000000004093</v>
      </c>
      <c r="I58" s="12">
        <f t="shared" si="19"/>
        <v>-0.39999999999997726</v>
      </c>
      <c r="J58" s="27">
        <f t="shared" si="15"/>
        <v>15.255000000000564</v>
      </c>
      <c r="K58" s="67"/>
      <c r="L58" s="33"/>
    </row>
    <row r="59" spans="1:12" ht="13.5" customHeight="1" x14ac:dyDescent="0.25">
      <c r="A59" s="49"/>
      <c r="B59" s="34" t="s">
        <v>18</v>
      </c>
      <c r="C59" s="35"/>
      <c r="D59" s="21">
        <f>D51+D54+D57</f>
        <v>758</v>
      </c>
      <c r="E59" s="21">
        <f t="shared" ref="E59:J59" si="20">E51+E54+E57</f>
        <v>1254</v>
      </c>
      <c r="F59" s="21">
        <f t="shared" si="20"/>
        <v>1840</v>
      </c>
      <c r="G59" s="21">
        <f t="shared" si="20"/>
        <v>1447</v>
      </c>
      <c r="H59" s="21">
        <f t="shared" si="20"/>
        <v>789</v>
      </c>
      <c r="I59" s="21">
        <f t="shared" si="20"/>
        <v>248</v>
      </c>
      <c r="J59" s="21">
        <f t="shared" si="20"/>
        <v>6336</v>
      </c>
      <c r="K59" s="13">
        <f>L59/J59</f>
        <v>0.54726851325757575</v>
      </c>
      <c r="L59" s="14">
        <f>SUM(L50:L58)</f>
        <v>3467.4933000000001</v>
      </c>
    </row>
    <row r="60" spans="1:12" ht="13.5" customHeight="1" x14ac:dyDescent="0.3">
      <c r="J60" s="15" t="s">
        <v>17</v>
      </c>
      <c r="K60" s="31">
        <f>L60/G43</f>
        <v>9.008018856041615E-2</v>
      </c>
      <c r="L60" s="32">
        <f>G43-L59</f>
        <v>343.27469999999994</v>
      </c>
    </row>
    <row r="61" spans="1:12" ht="13.5" customHeight="1" x14ac:dyDescent="0.3">
      <c r="A61" s="50" t="s">
        <v>16</v>
      </c>
      <c r="B61" s="50"/>
      <c r="C61" s="51"/>
      <c r="D61" s="52"/>
      <c r="E61" s="53"/>
      <c r="F61" s="56" t="s">
        <v>13</v>
      </c>
      <c r="G61" s="1" t="s">
        <v>15</v>
      </c>
      <c r="H61" s="29" t="s">
        <v>32</v>
      </c>
      <c r="I61" s="2" t="s">
        <v>24</v>
      </c>
      <c r="J61" s="2"/>
      <c r="K61" s="58" t="s">
        <v>14</v>
      </c>
      <c r="L61" s="59" t="s">
        <v>26</v>
      </c>
    </row>
    <row r="62" spans="1:12" ht="13.5" customHeight="1" x14ac:dyDescent="0.3">
      <c r="A62" s="50"/>
      <c r="B62" s="50"/>
      <c r="C62" s="51"/>
      <c r="D62" s="54"/>
      <c r="E62" s="55"/>
      <c r="F62" s="57"/>
      <c r="G62" s="22">
        <v>0.72099999999999997</v>
      </c>
      <c r="H62" s="29">
        <v>4.1000000000000002E-2</v>
      </c>
      <c r="I62" s="2">
        <v>6.2500000000000003E-3</v>
      </c>
      <c r="J62" s="2"/>
      <c r="K62" s="58"/>
      <c r="L62" s="60"/>
    </row>
    <row r="63" spans="1:12" ht="13.5" customHeight="1" x14ac:dyDescent="0.3">
      <c r="A63" s="38" t="s">
        <v>25</v>
      </c>
      <c r="B63" s="38"/>
      <c r="C63" s="39"/>
      <c r="D63" s="40"/>
      <c r="E63" s="41"/>
      <c r="F63" s="29" t="s">
        <v>20</v>
      </c>
      <c r="G63" s="20">
        <f>J67*G62</f>
        <v>5450.0389999999998</v>
      </c>
      <c r="H63" s="20"/>
      <c r="I63" s="20"/>
      <c r="J63" s="20"/>
      <c r="K63" s="44" t="s">
        <v>35</v>
      </c>
      <c r="L63" s="60"/>
    </row>
    <row r="64" spans="1:12" ht="13.5" customHeight="1" x14ac:dyDescent="0.3">
      <c r="A64" s="38"/>
      <c r="B64" s="38"/>
      <c r="C64" s="39"/>
      <c r="D64" s="42"/>
      <c r="E64" s="43"/>
      <c r="F64" s="4"/>
      <c r="G64" s="4"/>
      <c r="H64" s="30"/>
      <c r="I64" s="5"/>
      <c r="J64" s="5"/>
      <c r="K64" s="45"/>
      <c r="L64" s="61"/>
    </row>
    <row r="65" spans="1:12" ht="13.5" customHeight="1" x14ac:dyDescent="0.3">
      <c r="A65" s="46" t="s">
        <v>0</v>
      </c>
      <c r="B65" s="46" t="s">
        <v>1</v>
      </c>
      <c r="C65" s="46"/>
      <c r="D65" s="46"/>
      <c r="E65" s="46"/>
      <c r="F65" s="46"/>
      <c r="G65" s="46"/>
      <c r="H65" s="46"/>
      <c r="I65" s="28"/>
      <c r="J65" s="46" t="s">
        <v>2</v>
      </c>
      <c r="K65" s="47" t="s">
        <v>12</v>
      </c>
      <c r="L65" s="62" t="s">
        <v>11</v>
      </c>
    </row>
    <row r="66" spans="1:12" ht="13.5" customHeight="1" x14ac:dyDescent="0.3">
      <c r="A66" s="46"/>
      <c r="B66" s="46"/>
      <c r="C66" s="46"/>
      <c r="D66" s="6" t="s">
        <v>21</v>
      </c>
      <c r="E66" s="6" t="s">
        <v>22</v>
      </c>
      <c r="F66" s="6" t="s">
        <v>10</v>
      </c>
      <c r="G66" s="6" t="s">
        <v>9</v>
      </c>
      <c r="H66" s="6" t="s">
        <v>8</v>
      </c>
      <c r="I66" s="6" t="s">
        <v>23</v>
      </c>
      <c r="J66" s="46"/>
      <c r="K66" s="48"/>
      <c r="L66" s="63"/>
    </row>
    <row r="67" spans="1:12" ht="13.5" customHeight="1" x14ac:dyDescent="0.3">
      <c r="A67" s="49" t="s">
        <v>34</v>
      </c>
      <c r="B67" s="28" t="s">
        <v>3</v>
      </c>
      <c r="C67" s="46" t="s">
        <v>7</v>
      </c>
      <c r="D67" s="9">
        <v>911</v>
      </c>
      <c r="E67" s="9">
        <v>1509</v>
      </c>
      <c r="F67" s="9">
        <v>2193</v>
      </c>
      <c r="G67" s="9">
        <v>1722</v>
      </c>
      <c r="H67" s="9">
        <v>938</v>
      </c>
      <c r="I67" s="9">
        <v>286</v>
      </c>
      <c r="J67" s="28">
        <f>SUM(D67:I67)</f>
        <v>7559</v>
      </c>
      <c r="K67" s="46"/>
      <c r="L67" s="36"/>
    </row>
    <row r="68" spans="1:12" ht="13.5" customHeight="1" x14ac:dyDescent="0.3">
      <c r="A68" s="49"/>
      <c r="B68" s="28" t="s">
        <v>28</v>
      </c>
      <c r="C68" s="46"/>
      <c r="D68" s="28">
        <f>D67*1.035</f>
        <v>942.88499999999988</v>
      </c>
      <c r="E68" s="28">
        <f t="shared" ref="E68:J68" si="21">E67*1.035</f>
        <v>1561.8149999999998</v>
      </c>
      <c r="F68" s="28">
        <f t="shared" si="21"/>
        <v>2269.7549999999997</v>
      </c>
      <c r="G68" s="28">
        <f t="shared" si="21"/>
        <v>1782.2699999999998</v>
      </c>
      <c r="H68" s="28">
        <f t="shared" si="21"/>
        <v>970.82999999999993</v>
      </c>
      <c r="I68" s="28">
        <f t="shared" si="21"/>
        <v>296.01</v>
      </c>
      <c r="J68" s="28">
        <f t="shared" si="21"/>
        <v>7823.5649999999996</v>
      </c>
      <c r="K68" s="46"/>
      <c r="L68" s="36"/>
    </row>
    <row r="69" spans="1:12" ht="13.5" customHeight="1" x14ac:dyDescent="0.3">
      <c r="A69" s="49"/>
      <c r="B69" s="28" t="s">
        <v>4</v>
      </c>
      <c r="C69" s="46"/>
      <c r="D69" s="7">
        <f>D67/J67*100</f>
        <v>12.051858711469771</v>
      </c>
      <c r="E69" s="7">
        <f>E67/J67*100</f>
        <v>19.962958063235877</v>
      </c>
      <c r="F69" s="7">
        <f>F67/J67*100</f>
        <v>29.011774044185739</v>
      </c>
      <c r="G69" s="7">
        <f>G67/J67*100</f>
        <v>22.780791109935176</v>
      </c>
      <c r="H69" s="7">
        <f>H67/J67*100</f>
        <v>12.409048815980949</v>
      </c>
      <c r="I69" s="7">
        <f>I67/J67*100</f>
        <v>3.7835692551924858</v>
      </c>
      <c r="J69" s="8">
        <f t="shared" ref="J69:J78" si="22">SUM(D69:I69)</f>
        <v>100.00000000000001</v>
      </c>
      <c r="K69" s="46"/>
      <c r="L69" s="36"/>
    </row>
    <row r="70" spans="1:12" ht="13.5" customHeight="1" x14ac:dyDescent="0.3">
      <c r="A70" s="49"/>
      <c r="B70" s="37" t="s">
        <v>5</v>
      </c>
      <c r="C70" s="37">
        <v>298</v>
      </c>
      <c r="D70" s="9">
        <v>2</v>
      </c>
      <c r="E70" s="9">
        <v>3</v>
      </c>
      <c r="F70" s="9">
        <v>4</v>
      </c>
      <c r="G70" s="9">
        <v>3</v>
      </c>
      <c r="H70" s="9">
        <v>2</v>
      </c>
      <c r="I70" s="9">
        <v>1</v>
      </c>
      <c r="J70" s="27">
        <f t="shared" si="22"/>
        <v>15</v>
      </c>
      <c r="K70" s="64">
        <f>0.6243+I62</f>
        <v>0.63054999999999994</v>
      </c>
      <c r="L70" s="33">
        <f>K70*J71</f>
        <v>2818.5584999999996</v>
      </c>
    </row>
    <row r="71" spans="1:12" ht="13.5" customHeight="1" x14ac:dyDescent="0.3">
      <c r="A71" s="49"/>
      <c r="B71" s="37"/>
      <c r="C71" s="37"/>
      <c r="D71" s="27">
        <f>D70*C70</f>
        <v>596</v>
      </c>
      <c r="E71" s="27">
        <f>E70*C70</f>
        <v>894</v>
      </c>
      <c r="F71" s="27">
        <f>C70*F70</f>
        <v>1192</v>
      </c>
      <c r="G71" s="27">
        <f>G70*C70</f>
        <v>894</v>
      </c>
      <c r="H71" s="27">
        <f>H70*C70</f>
        <v>596</v>
      </c>
      <c r="I71" s="27">
        <f>I70*C70</f>
        <v>298</v>
      </c>
      <c r="J71" s="27">
        <f t="shared" si="22"/>
        <v>4470</v>
      </c>
      <c r="K71" s="64"/>
      <c r="L71" s="33"/>
    </row>
    <row r="72" spans="1:12" ht="13.5" customHeight="1" x14ac:dyDescent="0.3">
      <c r="A72" s="49"/>
      <c r="B72" s="10"/>
      <c r="C72" s="11"/>
      <c r="D72" s="12">
        <f t="shared" ref="D72:F72" si="23">D71-D68</f>
        <v>-346.88499999999988</v>
      </c>
      <c r="E72" s="12">
        <f t="shared" si="23"/>
        <v>-667.81499999999983</v>
      </c>
      <c r="F72" s="12">
        <f t="shared" si="23"/>
        <v>-1077.7549999999997</v>
      </c>
      <c r="G72" s="12">
        <f>G71-G68</f>
        <v>-888.26999999999975</v>
      </c>
      <c r="H72" s="12">
        <f>H71-H68</f>
        <v>-374.82999999999993</v>
      </c>
      <c r="I72" s="12">
        <f>I71-I68</f>
        <v>1.9900000000000091</v>
      </c>
      <c r="J72" s="27">
        <f t="shared" si="22"/>
        <v>-3353.5649999999996</v>
      </c>
      <c r="K72" s="64"/>
      <c r="L72" s="33"/>
    </row>
    <row r="73" spans="1:12" ht="13.5" customHeight="1" x14ac:dyDescent="0.3">
      <c r="A73" s="49"/>
      <c r="B73" s="37" t="s">
        <v>6</v>
      </c>
      <c r="C73" s="37">
        <v>177</v>
      </c>
      <c r="D73" s="9">
        <v>2</v>
      </c>
      <c r="E73" s="9">
        <v>3</v>
      </c>
      <c r="F73" s="9">
        <v>5</v>
      </c>
      <c r="G73" s="9">
        <v>4</v>
      </c>
      <c r="H73" s="9">
        <v>1</v>
      </c>
      <c r="I73" s="9"/>
      <c r="J73" s="27">
        <f t="shared" si="22"/>
        <v>15</v>
      </c>
      <c r="K73" s="65">
        <f>0.606+I62</f>
        <v>0.61224999999999996</v>
      </c>
      <c r="L73" s="33">
        <f>K73*J74</f>
        <v>1625.5237499999998</v>
      </c>
    </row>
    <row r="74" spans="1:12" ht="13.5" customHeight="1" x14ac:dyDescent="0.3">
      <c r="A74" s="49"/>
      <c r="B74" s="37"/>
      <c r="C74" s="37"/>
      <c r="D74" s="27">
        <f>D73*C73</f>
        <v>354</v>
      </c>
      <c r="E74" s="27">
        <f>E73*C73</f>
        <v>531</v>
      </c>
      <c r="F74" s="27">
        <f>F73*C73</f>
        <v>885</v>
      </c>
      <c r="G74" s="27">
        <f>G73*C73</f>
        <v>708</v>
      </c>
      <c r="H74" s="27">
        <f>H73*C73</f>
        <v>177</v>
      </c>
      <c r="I74" s="27">
        <f>I73*C73</f>
        <v>0</v>
      </c>
      <c r="J74" s="27">
        <f t="shared" si="22"/>
        <v>2655</v>
      </c>
      <c r="K74" s="66"/>
      <c r="L74" s="33"/>
    </row>
    <row r="75" spans="1:12" ht="13.5" customHeight="1" x14ac:dyDescent="0.3">
      <c r="A75" s="49"/>
      <c r="B75" s="10"/>
      <c r="C75" s="11"/>
      <c r="D75" s="12">
        <f t="shared" ref="D75:I75" si="24">D72+D74</f>
        <v>7.1150000000001228</v>
      </c>
      <c r="E75" s="12">
        <f t="shared" si="24"/>
        <v>-136.81499999999983</v>
      </c>
      <c r="F75" s="12">
        <f t="shared" si="24"/>
        <v>-192.75499999999965</v>
      </c>
      <c r="G75" s="12">
        <f t="shared" si="24"/>
        <v>-180.26999999999975</v>
      </c>
      <c r="H75" s="12">
        <f t="shared" si="24"/>
        <v>-197.82999999999993</v>
      </c>
      <c r="I75" s="12">
        <f t="shared" si="24"/>
        <v>1.9900000000000091</v>
      </c>
      <c r="J75" s="27">
        <f t="shared" si="22"/>
        <v>-698.56499999999903</v>
      </c>
      <c r="K75" s="67"/>
      <c r="L75" s="33"/>
    </row>
    <row r="76" spans="1:12" ht="13.5" customHeight="1" x14ac:dyDescent="0.3">
      <c r="A76" s="49"/>
      <c r="B76" s="37" t="s">
        <v>19</v>
      </c>
      <c r="C76" s="37">
        <v>69</v>
      </c>
      <c r="D76" s="9"/>
      <c r="E76" s="9">
        <v>2</v>
      </c>
      <c r="F76" s="9">
        <v>3</v>
      </c>
      <c r="G76" s="9">
        <v>3</v>
      </c>
      <c r="H76" s="9">
        <v>3</v>
      </c>
      <c r="I76" s="9"/>
      <c r="J76" s="27">
        <f t="shared" si="22"/>
        <v>11</v>
      </c>
      <c r="K76" s="65">
        <f>0.6457+I62</f>
        <v>0.65195000000000003</v>
      </c>
      <c r="L76" s="33">
        <f t="shared" ref="L76" si="25">K76*J77</f>
        <v>494.83005000000003</v>
      </c>
    </row>
    <row r="77" spans="1:12" ht="13.5" customHeight="1" x14ac:dyDescent="0.3">
      <c r="A77" s="49"/>
      <c r="B77" s="37"/>
      <c r="C77" s="37"/>
      <c r="D77" s="27">
        <f>D76*C76</f>
        <v>0</v>
      </c>
      <c r="E77" s="27">
        <f>E76*C76</f>
        <v>138</v>
      </c>
      <c r="F77" s="27">
        <f>C76*F76</f>
        <v>207</v>
      </c>
      <c r="G77" s="27">
        <f>G76*C76</f>
        <v>207</v>
      </c>
      <c r="H77" s="27">
        <f>H76*C76</f>
        <v>207</v>
      </c>
      <c r="I77" s="27">
        <f>I76*C76</f>
        <v>0</v>
      </c>
      <c r="J77" s="27">
        <f t="shared" si="22"/>
        <v>759</v>
      </c>
      <c r="K77" s="66"/>
      <c r="L77" s="33"/>
    </row>
    <row r="78" spans="1:12" ht="13.5" customHeight="1" x14ac:dyDescent="0.3">
      <c r="A78" s="49"/>
      <c r="B78" s="10"/>
      <c r="C78" s="11"/>
      <c r="D78" s="12">
        <f t="shared" ref="D78:I78" si="26">D75+D77</f>
        <v>7.1150000000001228</v>
      </c>
      <c r="E78" s="12">
        <f t="shared" si="26"/>
        <v>1.1850000000001728</v>
      </c>
      <c r="F78" s="12">
        <f t="shared" si="26"/>
        <v>14.245000000000346</v>
      </c>
      <c r="G78" s="12">
        <f t="shared" si="26"/>
        <v>26.730000000000246</v>
      </c>
      <c r="H78" s="12">
        <f t="shared" si="26"/>
        <v>9.1700000000000728</v>
      </c>
      <c r="I78" s="12">
        <f t="shared" si="26"/>
        <v>1.9900000000000091</v>
      </c>
      <c r="J78" s="27">
        <f t="shared" si="22"/>
        <v>60.435000000000969</v>
      </c>
      <c r="K78" s="67"/>
      <c r="L78" s="33"/>
    </row>
    <row r="79" spans="1:12" ht="13.5" customHeight="1" x14ac:dyDescent="0.25">
      <c r="A79" s="49"/>
      <c r="B79" s="34" t="s">
        <v>18</v>
      </c>
      <c r="C79" s="35"/>
      <c r="D79" s="21">
        <f>D71+D74+D77</f>
        <v>950</v>
      </c>
      <c r="E79" s="21">
        <f t="shared" ref="E79:J79" si="27">E71+E74+E77</f>
        <v>1563</v>
      </c>
      <c r="F79" s="21">
        <f t="shared" si="27"/>
        <v>2284</v>
      </c>
      <c r="G79" s="21">
        <f t="shared" si="27"/>
        <v>1809</v>
      </c>
      <c r="H79" s="21">
        <f t="shared" si="27"/>
        <v>980</v>
      </c>
      <c r="I79" s="21">
        <f t="shared" si="27"/>
        <v>298</v>
      </c>
      <c r="J79" s="21">
        <f t="shared" si="27"/>
        <v>7884</v>
      </c>
      <c r="K79" s="13">
        <f>L79/J79</f>
        <v>0.62644752663622527</v>
      </c>
      <c r="L79" s="14">
        <f>SUM(L70:L78)</f>
        <v>4938.9123</v>
      </c>
    </row>
    <row r="80" spans="1:12" ht="13.5" customHeight="1" x14ac:dyDescent="0.3">
      <c r="J80" s="15" t="s">
        <v>17</v>
      </c>
      <c r="K80" s="31">
        <f>L80/G63</f>
        <v>9.3784044481149548E-2</v>
      </c>
      <c r="L80" s="32">
        <f>G63-L79</f>
        <v>511.1266999999998</v>
      </c>
    </row>
    <row r="81" spans="12:12" ht="13.5" customHeight="1" x14ac:dyDescent="0.3">
      <c r="L81" s="3"/>
    </row>
    <row r="82" spans="12:12" ht="13.5" customHeight="1" x14ac:dyDescent="0.3">
      <c r="L82" s="3"/>
    </row>
    <row r="83" spans="12:12" x14ac:dyDescent="0.3">
      <c r="L83" s="3"/>
    </row>
    <row r="84" spans="12:12" x14ac:dyDescent="0.3">
      <c r="L84" s="3"/>
    </row>
  </sheetData>
  <mergeCells count="124">
    <mergeCell ref="A45:A46"/>
    <mergeCell ref="B45:C46"/>
    <mergeCell ref="D45:H45"/>
    <mergeCell ref="J45:J46"/>
    <mergeCell ref="K45:K46"/>
    <mergeCell ref="L45:L46"/>
    <mergeCell ref="A47:A59"/>
    <mergeCell ref="L65:L66"/>
    <mergeCell ref="B56:B57"/>
    <mergeCell ref="C56:C57"/>
    <mergeCell ref="K56:K58"/>
    <mergeCell ref="L56:L58"/>
    <mergeCell ref="B59:C59"/>
    <mergeCell ref="A61:C62"/>
    <mergeCell ref="D61:E62"/>
    <mergeCell ref="F61:F62"/>
    <mergeCell ref="K61:K62"/>
    <mergeCell ref="L61:L64"/>
    <mergeCell ref="B13:B14"/>
    <mergeCell ref="C13:C14"/>
    <mergeCell ref="K7:K9"/>
    <mergeCell ref="L7:L9"/>
    <mergeCell ref="K10:K12"/>
    <mergeCell ref="L10:L12"/>
    <mergeCell ref="A41:C42"/>
    <mergeCell ref="D41:E42"/>
    <mergeCell ref="F41:F42"/>
    <mergeCell ref="K41:K42"/>
    <mergeCell ref="L41:L44"/>
    <mergeCell ref="A43:C44"/>
    <mergeCell ref="D43:E44"/>
    <mergeCell ref="K43:K44"/>
    <mergeCell ref="D1:E2"/>
    <mergeCell ref="F1:F2"/>
    <mergeCell ref="D3:E4"/>
    <mergeCell ref="L1:L4"/>
    <mergeCell ref="A1:C2"/>
    <mergeCell ref="K1:K2"/>
    <mergeCell ref="A3:C4"/>
    <mergeCell ref="K3:K4"/>
    <mergeCell ref="A7:A19"/>
    <mergeCell ref="C7:C9"/>
    <mergeCell ref="B10:B11"/>
    <mergeCell ref="C10:C11"/>
    <mergeCell ref="L5:L6"/>
    <mergeCell ref="K13:K15"/>
    <mergeCell ref="L13:L15"/>
    <mergeCell ref="B16:B17"/>
    <mergeCell ref="A5:A6"/>
    <mergeCell ref="B5:C6"/>
    <mergeCell ref="D5:H5"/>
    <mergeCell ref="J5:J6"/>
    <mergeCell ref="K5:K6"/>
    <mergeCell ref="C16:C17"/>
    <mergeCell ref="K16:K18"/>
    <mergeCell ref="L16:L18"/>
    <mergeCell ref="A27:A39"/>
    <mergeCell ref="C27:C29"/>
    <mergeCell ref="K27:K29"/>
    <mergeCell ref="B19:C19"/>
    <mergeCell ref="L27:L29"/>
    <mergeCell ref="B30:B31"/>
    <mergeCell ref="C30:C31"/>
    <mergeCell ref="K30:K32"/>
    <mergeCell ref="L30:L32"/>
    <mergeCell ref="A21:C22"/>
    <mergeCell ref="D21:E22"/>
    <mergeCell ref="F21:F22"/>
    <mergeCell ref="K21:K22"/>
    <mergeCell ref="L21:L24"/>
    <mergeCell ref="A23:C24"/>
    <mergeCell ref="D23:E24"/>
    <mergeCell ref="K23:K24"/>
    <mergeCell ref="A25:A26"/>
    <mergeCell ref="B25:C26"/>
    <mergeCell ref="D25:H25"/>
    <mergeCell ref="J25:J26"/>
    <mergeCell ref="K25:K26"/>
    <mergeCell ref="L25:L26"/>
    <mergeCell ref="B33:B34"/>
    <mergeCell ref="C33:C34"/>
    <mergeCell ref="K33:K35"/>
    <mergeCell ref="L33:L35"/>
    <mergeCell ref="B36:B37"/>
    <mergeCell ref="C36:C37"/>
    <mergeCell ref="K36:K38"/>
    <mergeCell ref="L36:L38"/>
    <mergeCell ref="B39:C39"/>
    <mergeCell ref="C47:C49"/>
    <mergeCell ref="K47:K49"/>
    <mergeCell ref="L47:L49"/>
    <mergeCell ref="B50:B51"/>
    <mergeCell ref="C50:C51"/>
    <mergeCell ref="K50:K52"/>
    <mergeCell ref="L50:L52"/>
    <mergeCell ref="B53:B54"/>
    <mergeCell ref="C53:C54"/>
    <mergeCell ref="K53:K55"/>
    <mergeCell ref="L53:L55"/>
    <mergeCell ref="A63:C64"/>
    <mergeCell ref="D63:E64"/>
    <mergeCell ref="K63:K64"/>
    <mergeCell ref="A65:A66"/>
    <mergeCell ref="B65:C66"/>
    <mergeCell ref="D65:H65"/>
    <mergeCell ref="J65:J66"/>
    <mergeCell ref="K65:K66"/>
    <mergeCell ref="A67:A79"/>
    <mergeCell ref="C67:C69"/>
    <mergeCell ref="K67:K69"/>
    <mergeCell ref="B76:B77"/>
    <mergeCell ref="C76:C77"/>
    <mergeCell ref="K76:K78"/>
    <mergeCell ref="L76:L78"/>
    <mergeCell ref="B79:C79"/>
    <mergeCell ref="L67:L69"/>
    <mergeCell ref="B70:B71"/>
    <mergeCell ref="C70:C71"/>
    <mergeCell ref="K70:K72"/>
    <mergeCell ref="L70:L72"/>
    <mergeCell ref="B73:B74"/>
    <mergeCell ref="C73:C74"/>
    <mergeCell ref="K73:K75"/>
    <mergeCell ref="L73:L75"/>
  </mergeCells>
  <phoneticPr fontId="2" type="noConversion"/>
  <pageMargins left="0.23622047244094491" right="0.23622047244094491" top="0.44" bottom="0.39370078740157483" header="0.31496062992125984" footer="0.31496062992125984"/>
  <pageSetup paperSize="9"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539587</vt:lpstr>
      <vt:lpstr>'539587'!Print_Area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2019-12-05T01:56:18Z</cp:lastPrinted>
  <dcterms:created xsi:type="dcterms:W3CDTF">2016-04-06T23:11:26Z</dcterms:created>
  <dcterms:modified xsi:type="dcterms:W3CDTF">2019-12-06T03:31:03Z</dcterms:modified>
</cp:coreProperties>
</file>