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7"/>
  <workbookPr filterPrivacy="1" defaultThemeVersion="124226"/>
  <xr:revisionPtr revIDLastSave="2" documentId="13_ncr:1_{D789E423-A7B1-444D-AC36-E914BA0C3408}" xr6:coauthVersionLast="47" xr6:coauthVersionMax="47" xr10:uidLastSave="{D06643EC-A5C6-45A9-9E96-37BE779A1CF1}"/>
  <bookViews>
    <workbookView xWindow="-96" yWindow="-96" windowWidth="19392" windowHeight="10992" activeTab="1" xr2:uid="{00000000-000D-0000-FFFF-FFFF00000000}"/>
  </bookViews>
  <sheets>
    <sheet name="ФЭО 2022" sheetId="11" r:id="rId1"/>
    <sheet name="Смета 2022" sheetId="13" r:id="rId2"/>
  </sheets>
  <definedNames>
    <definedName name="_xlnm.Print_Titles" localSheetId="1">'Смета 2022'!$8:$8</definedName>
    <definedName name="_xlnm.Print_Titles" localSheetId="0">'ФЭО 2022'!$13:$13</definedName>
    <definedName name="_xlnm.Print_Area" localSheetId="1">'Смета 2022'!$A$1:$G$48</definedName>
    <definedName name="_xlnm.Print_Area" localSheetId="0">'ФЭО 2022'!$A$1:$F$56</definedName>
  </definedNames>
  <calcPr calcId="19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7" i="13" l="1"/>
  <c r="F22" i="11"/>
  <c r="F21" i="11"/>
  <c r="F47" i="11"/>
  <c r="F34" i="11"/>
  <c r="F16" i="13"/>
  <c r="F29" i="13"/>
  <c r="F42" i="13"/>
  <c r="F39" i="11" l="1"/>
  <c r="F40" i="11"/>
  <c r="F35" i="13" l="1"/>
  <c r="F34" i="13"/>
  <c r="F49" i="11" l="1"/>
  <c r="F48" i="11"/>
  <c r="F46" i="11"/>
  <c r="F28" i="13"/>
  <c r="F45" i="11" l="1"/>
  <c r="F15" i="13"/>
  <c r="F14" i="13"/>
  <c r="F13" i="13"/>
  <c r="F12" i="13" s="1"/>
  <c r="F16" i="11"/>
  <c r="F43" i="13"/>
  <c r="F44" i="13"/>
  <c r="F41" i="13"/>
  <c r="F25" i="13"/>
  <c r="F38" i="13"/>
  <c r="F37" i="13"/>
  <c r="F36" i="13"/>
  <c r="F31" i="13"/>
  <c r="F30" i="13" s="1"/>
  <c r="F27" i="13"/>
  <c r="F26" i="13"/>
  <c r="F23" i="13"/>
  <c r="F22" i="13"/>
  <c r="F21" i="13"/>
  <c r="F19" i="13"/>
  <c r="F11" i="13"/>
  <c r="F10" i="13"/>
  <c r="E4" i="13"/>
  <c r="E5" i="13" s="1"/>
  <c r="E10" i="11"/>
  <c r="F18" i="13" l="1"/>
  <c r="F24" i="13"/>
  <c r="F33" i="13"/>
  <c r="F40" i="13"/>
  <c r="F9" i="13"/>
  <c r="F45" i="13" s="1"/>
  <c r="F41" i="11"/>
  <c r="F42" i="11"/>
  <c r="F43" i="11"/>
  <c r="F30" i="11"/>
  <c r="F31" i="11"/>
  <c r="F32" i="11"/>
  <c r="F33" i="11"/>
  <c r="F24" i="11"/>
  <c r="F25" i="11"/>
  <c r="F26" i="11"/>
  <c r="F27" i="11"/>
  <c r="F28" i="11"/>
  <c r="F18" i="11"/>
  <c r="F19" i="11"/>
  <c r="F20" i="11"/>
  <c r="F15" i="11"/>
  <c r="F36" i="11"/>
  <c r="F35" i="11" s="1"/>
  <c r="E7" i="11"/>
  <c r="E8" i="11" s="1"/>
  <c r="F23" i="11" l="1"/>
  <c r="F47" i="13"/>
  <c r="F48" i="13" s="1"/>
  <c r="F17" i="11"/>
  <c r="F38" i="11"/>
  <c r="F29" i="11"/>
  <c r="F14" i="11"/>
  <c r="F50" i="11" s="1"/>
  <c r="F53" i="11" l="1"/>
  <c r="F54" i="11"/>
</calcChain>
</file>

<file path=xl/sharedStrings.xml><?xml version="1.0" encoding="utf-8"?>
<sst xmlns="http://schemas.openxmlformats.org/spreadsheetml/2006/main" count="182" uniqueCount="123">
  <si>
    <t>членские взносы</t>
  </si>
  <si>
    <t>общая стоимость</t>
  </si>
  <si>
    <t>стоимость 1 единицы (часа, штуки, месяца, услуги), руб.</t>
  </si>
  <si>
    <t>Коммунальные расходы</t>
  </si>
  <si>
    <t>количество (раз, недель месяцев, штук, услуг)</t>
  </si>
  <si>
    <t>Обслуживание газопровода (ежемесячно)</t>
  </si>
  <si>
    <t>Административные расходы</t>
  </si>
  <si>
    <t>количество единиц (часов, штук, услуг) в неделю/месяц</t>
  </si>
  <si>
    <t>итого расходов</t>
  </si>
  <si>
    <t>количество плательщиков</t>
  </si>
  <si>
    <t>итого доходов</t>
  </si>
  <si>
    <t>Статьи расходов</t>
  </si>
  <si>
    <t>1.1.</t>
  </si>
  <si>
    <t>1.2.</t>
  </si>
  <si>
    <t>2.1.</t>
  </si>
  <si>
    <t>2.2.</t>
  </si>
  <si>
    <t>2.3.</t>
  </si>
  <si>
    <t>3.1.</t>
  </si>
  <si>
    <t>3.2.</t>
  </si>
  <si>
    <t>3.3.</t>
  </si>
  <si>
    <t>3.4.</t>
  </si>
  <si>
    <t>3.5.</t>
  </si>
  <si>
    <t>4.1.</t>
  </si>
  <si>
    <t>4.2.</t>
  </si>
  <si>
    <t>4.3.</t>
  </si>
  <si>
    <t>5.1.</t>
  </si>
  <si>
    <t>6.1.</t>
  </si>
  <si>
    <t>6.2.</t>
  </si>
  <si>
    <t>6.3.</t>
  </si>
  <si>
    <t>6.4.</t>
  </si>
  <si>
    <t>6.5.</t>
  </si>
  <si>
    <t>№ п/п</t>
  </si>
  <si>
    <t>4.4.</t>
  </si>
  <si>
    <t>Канцелярские товары, почтовые расходы</t>
  </si>
  <si>
    <t>Мобильная связь (Телефон в домике охраны)</t>
  </si>
  <si>
    <t>Интернет (в домике охраны)</t>
  </si>
  <si>
    <t>Вывоз твердых коммунальных расходов (ТКО, 1 контейнер, 8т.)</t>
  </si>
  <si>
    <t>Электроэнергия (средний расчет расхода за 1 месяц)</t>
  </si>
  <si>
    <t>Налоги и сборы</t>
  </si>
  <si>
    <t>Расходы на содержание территории зимой (с 1 ноября по 31 марта)</t>
  </si>
  <si>
    <t>ГСМ (19 л на 1 покос всего поселка, аи 92, 1 раз в 10 дней-норма расчета для коммунальных служб. Обыкновенные газоны при высоте травы 10–15 сантиметров обрезают в среднем до высоты 5–8 сантиметров над землей. А партерные (по ним запрещено ходить) укорачивают один раз в 10 дней при высоте травы 6–10 сантиметров. При этом оставляют «ковер» высотой 3–5 сантиметров.)</t>
  </si>
  <si>
    <t>Вывоз твердых коммунальных расходов (ТКО, 1 контейнер, 8т., с учетом карантина по Ковид-19 и наличием большого числа жителей в поселке с конца марта 2020 года,вывоз мусора осуществляется раз в неделю)</t>
  </si>
  <si>
    <t>Аренда бухгалтерской программы (для осуществления и ведения бухгалтерского учета используется "Облачная" технология, так как это дешевле, чем приобретать стационарную версию, компьютер и оплачивать техподдержку и обновление стационарной версии)</t>
  </si>
  <si>
    <t>Безопасность газового хозяйства (Ответственный за газ, 10 600-6%=9 964 руб. в месяц, требование законодательства про наличии газопровода в собственности ДНП)</t>
  </si>
  <si>
    <t>общая сумма, руб.</t>
  </si>
  <si>
    <t>сумма оплаты в год, руб.</t>
  </si>
  <si>
    <t>Количество единиц для расчета</t>
  </si>
  <si>
    <t>Размер взноса, руб.</t>
  </si>
  <si>
    <t>Расшифровка расходов, покрываемых за счет членских взносов.</t>
  </si>
  <si>
    <t>Противогололедные материалы (гранитная крошка, с учетом доставки) 1т.</t>
  </si>
  <si>
    <t xml:space="preserve">Аренда бухгалтерской программы </t>
  </si>
  <si>
    <t xml:space="preserve">Обслуживание официального сайта </t>
  </si>
  <si>
    <t xml:space="preserve">Расходы на расчеты с физическими лицами по договорам с самозанятыми гражданами.                                                                                                                                                                      </t>
  </si>
  <si>
    <t>Безопасность газового хозяйства (Ответственный за газ, 10 600-6%=9 964 руб. в месяц, требование законодательства при наличии газопровода в собственности ДНП)</t>
  </si>
  <si>
    <t>Членские взносы</t>
  </si>
  <si>
    <t>Порядок взимания взносов</t>
  </si>
  <si>
    <t xml:space="preserve">Суммарный ежегодный размер платы для лиц, ведущих садоводство на земельных участках, расположенных в границах территории ДНП "Петрухино", без участия в товариществе (п.4 ст.5 217-ФЗ), устанавливается в размере, равном суммарному ежегодному размеру членских и целевых взносов члена товарищества.
Финансово-экономическое обоснование лежит в основе Приходно-расходной сметы ДНП и не может быть использовано в обоснование снижения стоимости тарифа для отдельных правообладателей земельных участков в границах территории товарищества под предлогом неиспользования или отсутствия необходимости использования тех или иных коммунальных услуг.
Сроки и порядок внесения членских взносов  предлагается утвердить общим собранием  и учесть при составлении ФЭО  и приходно-расходной сметы. Допускается внесение взносов и платежей общей суммой раз в год или раз квартал.   </t>
  </si>
  <si>
    <t>Общим собранием 2020 года установлен порядок взимания взносов по количеству участков (плата за каждый участок у кого их несколько вне зависимости от размера участка)</t>
  </si>
  <si>
    <t>Банковское обслуживание (Обслуживание расчетного счета ежемесячно)</t>
  </si>
  <si>
    <t xml:space="preserve">Земельный налог </t>
  </si>
  <si>
    <r>
      <t>Расшифровка</t>
    </r>
    <r>
      <rPr>
        <b/>
        <sz val="14"/>
        <color rgb="FFFF0000"/>
        <rFont val="Calibri"/>
        <family val="2"/>
        <charset val="204"/>
        <scheme val="minor"/>
      </rPr>
      <t xml:space="preserve"> планируемых расходов</t>
    </r>
    <r>
      <rPr>
        <b/>
        <sz val="14"/>
        <color theme="1"/>
        <rFont val="Calibri"/>
        <family val="2"/>
        <charset val="204"/>
        <scheme val="minor"/>
      </rPr>
      <t>, покрываемых за счет членских взносов.</t>
    </r>
  </si>
  <si>
    <t>итого расходов по смете</t>
  </si>
  <si>
    <t>Земельный налог. Расчитывается из кадастровой стоимости нашего участка, который используется как общая дорога по поселку, умноженного на коэффициент земельного налога  Серпуховского городского округа.</t>
  </si>
  <si>
    <t>Примечание</t>
  </si>
  <si>
    <t>Госпошлины</t>
  </si>
  <si>
    <t>5.2</t>
  </si>
  <si>
    <t>Хозяйственные расходы</t>
  </si>
  <si>
    <t>7.1</t>
  </si>
  <si>
    <t>7.2</t>
  </si>
  <si>
    <t>Корм собаки</t>
  </si>
  <si>
    <t>Спецодежда</t>
  </si>
  <si>
    <t>Малоценные и быстроизнашивающие предметы</t>
  </si>
  <si>
    <t>Расходы на содержание территории летом (с 1 мая по 30 сентября)</t>
  </si>
  <si>
    <t>Расходы на содержание территории летом (с 1 мая по 30 сентябрь)</t>
  </si>
  <si>
    <t>Банковское обслуживание (Обслуживание расчетного счета ежемесячно, комиссии за переводы денежных средств) 1190 руб.+750 руб. комиссия Сбербанка за перевод денежных средств.</t>
  </si>
  <si>
    <t>Итого расходов</t>
  </si>
  <si>
    <t>Итого расходов по смете</t>
  </si>
  <si>
    <t>6.7.</t>
  </si>
  <si>
    <t>Ведение бухгалтерского учета</t>
  </si>
  <si>
    <t>Обслуживание официального сайта (техпомощь в настройке, обеспечение хранение данных) По июль 1500*7=10500 руб. Далее  1000*5= 5000 руб.</t>
  </si>
  <si>
    <t>ГСМ (5 л на 1 покос всего поселка, аи 92)</t>
  </si>
  <si>
    <t xml:space="preserve">Расходы на расчеты с физическими лицами по договорам с самозанятыми гражданами.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</si>
  <si>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Юридические услуги по разовым договорам</t>
  </si>
  <si>
    <t>Привлечение исполнителя по договору, который самостоятельно, со своей техникой, расходниками и бензином осуществляет покос територии посёлка</t>
  </si>
  <si>
    <t>Покосы начинаются с мая  по сентябрь, следовательно 15 покосов. Здесь отражена работа силами работников посёлка, на небольших участках. Покосы всей територии отражены ниже, в разделе "Расчёты с физ.лицами по договорам"</t>
  </si>
  <si>
    <t>количество единиц (часов, штук, услуг) в неделю
/месяц</t>
  </si>
  <si>
    <t>Бухгалтер (4 800 руб. -6% =4 512 руб.)</t>
  </si>
  <si>
    <t xml:space="preserve">Администрирование и оформление документов (Председатель, 37 700 руб-6%=35 438 руб в месяц на руки) </t>
  </si>
  <si>
    <t>Администрирование и оформление документов (Председатель, 37 700  руб-6%=35 438 руб в месяц на руки) Размер оплаты рассчитан на основе объема затрачиваемого времени на управление и ведение дел в соответствии с Уставом СНТ. Помимо исполнения обязанностей предусмотренных Уставом СНТ Председатель Правления осуществляет сверку взносов и платежей с членами  СНТ и садоводами, ведущими садоводство в индивидуальном порядке, выдает справки, работает с должниками, решает оперативные вопросы и задачи, поступающие от садоводов, осуществляет стратегическое планирование развития СНТ и взаимодействие с органами государственной власти, судебной власти, контрагентами)</t>
  </si>
  <si>
    <t>Статьи доходов на 01.01.2022</t>
  </si>
  <si>
    <t>Факт 2021 г. 246 281 руб. +6% увеличение тарифа с 01.07.2022</t>
  </si>
  <si>
    <t>Мелкий ремонт бензокос (закупаются только запасные части, сам ремонт осуществляется своими силами)</t>
  </si>
  <si>
    <t>Расходные материалы для бензокос (леска, масло)</t>
  </si>
  <si>
    <t>Хозяиственные расходы (перчатки, мешки,чистящие и другие средства и т.д.)</t>
  </si>
  <si>
    <t>Малоценные и быстроизнашивающие предметы, в том числе инструмент и инвентарь</t>
  </si>
  <si>
    <t>Чистка ливневых каналов</t>
  </si>
  <si>
    <t xml:space="preserve">Непредвиденные расходы </t>
  </si>
  <si>
    <t>Электронная подпись</t>
  </si>
  <si>
    <t>4.5</t>
  </si>
  <si>
    <t>7.3.</t>
  </si>
  <si>
    <t>7.4.</t>
  </si>
  <si>
    <t>2.4.</t>
  </si>
  <si>
    <t>4.5.</t>
  </si>
  <si>
    <t>7.2.</t>
  </si>
  <si>
    <t>2.5.</t>
  </si>
  <si>
    <t>Ремонт поселковых дорог</t>
  </si>
  <si>
    <t>Ремонт поселковых дорог (расходына приобретение асфальтной крошки, спецтехники и подсобного рабочего)</t>
  </si>
  <si>
    <t>Статьи доходов на 2022</t>
  </si>
  <si>
    <t xml:space="preserve">Противогололедные материалы (гранитная крошка, с учетом доставки. Гранитную крошку использовать как проивогололедный реагент очень удобно по многим причинам: она не растапливает снег (как "химические" реагенты, а соответственно не загрязняет почву весной), не образует пыли (после того, как снег растает на дороге останеся песок, если всю зиму пользоваться песком), укрепляет существующую дорогу (крошка-это мелкие гранитные камушки), Цена средняя, из открытых источников, за 1т с учетом средней стоимости доставки 1т. </t>
  </si>
  <si>
    <t>Контроллеры и уборка территории (Охрана, семейная пара ) сумма заложена с превышением текущей оплаты для возможности оперативного увеличения в случае роста стоимости услуг. На начало года с учетом налога 6% на руки 61 100 руб. за 2 охранников.</t>
  </si>
  <si>
    <t>Контроллеры пункта КПП</t>
  </si>
  <si>
    <t>Юридические услуги с оплатой по фактически выполненным работам по договору, в котором определена стоимость каждой услуги по итогам полученного результата</t>
  </si>
  <si>
    <t>Чистка ливневых каналов (необходимо проводить ежегодно, поддерживать работоспособное состояние)</t>
  </si>
  <si>
    <t>Пояснения по отдельным пуктам ФЭО приведены в разделе "Смета 2022"</t>
  </si>
  <si>
    <t xml:space="preserve">Сезонный рабочий покос 80 соток  по 300 руб. за сотку внутри ДНП 2 раза в месяц и 52 сотки по 250 руб.  вдоль дороги 1 раз в месяц.  Итого 80 соток по 300 руб.=24 000 и с учетом 2 раз покоса 48 000 руб., 52 сотки за забором 250*52=13 000 руб. Итого за месяц 48 000+13 000=61 000 руб. </t>
  </si>
  <si>
    <t>Чистка дорог от снега  (01.11-31.03- официальный период работы и расчетов для коммунальных служб, 20 недель, 3 месяца  1 час-2000 руб, )</t>
  </si>
  <si>
    <t>5 мес.*3 раза в неделю=15</t>
  </si>
  <si>
    <t xml:space="preserve">Чистка дорог от снега  (01.11-31.03- официальный период работы и расчетов для коммунальных служб), 5 мес.*3 раза в месяц=15 по 2000 руб за час </t>
  </si>
  <si>
    <t>Настоящее Финансово-экономическое обоснование является неотъемлемой частью Проекта приходно-расходной сметы ДНП «Петрухино» на период 01.01.2022-31.12.2022 гг, подготовлено в соответствии с п.7 и п.8 ст.14, пп.22 п.1 ст.17 ФЗ-217 от 29.07.2019 «О ведении гражданами садоводства и огородничества для собственных нужд и о внесении изменений в отдельные законодательные акты российской федерации».
Все данные, а также стоимостные величины в данном документе взяты из открытых источников в сети интернет, а также исходя из сложившейся практики и объемов годовых расходов за 2021 г по отдельным статьям представленной на рассмотрение сметы ДНП "Петрухино".
Размер членского взноса установлен решением общего собрания (Протокл №1 от 27.12.2020) вне зависимости от площади земельного участка (участков)находящегося в границах СНТ .</t>
  </si>
  <si>
    <t>8</t>
  </si>
  <si>
    <t>Адресные проекты</t>
  </si>
  <si>
    <r>
      <t>Смета</t>
    </r>
    <r>
      <rPr>
        <b/>
        <sz val="14"/>
        <color rgb="FFFF0000"/>
        <rFont val="Calibri"/>
        <family val="2"/>
        <charset val="204"/>
        <scheme val="minor"/>
      </rPr>
      <t xml:space="preserve"> планируемых доходов и расходов</t>
    </r>
    <r>
      <rPr>
        <b/>
        <sz val="14"/>
        <color theme="1"/>
        <rFont val="Calibri"/>
        <family val="2"/>
        <charset val="204"/>
        <scheme val="minor"/>
      </rPr>
      <t xml:space="preserve"> СНТ "Чудо-Град"                                                                                                                                                                                       на период с 01 января 2021 года по 31 декабря 2021 года</t>
    </r>
  </si>
  <si>
    <t>Финансово-экономическое обосонование взымания взносов СНТ "Чудо-Град"                                                                                                                                               на период с 01 января 2022 года по 31 декабря 2022 года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</si>
</sst>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b/>
      <sz val="14"/>
      <color rgb="FFFF0000"/>
      <name val="Calibri"/>
      <family val="2"/>
      <charset val="204"/>
      <scheme val="minor"/>
    </font>
    <font>
      <sz val="12"/>
      <color rgb="FFFF0000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0" fontId="0" fillId="0" borderId="1" xfId="0" applyBorder="1" applyAlignment="1">
      <alignment wrapText="1"/>
    </xf>
    <xf numFmtId="16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1" fontId="0" fillId="0" borderId="0" xfId="0" applyNumberFormat="1"/>
    <xf numFmtId="0" fontId="0" fillId="0" borderId="1" xfId="0" applyBorder="1" applyAlignment="1">
      <alignment horizontal="left" vertical="center" wrapText="1"/>
    </xf>
    <xf numFmtId="4" fontId="1" fillId="0" borderId="1" xfId="0" applyNumberFormat="1" applyFont="1" applyBorder="1" applyAlignment="1">
      <alignment horizontal="center" vertical="center"/>
    </xf>
    <xf numFmtId="4" fontId="0" fillId="0" borderId="1" xfId="0" applyNumberFormat="1" applyBorder="1"/>
    <xf numFmtId="4" fontId="1" fillId="0" borderId="1" xfId="0" applyNumberFormat="1" applyFont="1" applyBorder="1"/>
    <xf numFmtId="4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left" wrapText="1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7" xfId="0" applyFont="1" applyBorder="1" applyAlignment="1">
      <alignment horizontal="left"/>
    </xf>
    <xf numFmtId="3" fontId="0" fillId="0" borderId="7" xfId="0" applyNumberFormat="1" applyBorder="1" applyAlignment="1">
      <alignment horizontal="right"/>
    </xf>
    <xf numFmtId="1" fontId="0" fillId="0" borderId="7" xfId="0" applyNumberFormat="1" applyBorder="1" applyAlignment="1">
      <alignment horizontal="right"/>
    </xf>
    <xf numFmtId="1" fontId="1" fillId="0" borderId="7" xfId="0" applyNumberFormat="1" applyFont="1" applyBorder="1"/>
    <xf numFmtId="0" fontId="2" fillId="0" borderId="0" xfId="0" applyFont="1" applyAlignment="1">
      <alignment horizontal="center" vertical="center" wrapText="1"/>
    </xf>
    <xf numFmtId="0" fontId="1" fillId="0" borderId="3" xfId="0" applyFont="1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4" xfId="0" applyBorder="1"/>
    <xf numFmtId="0" fontId="1" fillId="0" borderId="3" xfId="0" applyFont="1" applyBorder="1" applyAlignment="1">
      <alignment horizontal="center" vertical="center" wrapText="1"/>
    </xf>
    <xf numFmtId="4" fontId="1" fillId="0" borderId="2" xfId="0" applyNumberFormat="1" applyFont="1" applyBorder="1"/>
    <xf numFmtId="4" fontId="0" fillId="0" borderId="0" xfId="0" applyNumberFormat="1"/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3" fontId="1" fillId="0" borderId="2" xfId="0" applyNumberFormat="1" applyFont="1" applyBorder="1"/>
    <xf numFmtId="3" fontId="0" fillId="0" borderId="1" xfId="0" applyNumberFormat="1" applyBorder="1"/>
    <xf numFmtId="3" fontId="1" fillId="0" borderId="1" xfId="0" applyNumberFormat="1" applyFont="1" applyBorder="1" applyAlignment="1">
      <alignment horizontal="center" vertical="center" wrapText="1"/>
    </xf>
    <xf numFmtId="3" fontId="1" fillId="0" borderId="2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right"/>
    </xf>
    <xf numFmtId="0" fontId="0" fillId="0" borderId="3" xfId="0" applyBorder="1"/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right"/>
    </xf>
    <xf numFmtId="0" fontId="1" fillId="0" borderId="4" xfId="0" applyFont="1" applyBorder="1" applyAlignment="1">
      <alignment horizontal="right" wrapText="1"/>
    </xf>
    <xf numFmtId="0" fontId="1" fillId="0" borderId="5" xfId="0" applyFont="1" applyBorder="1" applyAlignment="1">
      <alignment horizontal="right" vertical="center"/>
    </xf>
    <xf numFmtId="0" fontId="0" fillId="0" borderId="1" xfId="0" applyBorder="1" applyAlignment="1">
      <alignment vertical="center" wrapText="1"/>
    </xf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wrapText="1"/>
    </xf>
    <xf numFmtId="0" fontId="0" fillId="0" borderId="5" xfId="0" applyBorder="1"/>
    <xf numFmtId="0" fontId="0" fillId="0" borderId="1" xfId="0" applyBorder="1" applyAlignment="1">
      <alignment horizontal="left"/>
    </xf>
    <xf numFmtId="2" fontId="0" fillId="0" borderId="1" xfId="0" applyNumberFormat="1" applyBorder="1"/>
    <xf numFmtId="2" fontId="0" fillId="0" borderId="1" xfId="0" applyNumberFormat="1" applyBorder="1" applyAlignment="1">
      <alignment wrapText="1"/>
    </xf>
    <xf numFmtId="49" fontId="1" fillId="0" borderId="3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right" vertical="center"/>
    </xf>
    <xf numFmtId="4" fontId="0" fillId="0" borderId="1" xfId="0" applyNumberFormat="1" applyBorder="1" applyAlignment="1">
      <alignment horizontal="center"/>
    </xf>
    <xf numFmtId="4" fontId="0" fillId="0" borderId="5" xfId="0" applyNumberFormat="1" applyBorder="1" applyAlignment="1">
      <alignment horizontal="center" vertical="center"/>
    </xf>
    <xf numFmtId="0" fontId="0" fillId="0" borderId="2" xfId="0" applyBorder="1"/>
    <xf numFmtId="2" fontId="0" fillId="0" borderId="2" xfId="0" applyNumberFormat="1" applyBorder="1"/>
    <xf numFmtId="0" fontId="0" fillId="0" borderId="8" xfId="0" applyBorder="1" applyAlignment="1">
      <alignment wrapText="1"/>
    </xf>
    <xf numFmtId="0" fontId="0" fillId="0" borderId="8" xfId="0" applyBorder="1"/>
    <xf numFmtId="4" fontId="0" fillId="0" borderId="8" xfId="0" applyNumberFormat="1" applyBorder="1"/>
    <xf numFmtId="2" fontId="0" fillId="0" borderId="8" xfId="0" applyNumberFormat="1" applyBorder="1"/>
    <xf numFmtId="0" fontId="0" fillId="0" borderId="9" xfId="0" applyBorder="1" applyAlignment="1">
      <alignment horizontal="left" vertical="center" wrapText="1"/>
    </xf>
    <xf numFmtId="0" fontId="0" fillId="0" borderId="10" xfId="0" applyBorder="1"/>
    <xf numFmtId="4" fontId="0" fillId="0" borderId="10" xfId="0" applyNumberFormat="1" applyBorder="1"/>
    <xf numFmtId="0" fontId="0" fillId="0" borderId="12" xfId="0" applyBorder="1" applyAlignment="1">
      <alignment horizontal="left" vertical="center" wrapText="1"/>
    </xf>
    <xf numFmtId="0" fontId="0" fillId="0" borderId="13" xfId="0" applyBorder="1"/>
    <xf numFmtId="4" fontId="0" fillId="0" borderId="13" xfId="0" applyNumberFormat="1" applyBorder="1"/>
    <xf numFmtId="0" fontId="1" fillId="0" borderId="2" xfId="0" applyFont="1" applyBorder="1" applyAlignment="1">
      <alignment vertical="center" wrapText="1"/>
    </xf>
    <xf numFmtId="4" fontId="0" fillId="0" borderId="1" xfId="0" applyNumberFormat="1" applyBorder="1" applyAlignment="1">
      <alignment wrapText="1"/>
    </xf>
    <xf numFmtId="0" fontId="5" fillId="0" borderId="0" xfId="0" applyFont="1"/>
    <xf numFmtId="0" fontId="6" fillId="0" borderId="6" xfId="0" applyFont="1" applyBorder="1" applyAlignment="1">
      <alignment horizontal="left" vertical="center" wrapText="1"/>
    </xf>
    <xf numFmtId="0" fontId="6" fillId="0" borderId="6" xfId="0" applyFont="1" applyBorder="1"/>
    <xf numFmtId="3" fontId="0" fillId="0" borderId="1" xfId="0" applyNumberFormat="1" applyBorder="1" applyAlignment="1">
      <alignment horizontal="right" vertical="center"/>
    </xf>
    <xf numFmtId="0" fontId="1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/>
    </xf>
    <xf numFmtId="0" fontId="3" fillId="0" borderId="0" xfId="0" applyFont="1" applyAlignment="1">
      <alignment horizontal="left" vertical="center" wrapText="1"/>
    </xf>
    <xf numFmtId="0" fontId="3" fillId="0" borderId="0" xfId="0" applyFont="1"/>
    <xf numFmtId="0" fontId="2" fillId="0" borderId="0" xfId="0" applyFont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2" fontId="0" fillId="0" borderId="11" xfId="0" applyNumberFormat="1" applyBorder="1" applyAlignment="1">
      <alignment horizontal="left" wrapText="1"/>
    </xf>
    <xf numFmtId="2" fontId="0" fillId="0" borderId="14" xfId="0" applyNumberFormat="1" applyBorder="1" applyAlignment="1">
      <alignment horizontal="left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G56"/>
  <sheetViews>
    <sheetView workbookViewId="0">
      <selection activeCell="A2" sqref="A2:E2"/>
    </sheetView>
  </sheetViews>
  <sheetFormatPr defaultRowHeight="14.4" x14ac:dyDescent="0.55000000000000004"/>
  <cols>
    <col min="2" max="2" width="73.26171875" customWidth="1"/>
    <col min="3" max="3" width="14.15625" customWidth="1"/>
    <col min="5" max="5" width="10" bestFit="1" customWidth="1"/>
    <col min="6" max="6" width="14" customWidth="1"/>
    <col min="7" max="7" width="11.41796875" bestFit="1" customWidth="1"/>
  </cols>
  <sheetData>
    <row r="2" spans="1:6" ht="54" customHeight="1" x14ac:dyDescent="0.55000000000000004">
      <c r="A2" s="76" t="s">
        <v>122</v>
      </c>
      <c r="B2" s="76"/>
      <c r="C2" s="76"/>
      <c r="D2" s="76"/>
      <c r="E2" s="76"/>
      <c r="F2" s="23"/>
    </row>
    <row r="3" spans="1:6" ht="229.35" customHeight="1" x14ac:dyDescent="0.7">
      <c r="A3" s="74" t="s">
        <v>118</v>
      </c>
      <c r="B3" s="75"/>
      <c r="C3" s="75"/>
      <c r="D3" s="75"/>
      <c r="E3" s="75"/>
    </row>
    <row r="4" spans="1:6" ht="193.5" customHeight="1" x14ac:dyDescent="0.7">
      <c r="A4" s="74" t="s">
        <v>56</v>
      </c>
      <c r="B4" s="75"/>
      <c r="C4" s="75"/>
      <c r="D4" s="75"/>
      <c r="E4" s="75"/>
    </row>
    <row r="5" spans="1:6" ht="46.15" customHeight="1" x14ac:dyDescent="0.6">
      <c r="A5" s="69"/>
      <c r="B5" s="70"/>
      <c r="C5" s="70"/>
      <c r="D5" s="70"/>
      <c r="E5" s="70"/>
    </row>
    <row r="6" spans="1:6" ht="56.25" customHeight="1" x14ac:dyDescent="0.55000000000000004">
      <c r="A6" s="3" t="s">
        <v>31</v>
      </c>
      <c r="B6" s="3" t="s">
        <v>107</v>
      </c>
      <c r="C6" s="14" t="s">
        <v>9</v>
      </c>
      <c r="D6" s="14" t="s">
        <v>45</v>
      </c>
      <c r="E6" s="14" t="s">
        <v>44</v>
      </c>
    </row>
    <row r="7" spans="1:6" x14ac:dyDescent="0.55000000000000004">
      <c r="A7" s="16">
        <v>1</v>
      </c>
      <c r="B7" s="4" t="s">
        <v>0</v>
      </c>
      <c r="C7" s="2">
        <v>122</v>
      </c>
      <c r="D7" s="34">
        <v>24000</v>
      </c>
      <c r="E7" s="34">
        <f>D7*C7</f>
        <v>2928000</v>
      </c>
    </row>
    <row r="8" spans="1:6" x14ac:dyDescent="0.55000000000000004">
      <c r="A8" s="17"/>
      <c r="B8" s="24" t="s">
        <v>10</v>
      </c>
      <c r="C8" s="25"/>
      <c r="D8" s="26"/>
      <c r="E8" s="33">
        <f>SUM(E7:E7)</f>
        <v>2928000</v>
      </c>
    </row>
    <row r="9" spans="1:6" ht="48.75" customHeight="1" x14ac:dyDescent="0.55000000000000004">
      <c r="A9" s="17"/>
      <c r="B9" s="28" t="s">
        <v>55</v>
      </c>
      <c r="C9" s="14" t="s">
        <v>46</v>
      </c>
      <c r="D9" s="14" t="s">
        <v>47</v>
      </c>
      <c r="E9" s="14" t="s">
        <v>44</v>
      </c>
    </row>
    <row r="10" spans="1:6" ht="48.75" customHeight="1" x14ac:dyDescent="0.55000000000000004">
      <c r="A10" s="17">
        <v>1</v>
      </c>
      <c r="B10" s="15" t="s">
        <v>57</v>
      </c>
      <c r="C10" s="14">
        <v>122</v>
      </c>
      <c r="D10" s="35">
        <v>24000</v>
      </c>
      <c r="E10" s="36">
        <f>D10*C10</f>
        <v>2928000</v>
      </c>
    </row>
    <row r="11" spans="1:6" x14ac:dyDescent="0.55000000000000004">
      <c r="A11" s="18"/>
      <c r="B11" s="19"/>
      <c r="C11" s="20"/>
      <c r="D11" s="21"/>
      <c r="E11" s="22"/>
    </row>
    <row r="12" spans="1:6" ht="18.3" x14ac:dyDescent="0.7">
      <c r="A12" s="73" t="s">
        <v>48</v>
      </c>
      <c r="B12" s="73"/>
      <c r="C12" s="73"/>
      <c r="D12" s="73"/>
      <c r="E12" s="73"/>
      <c r="F12" s="73"/>
    </row>
    <row r="13" spans="1:6" ht="115.2" x14ac:dyDescent="0.55000000000000004">
      <c r="A13" s="3" t="s">
        <v>31</v>
      </c>
      <c r="B13" s="3" t="s">
        <v>11</v>
      </c>
      <c r="C13" s="14" t="s">
        <v>2</v>
      </c>
      <c r="D13" s="14" t="s">
        <v>7</v>
      </c>
      <c r="E13" s="14" t="s">
        <v>4</v>
      </c>
      <c r="F13" s="14" t="s">
        <v>1</v>
      </c>
    </row>
    <row r="14" spans="1:6" x14ac:dyDescent="0.55000000000000004">
      <c r="A14" s="3">
        <v>1</v>
      </c>
      <c r="B14" s="4" t="s">
        <v>39</v>
      </c>
      <c r="C14" s="2"/>
      <c r="D14" s="2"/>
      <c r="E14" s="2"/>
      <c r="F14" s="10">
        <f>SUM(F15:F16)</f>
        <v>97500</v>
      </c>
    </row>
    <row r="15" spans="1:6" ht="53.25" customHeight="1" x14ac:dyDescent="0.55000000000000004">
      <c r="A15" s="6" t="s">
        <v>12</v>
      </c>
      <c r="B15" s="5" t="s">
        <v>117</v>
      </c>
      <c r="C15" s="13">
        <v>2000</v>
      </c>
      <c r="D15" s="31">
        <v>3</v>
      </c>
      <c r="E15" s="31">
        <v>15</v>
      </c>
      <c r="F15" s="13">
        <f>E15*D15*C15</f>
        <v>90000</v>
      </c>
    </row>
    <row r="16" spans="1:6" ht="135" customHeight="1" x14ac:dyDescent="0.55000000000000004">
      <c r="A16" s="3" t="s">
        <v>13</v>
      </c>
      <c r="B16" s="5" t="s">
        <v>108</v>
      </c>
      <c r="C16" s="13">
        <v>3000</v>
      </c>
      <c r="D16" s="31">
        <v>2.5</v>
      </c>
      <c r="E16" s="31">
        <v>1</v>
      </c>
      <c r="F16" s="13">
        <f>C16*D16</f>
        <v>7500</v>
      </c>
    </row>
    <row r="17" spans="1:6" x14ac:dyDescent="0.55000000000000004">
      <c r="A17" s="3">
        <v>2</v>
      </c>
      <c r="B17" s="4" t="s">
        <v>73</v>
      </c>
      <c r="C17" s="13"/>
      <c r="D17" s="31"/>
      <c r="E17" s="31"/>
      <c r="F17" s="10">
        <f>SUM(F18:F20)+F21+F22</f>
        <v>114560</v>
      </c>
    </row>
    <row r="18" spans="1:6" ht="89.25" customHeight="1" x14ac:dyDescent="0.55000000000000004">
      <c r="A18" s="3" t="s">
        <v>14</v>
      </c>
      <c r="B18" s="5" t="s">
        <v>40</v>
      </c>
      <c r="C18" s="13">
        <v>912</v>
      </c>
      <c r="D18" s="31">
        <v>1</v>
      </c>
      <c r="E18" s="31">
        <v>5</v>
      </c>
      <c r="F18" s="13">
        <f>E18*D18*C18</f>
        <v>4560</v>
      </c>
    </row>
    <row r="19" spans="1:6" x14ac:dyDescent="0.55000000000000004">
      <c r="A19" s="3" t="s">
        <v>15</v>
      </c>
      <c r="B19" s="2" t="s">
        <v>92</v>
      </c>
      <c r="C19" s="13">
        <v>150</v>
      </c>
      <c r="D19" s="31">
        <v>1</v>
      </c>
      <c r="E19" s="31">
        <v>15</v>
      </c>
      <c r="F19" s="13">
        <f>E19*D19*C19</f>
        <v>2250</v>
      </c>
    </row>
    <row r="20" spans="1:6" ht="29.25" customHeight="1" x14ac:dyDescent="0.55000000000000004">
      <c r="A20" s="3" t="s">
        <v>16</v>
      </c>
      <c r="B20" s="5" t="s">
        <v>91</v>
      </c>
      <c r="C20" s="13">
        <v>250</v>
      </c>
      <c r="D20" s="31">
        <v>1</v>
      </c>
      <c r="E20" s="31">
        <v>15</v>
      </c>
      <c r="F20" s="13">
        <f>E20*D20*C20</f>
        <v>3750</v>
      </c>
    </row>
    <row r="21" spans="1:6" ht="36" customHeight="1" x14ac:dyDescent="0.55000000000000004">
      <c r="A21" s="3" t="s">
        <v>101</v>
      </c>
      <c r="B21" s="5" t="s">
        <v>112</v>
      </c>
      <c r="C21" s="13">
        <v>2200</v>
      </c>
      <c r="D21" s="31">
        <v>1</v>
      </c>
      <c r="E21" s="31">
        <v>20</v>
      </c>
      <c r="F21" s="13">
        <f>E21*D21*C21</f>
        <v>44000</v>
      </c>
    </row>
    <row r="22" spans="1:6" ht="29.25" customHeight="1" x14ac:dyDescent="0.55000000000000004">
      <c r="A22" s="3" t="s">
        <v>104</v>
      </c>
      <c r="B22" s="5" t="s">
        <v>106</v>
      </c>
      <c r="C22" s="13">
        <v>60000</v>
      </c>
      <c r="D22" s="31">
        <v>1</v>
      </c>
      <c r="E22" s="31">
        <v>1</v>
      </c>
      <c r="F22" s="13">
        <f>E22*D22*C22</f>
        <v>60000</v>
      </c>
    </row>
    <row r="23" spans="1:6" x14ac:dyDescent="0.55000000000000004">
      <c r="A23" s="3">
        <v>3</v>
      </c>
      <c r="B23" s="4" t="s">
        <v>3</v>
      </c>
      <c r="C23" s="13"/>
      <c r="D23" s="31"/>
      <c r="E23" s="31"/>
      <c r="F23" s="10">
        <f>F24+F25+F26+F27+F28</f>
        <v>756164</v>
      </c>
    </row>
    <row r="24" spans="1:6" ht="48.75" customHeight="1" x14ac:dyDescent="0.55000000000000004">
      <c r="A24" s="3" t="s">
        <v>17</v>
      </c>
      <c r="B24" s="5" t="s">
        <v>41</v>
      </c>
      <c r="C24" s="13">
        <v>6400</v>
      </c>
      <c r="D24" s="31">
        <v>1</v>
      </c>
      <c r="E24" s="31">
        <v>47</v>
      </c>
      <c r="F24" s="13">
        <f>E24*D24*C24</f>
        <v>300800</v>
      </c>
    </row>
    <row r="25" spans="1:6" x14ac:dyDescent="0.55000000000000004">
      <c r="A25" s="3" t="s">
        <v>18</v>
      </c>
      <c r="B25" s="2" t="s">
        <v>37</v>
      </c>
      <c r="C25" s="13">
        <v>21118</v>
      </c>
      <c r="D25" s="31">
        <v>1</v>
      </c>
      <c r="E25" s="31">
        <v>12</v>
      </c>
      <c r="F25" s="13">
        <f>E25*D25*C25</f>
        <v>253416</v>
      </c>
    </row>
    <row r="26" spans="1:6" x14ac:dyDescent="0.55000000000000004">
      <c r="A26" s="3" t="s">
        <v>19</v>
      </c>
      <c r="B26" s="2" t="s">
        <v>5</v>
      </c>
      <c r="C26" s="13">
        <v>16229</v>
      </c>
      <c r="D26" s="31">
        <v>1</v>
      </c>
      <c r="E26" s="31">
        <v>12</v>
      </c>
      <c r="F26" s="13">
        <f>E26*D26*C26</f>
        <v>194748</v>
      </c>
    </row>
    <row r="27" spans="1:6" x14ac:dyDescent="0.55000000000000004">
      <c r="A27" s="3" t="s">
        <v>20</v>
      </c>
      <c r="B27" s="2" t="s">
        <v>35</v>
      </c>
      <c r="C27" s="13">
        <v>300</v>
      </c>
      <c r="D27" s="31">
        <v>1</v>
      </c>
      <c r="E27" s="31">
        <v>12</v>
      </c>
      <c r="F27" s="13">
        <f>E27*D27*C27</f>
        <v>3600</v>
      </c>
    </row>
    <row r="28" spans="1:6" x14ac:dyDescent="0.55000000000000004">
      <c r="A28" s="3" t="s">
        <v>21</v>
      </c>
      <c r="B28" s="2" t="s">
        <v>34</v>
      </c>
      <c r="C28" s="13">
        <v>300</v>
      </c>
      <c r="D28" s="31">
        <v>1</v>
      </c>
      <c r="E28" s="31">
        <v>12</v>
      </c>
      <c r="F28" s="13">
        <f>E28*D28*C28</f>
        <v>3600</v>
      </c>
    </row>
    <row r="29" spans="1:6" x14ac:dyDescent="0.55000000000000004">
      <c r="A29" s="3">
        <v>4</v>
      </c>
      <c r="B29" s="4" t="s">
        <v>6</v>
      </c>
      <c r="C29" s="13"/>
      <c r="D29" s="31"/>
      <c r="E29" s="31"/>
      <c r="F29" s="10">
        <f>SUM(F30:F33)+F34</f>
        <v>72506</v>
      </c>
    </row>
    <row r="30" spans="1:6" ht="43.5" customHeight="1" x14ac:dyDescent="0.55000000000000004">
      <c r="A30" s="3" t="s">
        <v>22</v>
      </c>
      <c r="B30" s="5" t="s">
        <v>74</v>
      </c>
      <c r="C30" s="13">
        <v>2000</v>
      </c>
      <c r="D30" s="31">
        <v>1</v>
      </c>
      <c r="E30" s="31">
        <v>12</v>
      </c>
      <c r="F30" s="13">
        <f t="shared" ref="F30:F43" si="0">E30*D30*C30</f>
        <v>24000</v>
      </c>
    </row>
    <row r="31" spans="1:6" ht="63" customHeight="1" x14ac:dyDescent="0.55000000000000004">
      <c r="A31" s="3" t="s">
        <v>23</v>
      </c>
      <c r="B31" s="5" t="s">
        <v>42</v>
      </c>
      <c r="C31" s="13">
        <v>1188</v>
      </c>
      <c r="D31" s="31">
        <v>1</v>
      </c>
      <c r="E31" s="31">
        <v>12</v>
      </c>
      <c r="F31" s="13">
        <f t="shared" si="0"/>
        <v>14256</v>
      </c>
    </row>
    <row r="32" spans="1:6" x14ac:dyDescent="0.55000000000000004">
      <c r="A32" s="3" t="s">
        <v>24</v>
      </c>
      <c r="B32" s="2" t="s">
        <v>33</v>
      </c>
      <c r="C32" s="13">
        <v>1500</v>
      </c>
      <c r="D32" s="31">
        <v>1</v>
      </c>
      <c r="E32" s="31">
        <v>12</v>
      </c>
      <c r="F32" s="13">
        <f t="shared" si="0"/>
        <v>18000</v>
      </c>
    </row>
    <row r="33" spans="1:7" ht="37.5" customHeight="1" x14ac:dyDescent="0.55000000000000004">
      <c r="A33" s="6" t="s">
        <v>32</v>
      </c>
      <c r="B33" s="5" t="s">
        <v>79</v>
      </c>
      <c r="C33" s="13">
        <v>1000</v>
      </c>
      <c r="D33" s="31">
        <v>1</v>
      </c>
      <c r="E33" s="31">
        <v>12</v>
      </c>
      <c r="F33" s="13">
        <f t="shared" si="0"/>
        <v>12000</v>
      </c>
    </row>
    <row r="34" spans="1:7" ht="29.25" customHeight="1" x14ac:dyDescent="0.55000000000000004">
      <c r="A34" s="44" t="s">
        <v>98</v>
      </c>
      <c r="B34" s="5" t="s">
        <v>97</v>
      </c>
      <c r="C34" s="13">
        <v>4250</v>
      </c>
      <c r="D34" s="31">
        <v>1</v>
      </c>
      <c r="E34" s="31">
        <v>1</v>
      </c>
      <c r="F34" s="13">
        <f t="shared" si="0"/>
        <v>4250</v>
      </c>
    </row>
    <row r="35" spans="1:7" ht="21" customHeight="1" x14ac:dyDescent="0.55000000000000004">
      <c r="A35" s="3">
        <v>5</v>
      </c>
      <c r="B35" s="4" t="s">
        <v>38</v>
      </c>
      <c r="C35" s="13"/>
      <c r="D35" s="31"/>
      <c r="E35" s="31"/>
      <c r="F35" s="10">
        <f>SUM(F36)+F37</f>
        <v>28373</v>
      </c>
    </row>
    <row r="36" spans="1:7" ht="43.5" customHeight="1" x14ac:dyDescent="0.55000000000000004">
      <c r="A36" s="6" t="s">
        <v>25</v>
      </c>
      <c r="B36" s="5" t="s">
        <v>62</v>
      </c>
      <c r="C36" s="13">
        <v>6373</v>
      </c>
      <c r="D36" s="31"/>
      <c r="E36" s="31"/>
      <c r="F36" s="13">
        <f>C36</f>
        <v>6373</v>
      </c>
    </row>
    <row r="37" spans="1:7" ht="34.15" customHeight="1" x14ac:dyDescent="0.55000000000000004">
      <c r="A37" s="44" t="s">
        <v>65</v>
      </c>
      <c r="B37" s="5" t="s">
        <v>64</v>
      </c>
      <c r="C37" s="13">
        <v>22000</v>
      </c>
      <c r="D37" s="31"/>
      <c r="E37" s="31"/>
      <c r="F37" s="13">
        <v>22000</v>
      </c>
    </row>
    <row r="38" spans="1:7" ht="37.75" customHeight="1" x14ac:dyDescent="0.55000000000000004">
      <c r="A38" s="3">
        <v>6</v>
      </c>
      <c r="B38" s="7" t="s">
        <v>81</v>
      </c>
      <c r="C38" s="13"/>
      <c r="D38" s="31"/>
      <c r="E38" s="31"/>
      <c r="F38" s="10">
        <f>F39+F40+F41+F42+F43+F44</f>
        <v>1674350</v>
      </c>
    </row>
    <row r="39" spans="1:7" ht="147.6" customHeight="1" x14ac:dyDescent="0.55000000000000004">
      <c r="A39" s="3" t="s">
        <v>26</v>
      </c>
      <c r="B39" s="9" t="s">
        <v>88</v>
      </c>
      <c r="C39" s="13">
        <v>37700</v>
      </c>
      <c r="D39" s="31">
        <v>1</v>
      </c>
      <c r="E39" s="31">
        <v>12</v>
      </c>
      <c r="F39" s="13">
        <f t="shared" si="0"/>
        <v>452400</v>
      </c>
    </row>
    <row r="40" spans="1:7" ht="36" customHeight="1" x14ac:dyDescent="0.55000000000000004">
      <c r="A40" s="3" t="s">
        <v>27</v>
      </c>
      <c r="B40" s="9" t="s">
        <v>78</v>
      </c>
      <c r="C40" s="13">
        <v>4800</v>
      </c>
      <c r="D40" s="31">
        <v>1</v>
      </c>
      <c r="E40" s="31">
        <v>12</v>
      </c>
      <c r="F40" s="13">
        <f t="shared" si="0"/>
        <v>57600</v>
      </c>
    </row>
    <row r="41" spans="1:7" ht="60.75" customHeight="1" x14ac:dyDescent="0.55000000000000004">
      <c r="A41" s="3" t="s">
        <v>28</v>
      </c>
      <c r="B41" s="5" t="s">
        <v>109</v>
      </c>
      <c r="C41" s="13">
        <v>70000</v>
      </c>
      <c r="D41" s="31">
        <v>1</v>
      </c>
      <c r="E41" s="31">
        <v>12</v>
      </c>
      <c r="F41" s="13">
        <f t="shared" si="0"/>
        <v>840000</v>
      </c>
    </row>
    <row r="42" spans="1:7" ht="45" customHeight="1" x14ac:dyDescent="0.55000000000000004">
      <c r="A42" s="3" t="s">
        <v>29</v>
      </c>
      <c r="B42" s="5" t="s">
        <v>53</v>
      </c>
      <c r="C42" s="13">
        <v>5350</v>
      </c>
      <c r="D42" s="31">
        <v>1</v>
      </c>
      <c r="E42" s="31">
        <v>1</v>
      </c>
      <c r="F42" s="13">
        <f t="shared" si="0"/>
        <v>5350</v>
      </c>
    </row>
    <row r="43" spans="1:7" ht="69.75" customHeight="1" x14ac:dyDescent="0.55000000000000004">
      <c r="A43" s="3" t="s">
        <v>30</v>
      </c>
      <c r="B43" s="5" t="s">
        <v>114</v>
      </c>
      <c r="C43" s="13">
        <v>61000</v>
      </c>
      <c r="D43" s="31">
        <v>1</v>
      </c>
      <c r="E43" s="31">
        <v>4</v>
      </c>
      <c r="F43" s="13">
        <f t="shared" si="0"/>
        <v>244000</v>
      </c>
      <c r="G43" s="1"/>
    </row>
    <row r="44" spans="1:7" ht="19.149999999999999" customHeight="1" x14ac:dyDescent="0.55000000000000004">
      <c r="A44" s="50" t="s">
        <v>77</v>
      </c>
      <c r="B44" s="5" t="s">
        <v>82</v>
      </c>
      <c r="C44" s="53">
        <v>75000</v>
      </c>
      <c r="D44" s="31">
        <v>1</v>
      </c>
      <c r="E44" s="31">
        <v>1</v>
      </c>
      <c r="F44" s="13">
        <v>75000</v>
      </c>
      <c r="G44" s="1"/>
    </row>
    <row r="45" spans="1:7" x14ac:dyDescent="0.55000000000000004">
      <c r="A45" s="39">
        <v>7</v>
      </c>
      <c r="B45" s="45" t="s">
        <v>66</v>
      </c>
      <c r="C45" s="46"/>
      <c r="D45" s="2"/>
      <c r="E45" s="2"/>
      <c r="F45" s="12">
        <f>F46+F48+F49+F47</f>
        <v>61600</v>
      </c>
    </row>
    <row r="46" spans="1:7" x14ac:dyDescent="0.55000000000000004">
      <c r="A46" s="44" t="s">
        <v>67</v>
      </c>
      <c r="B46" s="5" t="s">
        <v>71</v>
      </c>
      <c r="C46" s="52">
        <v>2200</v>
      </c>
      <c r="D46" s="2">
        <v>1</v>
      </c>
      <c r="E46" s="2">
        <v>12</v>
      </c>
      <c r="F46" s="11">
        <f t="shared" ref="F46:F49" si="1">E46*D46*C46</f>
        <v>26400</v>
      </c>
    </row>
    <row r="47" spans="1:7" x14ac:dyDescent="0.55000000000000004">
      <c r="A47" s="44" t="s">
        <v>68</v>
      </c>
      <c r="B47" s="5" t="s">
        <v>66</v>
      </c>
      <c r="C47" s="52">
        <v>1100</v>
      </c>
      <c r="D47" s="2">
        <v>1</v>
      </c>
      <c r="E47" s="2">
        <v>12</v>
      </c>
      <c r="F47" s="11">
        <f t="shared" si="1"/>
        <v>13200</v>
      </c>
    </row>
    <row r="48" spans="1:7" x14ac:dyDescent="0.55000000000000004">
      <c r="A48" s="44" t="s">
        <v>99</v>
      </c>
      <c r="B48" s="5" t="s">
        <v>70</v>
      </c>
      <c r="C48" s="52">
        <v>5000</v>
      </c>
      <c r="D48" s="2">
        <v>2</v>
      </c>
      <c r="E48" s="2"/>
      <c r="F48" s="11">
        <f>C48*D48</f>
        <v>10000</v>
      </c>
    </row>
    <row r="49" spans="1:7" x14ac:dyDescent="0.55000000000000004">
      <c r="A49" s="44" t="s">
        <v>100</v>
      </c>
      <c r="B49" s="47" t="s">
        <v>69</v>
      </c>
      <c r="C49" s="52">
        <v>250</v>
      </c>
      <c r="D49" s="2">
        <v>1</v>
      </c>
      <c r="E49" s="2">
        <v>48</v>
      </c>
      <c r="F49" s="11">
        <f t="shared" si="1"/>
        <v>12000</v>
      </c>
    </row>
    <row r="50" spans="1:7" x14ac:dyDescent="0.55000000000000004">
      <c r="A50" s="50"/>
      <c r="B50" s="47"/>
      <c r="C50" s="2"/>
      <c r="D50" s="77" t="s">
        <v>75</v>
      </c>
      <c r="E50" s="78"/>
      <c r="F50" s="10">
        <f>F14+F17+F23+F29+F35+F38+F45</f>
        <v>2805053</v>
      </c>
    </row>
    <row r="51" spans="1:7" x14ac:dyDescent="0.55000000000000004">
      <c r="A51" s="50"/>
      <c r="B51" s="47"/>
      <c r="C51" s="2"/>
      <c r="D51" s="39"/>
      <c r="E51" s="72"/>
      <c r="F51" s="10"/>
    </row>
    <row r="52" spans="1:7" x14ac:dyDescent="0.55000000000000004">
      <c r="A52" s="39">
        <v>8</v>
      </c>
      <c r="B52" s="5" t="s">
        <v>120</v>
      </c>
      <c r="C52" s="2"/>
      <c r="D52" s="31"/>
      <c r="E52" s="51"/>
      <c r="F52" s="13">
        <v>110000</v>
      </c>
    </row>
    <row r="53" spans="1:7" ht="17.25" customHeight="1" x14ac:dyDescent="0.55000000000000004">
      <c r="A53" s="3">
        <v>9</v>
      </c>
      <c r="B53" s="43" t="s">
        <v>96</v>
      </c>
      <c r="C53" s="2"/>
      <c r="D53" s="31"/>
      <c r="E53" s="31"/>
      <c r="F53" s="13">
        <f>E10-F50-F52</f>
        <v>12947</v>
      </c>
    </row>
    <row r="54" spans="1:7" x14ac:dyDescent="0.55000000000000004">
      <c r="A54" s="39"/>
      <c r="B54" s="40"/>
      <c r="C54" s="27"/>
      <c r="D54" s="32"/>
      <c r="E54" s="42" t="s">
        <v>76</v>
      </c>
      <c r="F54" s="10">
        <f>F50+F52+F53</f>
        <v>2928000</v>
      </c>
      <c r="G54" s="30"/>
    </row>
    <row r="55" spans="1:7" x14ac:dyDescent="0.55000000000000004">
      <c r="G55" s="8"/>
    </row>
    <row r="56" spans="1:7" ht="15.6" x14ac:dyDescent="0.6">
      <c r="B56" s="68" t="s">
        <v>113</v>
      </c>
    </row>
  </sheetData>
  <mergeCells count="5">
    <mergeCell ref="A12:F12"/>
    <mergeCell ref="A3:E3"/>
    <mergeCell ref="A4:E4"/>
    <mergeCell ref="A2:E2"/>
    <mergeCell ref="D50:E50"/>
  </mergeCells>
  <pageMargins left="0.23622047244094491" right="0.23622047244094491" top="0.74803149606299213" bottom="0.74803149606299213" header="0.31496062992125984" footer="0.31496062992125984"/>
  <pageSetup paperSize="9" scale="91" fitToHeight="6" orientation="landscape" r:id="rId1"/>
  <rowBreaks count="1" manualBreakCount="1">
    <brk id="4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G54"/>
  <sheetViews>
    <sheetView tabSelected="1" workbookViewId="0">
      <selection activeCell="A2" sqref="A2:E2"/>
    </sheetView>
  </sheetViews>
  <sheetFormatPr defaultRowHeight="14.4" x14ac:dyDescent="0.55000000000000004"/>
  <cols>
    <col min="2" max="2" width="60.41796875" customWidth="1"/>
    <col min="3" max="3" width="10.15625" customWidth="1"/>
    <col min="4" max="4" width="10.41796875" customWidth="1"/>
    <col min="5" max="5" width="11.83984375" customWidth="1"/>
    <col min="6" max="6" width="13.68359375" customWidth="1"/>
    <col min="7" max="7" width="38.578125" customWidth="1"/>
  </cols>
  <sheetData>
    <row r="2" spans="1:7" ht="18.3" x14ac:dyDescent="0.55000000000000004">
      <c r="A2" s="79" t="s">
        <v>121</v>
      </c>
      <c r="B2" s="79"/>
      <c r="C2" s="79"/>
      <c r="D2" s="79"/>
      <c r="E2" s="79"/>
      <c r="F2" s="23"/>
    </row>
    <row r="3" spans="1:7" ht="57.6" x14ac:dyDescent="0.55000000000000004">
      <c r="A3" s="3" t="s">
        <v>31</v>
      </c>
      <c r="B3" s="3" t="s">
        <v>89</v>
      </c>
      <c r="C3" s="14" t="s">
        <v>9</v>
      </c>
      <c r="D3" s="14" t="s">
        <v>45</v>
      </c>
      <c r="E3" s="14" t="s">
        <v>44</v>
      </c>
    </row>
    <row r="4" spans="1:7" x14ac:dyDescent="0.55000000000000004">
      <c r="A4" s="16">
        <v>1</v>
      </c>
      <c r="B4" s="4" t="s">
        <v>54</v>
      </c>
      <c r="C4" s="2">
        <v>122</v>
      </c>
      <c r="D4" s="11">
        <v>24000</v>
      </c>
      <c r="E4" s="11">
        <f>D4*C4</f>
        <v>2928000</v>
      </c>
    </row>
    <row r="5" spans="1:7" x14ac:dyDescent="0.55000000000000004">
      <c r="A5" s="17"/>
      <c r="B5" s="24" t="s">
        <v>10</v>
      </c>
      <c r="C5" s="25"/>
      <c r="D5" s="26"/>
      <c r="E5" s="29">
        <f>SUM(E4:E4)</f>
        <v>2928000</v>
      </c>
    </row>
    <row r="6" spans="1:7" x14ac:dyDescent="0.55000000000000004">
      <c r="A6" s="18"/>
      <c r="B6" s="19"/>
      <c r="C6" s="20"/>
      <c r="D6" s="21"/>
      <c r="E6" s="22"/>
    </row>
    <row r="7" spans="1:7" ht="18.3" x14ac:dyDescent="0.7">
      <c r="A7" s="73" t="s">
        <v>60</v>
      </c>
      <c r="B7" s="73"/>
      <c r="C7" s="73"/>
      <c r="D7" s="73"/>
      <c r="E7" s="73"/>
      <c r="F7" s="73"/>
    </row>
    <row r="8" spans="1:7" ht="100.8" x14ac:dyDescent="0.55000000000000004">
      <c r="A8" s="3" t="s">
        <v>31</v>
      </c>
      <c r="B8" s="3" t="s">
        <v>11</v>
      </c>
      <c r="C8" s="14" t="s">
        <v>2</v>
      </c>
      <c r="D8" s="14" t="s">
        <v>85</v>
      </c>
      <c r="E8" s="14" t="s">
        <v>4</v>
      </c>
      <c r="F8" s="14" t="s">
        <v>1</v>
      </c>
      <c r="G8" s="14" t="s">
        <v>63</v>
      </c>
    </row>
    <row r="9" spans="1:7" x14ac:dyDescent="0.55000000000000004">
      <c r="A9" s="3">
        <v>1</v>
      </c>
      <c r="B9" s="4" t="s">
        <v>39</v>
      </c>
      <c r="C9" s="2"/>
      <c r="D9" s="2"/>
      <c r="E9" s="2"/>
      <c r="F9" s="12">
        <f>SUM(F10:F11)</f>
        <v>97500</v>
      </c>
      <c r="G9" s="48"/>
    </row>
    <row r="10" spans="1:7" ht="43.2" x14ac:dyDescent="0.55000000000000004">
      <c r="A10" s="6" t="s">
        <v>12</v>
      </c>
      <c r="B10" s="5" t="s">
        <v>115</v>
      </c>
      <c r="C10" s="2">
        <v>2000</v>
      </c>
      <c r="D10" s="2">
        <v>3</v>
      </c>
      <c r="E10" s="2">
        <v>15</v>
      </c>
      <c r="F10" s="11">
        <f>E10*D10*C10</f>
        <v>90000</v>
      </c>
      <c r="G10" s="5" t="s">
        <v>116</v>
      </c>
    </row>
    <row r="11" spans="1:7" ht="28.8" x14ac:dyDescent="0.55000000000000004">
      <c r="A11" s="3" t="s">
        <v>13</v>
      </c>
      <c r="B11" s="5" t="s">
        <v>49</v>
      </c>
      <c r="C11" s="2">
        <v>3000</v>
      </c>
      <c r="D11" s="2">
        <v>1</v>
      </c>
      <c r="E11" s="2">
        <v>2.5</v>
      </c>
      <c r="F11" s="11">
        <f>E11*D11*C11</f>
        <v>7500</v>
      </c>
      <c r="G11" s="5"/>
    </row>
    <row r="12" spans="1:7" x14ac:dyDescent="0.55000000000000004">
      <c r="A12" s="3">
        <v>2</v>
      </c>
      <c r="B12" s="4" t="s">
        <v>72</v>
      </c>
      <c r="C12" s="2"/>
      <c r="D12" s="2"/>
      <c r="E12" s="2"/>
      <c r="F12" s="12">
        <f>SUM(F13:F15)+F16+F17</f>
        <v>114560</v>
      </c>
      <c r="G12" s="48"/>
    </row>
    <row r="13" spans="1:7" x14ac:dyDescent="0.55000000000000004">
      <c r="A13" s="3" t="s">
        <v>14</v>
      </c>
      <c r="B13" s="5" t="s">
        <v>80</v>
      </c>
      <c r="C13" s="2">
        <v>912</v>
      </c>
      <c r="D13" s="2">
        <v>1</v>
      </c>
      <c r="E13" s="2">
        <v>5</v>
      </c>
      <c r="F13" s="11">
        <f>C13*E13</f>
        <v>4560</v>
      </c>
      <c r="G13" s="80" t="s">
        <v>84</v>
      </c>
    </row>
    <row r="14" spans="1:7" x14ac:dyDescent="0.55000000000000004">
      <c r="A14" s="3" t="s">
        <v>15</v>
      </c>
      <c r="B14" s="2" t="s">
        <v>92</v>
      </c>
      <c r="C14" s="2">
        <v>150</v>
      </c>
      <c r="D14" s="2">
        <v>1</v>
      </c>
      <c r="E14" s="2">
        <v>15</v>
      </c>
      <c r="F14" s="11">
        <f>C14*E14</f>
        <v>2250</v>
      </c>
      <c r="G14" s="80"/>
    </row>
    <row r="15" spans="1:7" ht="45.75" customHeight="1" x14ac:dyDescent="0.55000000000000004">
      <c r="A15" s="3" t="s">
        <v>16</v>
      </c>
      <c r="B15" s="5" t="s">
        <v>91</v>
      </c>
      <c r="C15" s="2">
        <v>250</v>
      </c>
      <c r="D15" s="2">
        <v>1</v>
      </c>
      <c r="E15" s="2">
        <v>15</v>
      </c>
      <c r="F15" s="11">
        <f>C15*E15</f>
        <v>3750</v>
      </c>
      <c r="G15" s="80"/>
    </row>
    <row r="16" spans="1:7" ht="21.75" customHeight="1" x14ac:dyDescent="0.55000000000000004">
      <c r="A16" s="44" t="s">
        <v>101</v>
      </c>
      <c r="B16" s="5" t="s">
        <v>95</v>
      </c>
      <c r="C16" s="2">
        <v>2200</v>
      </c>
      <c r="D16" s="2">
        <v>1</v>
      </c>
      <c r="E16" s="2">
        <v>20</v>
      </c>
      <c r="F16" s="11">
        <f>C16*E16</f>
        <v>44000</v>
      </c>
      <c r="G16" s="5"/>
    </row>
    <row r="17" spans="1:7" ht="21.75" customHeight="1" x14ac:dyDescent="0.55000000000000004">
      <c r="A17" s="44" t="s">
        <v>104</v>
      </c>
      <c r="B17" s="5" t="s">
        <v>105</v>
      </c>
      <c r="C17" s="2">
        <v>60000</v>
      </c>
      <c r="D17" s="2">
        <v>1</v>
      </c>
      <c r="E17" s="2">
        <v>1</v>
      </c>
      <c r="F17" s="11">
        <f>C17*E17</f>
        <v>60000</v>
      </c>
      <c r="G17" s="5"/>
    </row>
    <row r="18" spans="1:7" x14ac:dyDescent="0.55000000000000004">
      <c r="A18" s="3">
        <v>3</v>
      </c>
      <c r="B18" s="4" t="s">
        <v>3</v>
      </c>
      <c r="C18" s="2"/>
      <c r="D18" s="2"/>
      <c r="E18" s="2"/>
      <c r="F18" s="12">
        <f>SUM(F19:F23)</f>
        <v>756164</v>
      </c>
      <c r="G18" s="48"/>
    </row>
    <row r="19" spans="1:7" x14ac:dyDescent="0.55000000000000004">
      <c r="A19" s="3" t="s">
        <v>17</v>
      </c>
      <c r="B19" s="5" t="s">
        <v>36</v>
      </c>
      <c r="C19" s="2">
        <v>6400</v>
      </c>
      <c r="D19" s="2">
        <v>1</v>
      </c>
      <c r="E19" s="2">
        <v>47</v>
      </c>
      <c r="F19" s="11">
        <f>E19*D19*C19</f>
        <v>300800</v>
      </c>
      <c r="G19" s="48"/>
    </row>
    <row r="20" spans="1:7" ht="28.8" x14ac:dyDescent="0.55000000000000004">
      <c r="A20" s="3" t="s">
        <v>18</v>
      </c>
      <c r="B20" s="2" t="s">
        <v>37</v>
      </c>
      <c r="C20" s="2">
        <v>21118</v>
      </c>
      <c r="D20" s="2">
        <v>1</v>
      </c>
      <c r="E20" s="2">
        <v>12</v>
      </c>
      <c r="F20" s="11">
        <v>253416</v>
      </c>
      <c r="G20" s="49" t="s">
        <v>90</v>
      </c>
    </row>
    <row r="21" spans="1:7" x14ac:dyDescent="0.55000000000000004">
      <c r="A21" s="3" t="s">
        <v>19</v>
      </c>
      <c r="B21" s="2" t="s">
        <v>5</v>
      </c>
      <c r="C21" s="2">
        <v>16229</v>
      </c>
      <c r="D21" s="2">
        <v>1</v>
      </c>
      <c r="E21" s="2">
        <v>12</v>
      </c>
      <c r="F21" s="11">
        <f>E21*D21*C21</f>
        <v>194748</v>
      </c>
      <c r="G21" s="48"/>
    </row>
    <row r="22" spans="1:7" x14ac:dyDescent="0.55000000000000004">
      <c r="A22" s="3" t="s">
        <v>20</v>
      </c>
      <c r="B22" s="2" t="s">
        <v>35</v>
      </c>
      <c r="C22" s="2">
        <v>300</v>
      </c>
      <c r="D22" s="2">
        <v>1</v>
      </c>
      <c r="E22" s="2">
        <v>12</v>
      </c>
      <c r="F22" s="11">
        <f>E22*D22*C22</f>
        <v>3600</v>
      </c>
      <c r="G22" s="48"/>
    </row>
    <row r="23" spans="1:7" x14ac:dyDescent="0.55000000000000004">
      <c r="A23" s="3" t="s">
        <v>21</v>
      </c>
      <c r="B23" s="2" t="s">
        <v>34</v>
      </c>
      <c r="C23" s="2">
        <v>300</v>
      </c>
      <c r="D23" s="2">
        <v>1</v>
      </c>
      <c r="E23" s="2">
        <v>12</v>
      </c>
      <c r="F23" s="11">
        <f>E23*D23*C23</f>
        <v>3600</v>
      </c>
      <c r="G23" s="48"/>
    </row>
    <row r="24" spans="1:7" x14ac:dyDescent="0.55000000000000004">
      <c r="A24" s="3">
        <v>4</v>
      </c>
      <c r="B24" s="4" t="s">
        <v>6</v>
      </c>
      <c r="C24" s="2"/>
      <c r="D24" s="2"/>
      <c r="E24" s="2"/>
      <c r="F24" s="12">
        <f>SUM(F25:F28)+F29</f>
        <v>72506</v>
      </c>
      <c r="G24" s="48"/>
    </row>
    <row r="25" spans="1:7" ht="28.8" x14ac:dyDescent="0.55000000000000004">
      <c r="A25" s="3" t="s">
        <v>22</v>
      </c>
      <c r="B25" s="5" t="s">
        <v>58</v>
      </c>
      <c r="C25" s="2">
        <v>2000</v>
      </c>
      <c r="D25" s="2">
        <v>1</v>
      </c>
      <c r="E25" s="2">
        <v>12</v>
      </c>
      <c r="F25" s="11">
        <f t="shared" ref="F25:F44" si="0">E25*D25*C25</f>
        <v>24000</v>
      </c>
      <c r="G25" s="48"/>
    </row>
    <row r="26" spans="1:7" x14ac:dyDescent="0.55000000000000004">
      <c r="A26" s="3" t="s">
        <v>23</v>
      </c>
      <c r="B26" s="5" t="s">
        <v>50</v>
      </c>
      <c r="C26" s="2">
        <v>1188</v>
      </c>
      <c r="D26" s="2">
        <v>1</v>
      </c>
      <c r="E26" s="2">
        <v>12</v>
      </c>
      <c r="F26" s="11">
        <f t="shared" si="0"/>
        <v>14256</v>
      </c>
      <c r="G26" s="49"/>
    </row>
    <row r="27" spans="1:7" x14ac:dyDescent="0.55000000000000004">
      <c r="A27" s="3" t="s">
        <v>24</v>
      </c>
      <c r="B27" s="2" t="s">
        <v>33</v>
      </c>
      <c r="C27" s="2">
        <v>1500</v>
      </c>
      <c r="D27" s="2">
        <v>1</v>
      </c>
      <c r="E27" s="2">
        <v>12</v>
      </c>
      <c r="F27" s="11">
        <f t="shared" si="0"/>
        <v>18000</v>
      </c>
      <c r="G27" s="48"/>
    </row>
    <row r="28" spans="1:7" x14ac:dyDescent="0.55000000000000004">
      <c r="A28" s="6" t="s">
        <v>32</v>
      </c>
      <c r="B28" s="5" t="s">
        <v>51</v>
      </c>
      <c r="C28" s="71">
        <v>1000</v>
      </c>
      <c r="D28" s="2">
        <v>1</v>
      </c>
      <c r="E28" s="2">
        <v>12</v>
      </c>
      <c r="F28" s="11">
        <f>C28*E28</f>
        <v>12000</v>
      </c>
      <c r="G28" s="49"/>
    </row>
    <row r="29" spans="1:7" x14ac:dyDescent="0.55000000000000004">
      <c r="A29" s="44" t="s">
        <v>102</v>
      </c>
      <c r="B29" s="5" t="s">
        <v>97</v>
      </c>
      <c r="C29" s="71">
        <v>4250</v>
      </c>
      <c r="D29" s="2"/>
      <c r="E29" s="2"/>
      <c r="F29" s="11">
        <f>C29</f>
        <v>4250</v>
      </c>
      <c r="G29" s="49"/>
    </row>
    <row r="30" spans="1:7" ht="20.25" customHeight="1" x14ac:dyDescent="0.55000000000000004">
      <c r="A30" s="3">
        <v>5</v>
      </c>
      <c r="B30" s="4" t="s">
        <v>38</v>
      </c>
      <c r="C30" s="2"/>
      <c r="D30" s="2"/>
      <c r="E30" s="2"/>
      <c r="F30" s="12">
        <f>F31+F32</f>
        <v>28373</v>
      </c>
      <c r="G30" s="48"/>
    </row>
    <row r="31" spans="1:7" x14ac:dyDescent="0.55000000000000004">
      <c r="A31" s="6" t="s">
        <v>25</v>
      </c>
      <c r="B31" s="5" t="s">
        <v>59</v>
      </c>
      <c r="C31" s="2">
        <v>6373</v>
      </c>
      <c r="D31" s="2"/>
      <c r="E31" s="2"/>
      <c r="F31" s="11">
        <f>C31</f>
        <v>6373</v>
      </c>
      <c r="G31" s="48"/>
    </row>
    <row r="32" spans="1:7" x14ac:dyDescent="0.55000000000000004">
      <c r="A32" s="44" t="s">
        <v>65</v>
      </c>
      <c r="B32" s="5" t="s">
        <v>64</v>
      </c>
      <c r="C32" s="2">
        <v>22000</v>
      </c>
      <c r="D32" s="2"/>
      <c r="E32" s="2"/>
      <c r="F32" s="11">
        <v>22000</v>
      </c>
      <c r="G32" s="48"/>
    </row>
    <row r="33" spans="1:7" ht="29.1" thickBot="1" x14ac:dyDescent="0.6">
      <c r="A33" s="3">
        <v>6</v>
      </c>
      <c r="B33" s="66" t="s">
        <v>52</v>
      </c>
      <c r="C33" s="54"/>
      <c r="D33" s="54"/>
      <c r="E33" s="54"/>
      <c r="F33" s="29">
        <f>F34+F35+F36+F37+F38+F39</f>
        <v>1674350</v>
      </c>
      <c r="G33" s="55"/>
    </row>
    <row r="34" spans="1:7" ht="35.25" customHeight="1" x14ac:dyDescent="0.55000000000000004">
      <c r="A34" s="39" t="s">
        <v>26</v>
      </c>
      <c r="B34" s="60" t="s">
        <v>87</v>
      </c>
      <c r="C34" s="61">
        <v>37700</v>
      </c>
      <c r="D34" s="61">
        <v>1</v>
      </c>
      <c r="E34" s="61">
        <v>12</v>
      </c>
      <c r="F34" s="62">
        <f t="shared" si="0"/>
        <v>452400</v>
      </c>
      <c r="G34" s="81"/>
    </row>
    <row r="35" spans="1:7" ht="33.75" customHeight="1" thickBot="1" x14ac:dyDescent="0.6">
      <c r="A35" s="39" t="s">
        <v>27</v>
      </c>
      <c r="B35" s="63" t="s">
        <v>86</v>
      </c>
      <c r="C35" s="64">
        <v>4800</v>
      </c>
      <c r="D35" s="64">
        <v>1</v>
      </c>
      <c r="E35" s="64">
        <v>12</v>
      </c>
      <c r="F35" s="65">
        <f t="shared" si="0"/>
        <v>57600</v>
      </c>
      <c r="G35" s="82"/>
    </row>
    <row r="36" spans="1:7" ht="21.75" customHeight="1" x14ac:dyDescent="0.55000000000000004">
      <c r="A36" s="3" t="s">
        <v>28</v>
      </c>
      <c r="B36" s="56" t="s">
        <v>110</v>
      </c>
      <c r="C36" s="57">
        <v>70000</v>
      </c>
      <c r="D36" s="57">
        <v>1</v>
      </c>
      <c r="E36" s="57">
        <v>12</v>
      </c>
      <c r="F36" s="58">
        <f t="shared" si="0"/>
        <v>840000</v>
      </c>
      <c r="G36" s="59"/>
    </row>
    <row r="37" spans="1:7" ht="43.2" x14ac:dyDescent="0.55000000000000004">
      <c r="A37" s="3" t="s">
        <v>29</v>
      </c>
      <c r="B37" s="5" t="s">
        <v>43</v>
      </c>
      <c r="C37" s="2">
        <v>5350</v>
      </c>
      <c r="D37" s="2">
        <v>1</v>
      </c>
      <c r="E37" s="2">
        <v>1</v>
      </c>
      <c r="F37" s="11">
        <f t="shared" si="0"/>
        <v>5350</v>
      </c>
      <c r="G37" s="48"/>
    </row>
    <row r="38" spans="1:7" ht="72" x14ac:dyDescent="0.55000000000000004">
      <c r="A38" s="3" t="s">
        <v>30</v>
      </c>
      <c r="B38" s="5" t="s">
        <v>114</v>
      </c>
      <c r="C38" s="2">
        <v>61000</v>
      </c>
      <c r="D38" s="2">
        <v>1</v>
      </c>
      <c r="E38" s="2">
        <v>4</v>
      </c>
      <c r="F38" s="11">
        <f t="shared" si="0"/>
        <v>244000</v>
      </c>
      <c r="G38" s="67" t="s">
        <v>83</v>
      </c>
    </row>
    <row r="39" spans="1:7" ht="43.2" x14ac:dyDescent="0.55000000000000004">
      <c r="A39" s="3" t="s">
        <v>77</v>
      </c>
      <c r="B39" s="5" t="s">
        <v>111</v>
      </c>
      <c r="C39" s="46">
        <v>75000</v>
      </c>
      <c r="D39" s="2">
        <v>1</v>
      </c>
      <c r="E39" s="2">
        <v>1</v>
      </c>
      <c r="F39" s="11">
        <v>75000</v>
      </c>
      <c r="G39" s="67"/>
    </row>
    <row r="40" spans="1:7" x14ac:dyDescent="0.55000000000000004">
      <c r="A40" s="3">
        <v>7</v>
      </c>
      <c r="B40" s="45" t="s">
        <v>66</v>
      </c>
      <c r="C40" s="46"/>
      <c r="D40" s="2"/>
      <c r="E40" s="2"/>
      <c r="F40" s="12">
        <f>F41+F43+F44+F42</f>
        <v>61600</v>
      </c>
      <c r="G40" s="49"/>
    </row>
    <row r="41" spans="1:7" ht="28.8" x14ac:dyDescent="0.55000000000000004">
      <c r="A41" s="44" t="s">
        <v>67</v>
      </c>
      <c r="B41" s="5" t="s">
        <v>94</v>
      </c>
      <c r="C41" s="2">
        <v>2200</v>
      </c>
      <c r="D41" s="2">
        <v>1</v>
      </c>
      <c r="E41" s="2">
        <v>12</v>
      </c>
      <c r="F41" s="11">
        <f t="shared" si="0"/>
        <v>26400</v>
      </c>
      <c r="G41" s="49"/>
    </row>
    <row r="42" spans="1:7" ht="28.8" x14ac:dyDescent="0.55000000000000004">
      <c r="A42" s="44" t="s">
        <v>103</v>
      </c>
      <c r="B42" s="5" t="s">
        <v>93</v>
      </c>
      <c r="C42" s="2">
        <v>1100</v>
      </c>
      <c r="D42" s="2">
        <v>1</v>
      </c>
      <c r="E42" s="2">
        <v>12</v>
      </c>
      <c r="F42" s="11">
        <f t="shared" si="0"/>
        <v>13200</v>
      </c>
      <c r="G42" s="49"/>
    </row>
    <row r="43" spans="1:7" x14ac:dyDescent="0.55000000000000004">
      <c r="A43" s="44" t="s">
        <v>99</v>
      </c>
      <c r="B43" s="5" t="s">
        <v>70</v>
      </c>
      <c r="C43" s="2">
        <v>5000</v>
      </c>
      <c r="D43" s="2">
        <v>2</v>
      </c>
      <c r="E43" s="2"/>
      <c r="F43" s="11">
        <f>C43*D43</f>
        <v>10000</v>
      </c>
      <c r="G43" s="49"/>
    </row>
    <row r="44" spans="1:7" x14ac:dyDescent="0.55000000000000004">
      <c r="A44" s="44" t="s">
        <v>100</v>
      </c>
      <c r="B44" s="47" t="s">
        <v>69</v>
      </c>
      <c r="C44" s="2">
        <v>250</v>
      </c>
      <c r="D44" s="2">
        <v>1</v>
      </c>
      <c r="E44" s="2">
        <v>48</v>
      </c>
      <c r="F44" s="11">
        <f t="shared" si="0"/>
        <v>12000</v>
      </c>
      <c r="G44" s="49"/>
    </row>
    <row r="45" spans="1:7" ht="28.8" x14ac:dyDescent="0.55000000000000004">
      <c r="A45" s="44"/>
      <c r="B45" s="47"/>
      <c r="C45" s="2"/>
      <c r="D45" s="2"/>
      <c r="E45" s="45" t="s">
        <v>8</v>
      </c>
      <c r="F45" s="12">
        <f>F9+F12+F18+F24+F30+F33+F40</f>
        <v>2805053</v>
      </c>
      <c r="G45" s="48"/>
    </row>
    <row r="46" spans="1:7" x14ac:dyDescent="0.55000000000000004">
      <c r="A46" s="44" t="s">
        <v>119</v>
      </c>
      <c r="B46" s="47" t="s">
        <v>120</v>
      </c>
      <c r="C46" s="2"/>
      <c r="D46" s="2"/>
      <c r="F46" s="11">
        <v>110000</v>
      </c>
      <c r="G46" s="48"/>
    </row>
    <row r="47" spans="1:7" x14ac:dyDescent="0.55000000000000004">
      <c r="A47" s="16">
        <v>9</v>
      </c>
      <c r="B47" s="5" t="s">
        <v>96</v>
      </c>
      <c r="C47" s="2"/>
      <c r="D47" s="2"/>
      <c r="E47" s="2"/>
      <c r="F47" s="11">
        <f>E5-F45-F46</f>
        <v>12947</v>
      </c>
      <c r="G47" s="48"/>
    </row>
    <row r="48" spans="1:7" x14ac:dyDescent="0.55000000000000004">
      <c r="A48" s="38"/>
      <c r="B48" s="41"/>
      <c r="C48" s="27"/>
      <c r="D48" s="27"/>
      <c r="E48" s="37" t="s">
        <v>61</v>
      </c>
      <c r="F48" s="12">
        <f>F45+F46+F47</f>
        <v>2928000</v>
      </c>
      <c r="G48" s="48"/>
    </row>
    <row r="54" spans="5:5" x14ac:dyDescent="0.55000000000000004">
      <c r="E54" s="1"/>
    </row>
  </sheetData>
  <mergeCells count="4">
    <mergeCell ref="A2:E2"/>
    <mergeCell ref="A7:F7"/>
    <mergeCell ref="G13:G15"/>
    <mergeCell ref="G34:G35"/>
  </mergeCells>
  <pageMargins left="0.70866141732283472" right="0.70866141732283472" top="0.74803149606299213" bottom="0.74803149606299213" header="0.31496062992125984" footer="0.31496062992125984"/>
  <pageSetup paperSize="9" scale="84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ФЭО 2022</vt:lpstr>
      <vt:lpstr>Смета 2022</vt:lpstr>
      <vt:lpstr>'Смета 2022'!Заголовки_для_печати</vt:lpstr>
      <vt:lpstr>'ФЭО 2022'!Заголовки_для_печати</vt:lpstr>
      <vt:lpstr>'Смета 2022'!Область_печати</vt:lpstr>
      <vt:lpstr>'ФЭО 2022'!Область_печати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2022-05-11T21:51:13Z</dcterms:modified>
</cp:coreProperties>
</file>