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erkant\Desktop\picoEnv\Codes\picoDrone\pcb\"/>
    </mc:Choice>
  </mc:AlternateContent>
  <xr:revisionPtr revIDLastSave="0" documentId="13_ncr:1_{1D8DD61A-227B-4987-843D-5804F862AAF9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68" i="1"/>
  <c r="E31" i="1" l="1"/>
  <c r="I52" i="1"/>
  <c r="J53" i="1"/>
  <c r="J40" i="1"/>
  <c r="G31" i="1"/>
  <c r="K5" i="1"/>
  <c r="G24" i="1"/>
  <c r="I24" i="1" s="1"/>
  <c r="J24" i="1"/>
  <c r="K24" i="1"/>
  <c r="L24" i="1" s="1"/>
  <c r="L2" i="1"/>
  <c r="J3" i="1"/>
  <c r="K3" i="1" s="1"/>
  <c r="L3" i="1" s="1"/>
  <c r="J4" i="1"/>
  <c r="K4" i="1" s="1"/>
  <c r="L4" i="1" s="1"/>
  <c r="J5" i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3" i="1"/>
  <c r="K23" i="1" s="1"/>
  <c r="L23" i="1" s="1"/>
  <c r="J25" i="1"/>
  <c r="K25" i="1" s="1"/>
  <c r="L25" i="1" s="1"/>
  <c r="G4" i="1"/>
  <c r="I4" i="1" s="1"/>
  <c r="E29" i="1" s="1"/>
  <c r="G5" i="1"/>
  <c r="I5" i="1" s="1"/>
  <c r="G7" i="1"/>
  <c r="I7" i="1" s="1"/>
  <c r="G8" i="1"/>
  <c r="G34" i="1" s="1"/>
  <c r="G9" i="1"/>
  <c r="I9" i="1" s="1"/>
  <c r="G10" i="1"/>
  <c r="G11" i="1"/>
  <c r="I11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5" i="1"/>
  <c r="I25" i="1" s="1"/>
  <c r="G6" i="1"/>
  <c r="I6" i="1" s="1"/>
  <c r="G3" i="1"/>
  <c r="L5" i="1" l="1"/>
  <c r="L30" i="1" s="1"/>
  <c r="G33" i="1"/>
  <c r="G32" i="1"/>
  <c r="I3" i="1"/>
  <c r="H32" i="1" s="1"/>
  <c r="I10" i="1"/>
  <c r="H33" i="1" s="1"/>
  <c r="H31" i="1"/>
  <c r="I8" i="1"/>
  <c r="H34" i="1"/>
  <c r="J30" i="1" l="1"/>
  <c r="L34" i="1"/>
  <c r="J32" i="1" s="1"/>
  <c r="L29" i="1"/>
  <c r="L33" i="1" s="1"/>
  <c r="G37" i="1"/>
  <c r="G42" i="1" s="1"/>
  <c r="G38" i="1"/>
  <c r="G43" i="1" s="1"/>
  <c r="H38" i="1"/>
  <c r="H43" i="1" s="1"/>
  <c r="H37" i="1"/>
  <c r="H42" i="1" s="1"/>
</calcChain>
</file>

<file path=xl/sharedStrings.xml><?xml version="1.0" encoding="utf-8"?>
<sst xmlns="http://schemas.openxmlformats.org/spreadsheetml/2006/main" count="111" uniqueCount="101">
  <si>
    <t>Id</t>
  </si>
  <si>
    <t>Designator</t>
  </si>
  <si>
    <t>Footprint</t>
  </si>
  <si>
    <t>Designation</t>
  </si>
  <si>
    <t>Toplam</t>
  </si>
  <si>
    <t>Y1,Y2</t>
  </si>
  <si>
    <t>Crystal_SMD_5032-2Pin_5.0x3.2mm_HandSoldering</t>
  </si>
  <si>
    <t>ABLS-12.000MHZ-B4-T</t>
  </si>
  <si>
    <t>https://www.direnc.net/12000mhz-5032-smd-kristal</t>
  </si>
  <si>
    <t>SW5,SW4,SW1,SW3</t>
  </si>
  <si>
    <t>SW_SPST_PTS810</t>
  </si>
  <si>
    <t>SW_Omron_B3FS</t>
  </si>
  <si>
    <t>https://www.direnc.net/3x4-25-4p-smd-switch-wt1</t>
  </si>
  <si>
    <t>U1,U6</t>
  </si>
  <si>
    <t>SOT-223-3_TabPin2</t>
  </si>
  <si>
    <t>NCP1117-3.3_SOT223</t>
  </si>
  <si>
    <t>https://www.direnc.net/ams111733tr-ht-33v-1a-regulator</t>
  </si>
  <si>
    <t>Q4,Q3,Q1,Q2</t>
  </si>
  <si>
    <t>SOT-23</t>
  </si>
  <si>
    <t>Si2302DDS</t>
  </si>
  <si>
    <t>https://www.direnc.net/pja3406-r1-00001--44a-30v-n-ch-sot23</t>
  </si>
  <si>
    <t>U4</t>
  </si>
  <si>
    <t>nRF24L01_Breakout</t>
  </si>
  <si>
    <t>NRF24L01_Breakout</t>
  </si>
  <si>
    <t>https://www.robotistan.com/nrf24l01-pa-lna-sma-anten-24ghz-kablosuz-haberlesme-modulu</t>
  </si>
  <si>
    <t>U3,U7</t>
  </si>
  <si>
    <t>RP2040-QFN-56</t>
  </si>
  <si>
    <t>RP2040</t>
  </si>
  <si>
    <t>J5,J2</t>
  </si>
  <si>
    <t>USB_C_Receptacle_GCT_USB4105-xx-A_16P_TopMnt_Horizontal</t>
  </si>
  <si>
    <t>USB_C_Receptacle_USB2.0</t>
  </si>
  <si>
    <t>https://www.robotistan.com/tp4056-type-c-1s-37v-lipo-li-ion-pil-sarj-devresi</t>
  </si>
  <si>
    <t>U2,U5</t>
  </si>
  <si>
    <t>SOIC-8_5.23x5.23mm_P1.27mm</t>
  </si>
  <si>
    <t>C4,C1,C17,C34,C22,C20</t>
  </si>
  <si>
    <t>C_0805_2012Metric</t>
  </si>
  <si>
    <t>10u</t>
  </si>
  <si>
    <t>D4,D2,D1,D3</t>
  </si>
  <si>
    <t>D_DO-35_SOD27_P7.62mm_Horizontal</t>
  </si>
  <si>
    <t>1N4148</t>
  </si>
  <si>
    <t>C3,C2,C18,C19</t>
  </si>
  <si>
    <t>C_0402_1005Metric</t>
  </si>
  <si>
    <t>27p</t>
  </si>
  <si>
    <t>C10,C8,C25,C27</t>
  </si>
  <si>
    <t>1u</t>
  </si>
  <si>
    <t>C13,C5,C9,C12,C14,C7,C11,C16,C6,C15,C26,C24,C32,C21,C31,C29,C23,C30,C28,C33</t>
  </si>
  <si>
    <t>100n</t>
  </si>
  <si>
    <t>R30,R28,R8,R10</t>
  </si>
  <si>
    <t>10K</t>
  </si>
  <si>
    <t>R32,R31,R13,R11</t>
  </si>
  <si>
    <t>100K</t>
  </si>
  <si>
    <t>R3,R4,R25,R26</t>
  </si>
  <si>
    <t>27r</t>
  </si>
  <si>
    <t>R12,R9,R29,R27</t>
  </si>
  <si>
    <t>4,7K</t>
  </si>
  <si>
    <t>R7,R21,R22,R6</t>
  </si>
  <si>
    <t>5.1k</t>
  </si>
  <si>
    <t>R1,R5,R24,R16,R14,R15,R17,R19,R20,R18</t>
  </si>
  <si>
    <t>1k</t>
  </si>
  <si>
    <t>J6,J4,J3,J1</t>
  </si>
  <si>
    <t>PinHeader_1x02_P1.27mm_Horizontal</t>
  </si>
  <si>
    <t>Conn_01x02_Socket</t>
  </si>
  <si>
    <t>BZ1</t>
  </si>
  <si>
    <t>Buzzer_12x9.5RM7.6</t>
  </si>
  <si>
    <t>Buzzer</t>
  </si>
  <si>
    <t>U8</t>
  </si>
  <si>
    <t>DIP-16_W7.62mm_Socket</t>
  </si>
  <si>
    <t>MCP3008</t>
  </si>
  <si>
    <t>direnç</t>
  </si>
  <si>
    <t>robotistan</t>
  </si>
  <si>
    <t>nrf ile toplam</t>
  </si>
  <si>
    <t>nrf olmadan toplam</t>
  </si>
  <si>
    <t>motorlar ve pil</t>
  </si>
  <si>
    <t>normal toplam</t>
  </si>
  <si>
    <t>özdisan</t>
  </si>
  <si>
    <t>https://www.direnc.net/mcp3008-ip-dip16-analog-dijital-cevirici-entegresi</t>
  </si>
  <si>
    <t>Yedekler ile</t>
  </si>
  <si>
    <t>Yedek sayısı</t>
  </si>
  <si>
    <t>Yedek ile toplam</t>
  </si>
  <si>
    <t>nrf antenli</t>
  </si>
  <si>
    <t>Sensörler dahil değildir</t>
  </si>
  <si>
    <t>Fiyat</t>
  </si>
  <si>
    <t>Adet</t>
  </si>
  <si>
    <t>Toplam sayı</t>
  </si>
  <si>
    <t>Toplam alınacak miktar</t>
  </si>
  <si>
    <t>Toplam Fiyat</t>
  </si>
  <si>
    <t>Kişi sayısı:</t>
  </si>
  <si>
    <t>Toplam(nrf ile):</t>
  </si>
  <si>
    <t>Toplam(nrf yok):</t>
  </si>
  <si>
    <t>motor ve pil ile(nrf):</t>
  </si>
  <si>
    <t>motor ve pil ile(nrf yok):</t>
  </si>
  <si>
    <t>https://market.samm.com/raspberry-pi-rp2040</t>
  </si>
  <si>
    <t>W25Q64JVSSIQ-TRAY</t>
  </si>
  <si>
    <t>https://ozdisan.com/entegre-devreler-icler/hafiza-entegreleri/hafiza-entegreleri/W25Q64JVSSIQ-TRAY/502850</t>
  </si>
  <si>
    <t>https://www.robocombo.com/1N4148-Diyot-10-Adet,PR-803.html?srsltid=AfmBOordCzh4j_nKE89IP3LAMGosKG0mN-hvnuIsowBhWUBjCuDJCUcT0K4</t>
  </si>
  <si>
    <t>kişi başı:</t>
  </si>
  <si>
    <t>kişi başı motor ve pil:</t>
  </si>
  <si>
    <t>direnç:</t>
  </si>
  <si>
    <t>robotisatan</t>
  </si>
  <si>
    <t>robocombo</t>
  </si>
  <si>
    <t>sammmarket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</si>
</sst>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Köprü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8690E1-0C3B-4A15-8039-8DBD1F140AB1}" name="Tablo3" displayName="Tablo3" ref="A1:L25" totalsRowShown="0" headerRowDxfId="14" dataDxfId="13" tableBorderDxfId="12">
  <autoFilter ref="A1:L25" xr:uid="{AB8690E1-0C3B-4A15-8039-8DBD1F140AB1}"/>
  <tableColumns count="12">
    <tableColumn id="1" xr3:uid="{BFFCF281-2DF0-4F52-BAF8-45FE7D8C9321}" name="Id" dataDxfId="11"/>
    <tableColumn id="2" xr3:uid="{5B982C5C-E5C4-4018-9548-96F23E9C673B}" name="Designator" dataDxfId="10"/>
    <tableColumn id="3" xr3:uid="{B6237A1D-B5DE-479E-AE90-5F9092D77ED2}" name="Footprint" dataDxfId="9"/>
    <tableColumn id="4" xr3:uid="{4A88FC76-5DF8-42E1-BB5C-FF32AB2F0B02}" name="Adet" dataDxfId="8"/>
    <tableColumn id="5" xr3:uid="{3AFC22B5-70C4-4911-95E5-DBF8C43CF130}" name="Designation" dataDxfId="7"/>
    <tableColumn id="6" xr3:uid="{52073E1D-C8DB-4311-B899-D7D31634A7E4}" name="Fiyat" dataDxfId="6"/>
    <tableColumn id="7" xr3:uid="{5F19936E-179D-424E-A222-EDDC866D1491}" name="Toplam" dataDxfId="5">
      <calculatedColumnFormula>PRODUCT(F2,D2)</calculatedColumnFormula>
    </tableColumn>
    <tableColumn id="8" xr3:uid="{BE9AB5F2-8FC7-4C27-A62E-1A3AFEB116A0}" name="Yedek sayısı" dataDxfId="4"/>
    <tableColumn id="9" xr3:uid="{676B624D-83D2-4420-B78D-44603326A74D}" name="Yedek ile toplam" dataDxfId="3">
      <calculatedColumnFormula>PRODUCT(H2,F2)+G2</calculatedColumnFormula>
    </tableColumn>
    <tableColumn id="10" xr3:uid="{2D29ECB3-6F22-441E-805E-9A80534B9685}" name="Toplam sayı" dataDxfId="2">
      <calculatedColumnFormula>SUM(H2,D2)</calculatedColumnFormula>
    </tableColumn>
    <tableColumn id="11" xr3:uid="{43DDE8C5-531B-41A7-9379-159B2FAE1F0D}" name="Toplam alınacak miktar" dataDxfId="1">
      <calculatedColumnFormula>PRODUCT(J2,$J$29)</calculatedColumnFormula>
    </tableColumn>
    <tableColumn id="12" xr3:uid="{05EE29DA-AFD0-49A6-AB1B-D8C289D970E1}" name="Toplam Fiyat" dataDxfId="0">
      <calculatedColumnFormula>PRODUCT(K2,F2)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zdisan.com/entegre-devreler-icler/hafiza-entegreleri/hafiza-entegreleri/W25Q64JVSSIQ-TRAY/502850" TargetMode="External"/><Relationship Id="rId3" Type="http://schemas.openxmlformats.org/officeDocument/2006/relationships/hyperlink" Target="https://market.samm.com/raspberry-pi-rp2040" TargetMode="External"/><Relationship Id="rId7" Type="http://schemas.openxmlformats.org/officeDocument/2006/relationships/hyperlink" Target="https://www.direnc.net/12000mhz-5032-smd-kristal" TargetMode="External"/><Relationship Id="rId2" Type="http://schemas.openxmlformats.org/officeDocument/2006/relationships/hyperlink" Target="https://www.robotistan.com/tp4056-type-c-1s-37v-lipo-li-ion-pil-sarj-devresi" TargetMode="External"/><Relationship Id="rId1" Type="http://schemas.openxmlformats.org/officeDocument/2006/relationships/hyperlink" Target="https://www.direnc.net/mcp3008-ip-dip16-analog-dijital-cevirici-entegresi" TargetMode="External"/><Relationship Id="rId6" Type="http://schemas.openxmlformats.org/officeDocument/2006/relationships/hyperlink" Target="https://www.direnc.net/3x4-25-4p-smd-switch-wt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direnc.net/ams111733tr-ht-33v-1a-regulator" TargetMode="External"/><Relationship Id="rId10" Type="http://schemas.openxmlformats.org/officeDocument/2006/relationships/hyperlink" Target="https://www.direnc.net/pja3406-r1-00001--44a-30v-n-ch-sot23" TargetMode="External"/><Relationship Id="rId4" Type="http://schemas.openxmlformats.org/officeDocument/2006/relationships/hyperlink" Target="https://www.robotistan.com/nrf24l01-pa-lna-sma-anten-24ghz-kablosuz-haberlesme-modulu" TargetMode="External"/><Relationship Id="rId9" Type="http://schemas.openxmlformats.org/officeDocument/2006/relationships/hyperlink" Target="https://www.robocombo.com/1N4148-Diyot-10-Adet,PR-803.html?srsltid=AfmBOordCzh4j_nKE89IP3LAMGosKG0mN-hvnuIsowBhWUBjCuDJCUcT0K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D24" zoomScale="115" zoomScaleNormal="115" workbookViewId="0">
      <selection activeCell="G43" sqref="G43"/>
    </sheetView>
  </sheetViews>
  <sheetFormatPr defaultRowHeight="15" x14ac:dyDescent="0.25"/>
  <cols>
    <col min="1" max="1" width="9.140625" style="1"/>
    <col min="2" max="2" width="15.85546875" style="1" customWidth="1"/>
    <col min="3" max="3" width="47.28515625" style="1" customWidth="1"/>
    <col min="4" max="4" width="16" style="1" customWidth="1"/>
    <col min="5" max="5" width="26.85546875" style="1" customWidth="1"/>
    <col min="6" max="6" width="20.42578125" style="1" customWidth="1"/>
    <col min="7" max="7" width="15" style="1" customWidth="1"/>
    <col min="8" max="8" width="16" style="1" customWidth="1"/>
    <col min="9" max="9" width="20.5703125" style="1" customWidth="1"/>
    <col min="10" max="10" width="18" style="1" customWidth="1"/>
    <col min="11" max="11" width="27" style="1" customWidth="1"/>
    <col min="12" max="12" width="32.42578125" style="1" customWidth="1"/>
    <col min="13" max="13" width="40.42578125" style="2" customWidth="1"/>
    <col min="14" max="16384" width="9.140625" style="1"/>
  </cols>
  <sheetData>
    <row r="1" spans="1:16" ht="15.75" thickBot="1" x14ac:dyDescent="0.3">
      <c r="A1" s="15" t="s">
        <v>0</v>
      </c>
      <c r="B1" s="16" t="s">
        <v>1</v>
      </c>
      <c r="C1" s="16" t="s">
        <v>2</v>
      </c>
      <c r="D1" s="16" t="s">
        <v>82</v>
      </c>
      <c r="E1" s="16" t="s">
        <v>3</v>
      </c>
      <c r="F1" s="16" t="s">
        <v>81</v>
      </c>
      <c r="G1" s="16" t="s">
        <v>4</v>
      </c>
      <c r="H1" s="16" t="s">
        <v>77</v>
      </c>
      <c r="I1" s="16" t="s">
        <v>78</v>
      </c>
      <c r="J1" s="16" t="s">
        <v>83</v>
      </c>
      <c r="K1" s="16" t="s">
        <v>84</v>
      </c>
      <c r="L1" s="18" t="s">
        <v>85</v>
      </c>
      <c r="N1" s="2"/>
      <c r="O1" s="2"/>
      <c r="P1" s="2"/>
    </row>
    <row r="2" spans="1:16" x14ac:dyDescent="0.25">
      <c r="A2" s="11"/>
      <c r="B2" s="4"/>
      <c r="C2" s="4"/>
      <c r="D2" s="4"/>
      <c r="E2" s="4"/>
      <c r="F2" s="4"/>
      <c r="G2" s="4"/>
      <c r="H2" s="4"/>
      <c r="I2" s="4"/>
      <c r="J2" s="4"/>
      <c r="K2" s="4"/>
      <c r="L2" s="17">
        <f t="shared" ref="L2:L25" si="0">PRODUCT(K2,F2)</f>
        <v>0</v>
      </c>
      <c r="N2" s="2"/>
      <c r="O2" s="2"/>
      <c r="P2" s="2"/>
    </row>
    <row r="3" spans="1:16" x14ac:dyDescent="0.25">
      <c r="A3" s="12">
        <v>12</v>
      </c>
      <c r="B3" s="5" t="s">
        <v>5</v>
      </c>
      <c r="C3" s="6" t="s">
        <v>6</v>
      </c>
      <c r="D3" s="5">
        <v>2</v>
      </c>
      <c r="E3" s="5" t="s">
        <v>7</v>
      </c>
      <c r="F3" s="5">
        <v>7.54</v>
      </c>
      <c r="G3" s="5">
        <f t="shared" ref="G3:G11" si="1">PRODUCT(F3,D3)</f>
        <v>15.08</v>
      </c>
      <c r="H3" s="5">
        <v>1</v>
      </c>
      <c r="I3" s="5">
        <f>PRODUCT(H3,F3)+G3</f>
        <v>22.62</v>
      </c>
      <c r="J3" s="5">
        <f t="shared" ref="J3:J25" si="2">SUM(H3,D3)</f>
        <v>3</v>
      </c>
      <c r="K3" s="7">
        <f t="shared" ref="K3:K11" si="3">PRODUCT(J3,$J$29)</f>
        <v>6</v>
      </c>
      <c r="L3" s="17">
        <f t="shared" si="0"/>
        <v>45.24</v>
      </c>
      <c r="M3" s="3" t="s">
        <v>8</v>
      </c>
      <c r="N3" s="2"/>
      <c r="O3" s="2"/>
      <c r="P3" s="2"/>
    </row>
    <row r="4" spans="1:16" x14ac:dyDescent="0.25">
      <c r="A4" s="13">
        <v>22</v>
      </c>
      <c r="B4" s="8" t="s">
        <v>9</v>
      </c>
      <c r="C4" s="8" t="s">
        <v>10</v>
      </c>
      <c r="D4" s="8">
        <v>4</v>
      </c>
      <c r="E4" s="8" t="s">
        <v>11</v>
      </c>
      <c r="F4" s="8">
        <v>1.2</v>
      </c>
      <c r="G4" s="8">
        <f t="shared" si="1"/>
        <v>4.8</v>
      </c>
      <c r="H4" s="8">
        <v>1</v>
      </c>
      <c r="I4" s="8">
        <f t="shared" ref="I4:I25" si="4">PRODUCT(H4,F4)+G4</f>
        <v>6</v>
      </c>
      <c r="J4" s="8">
        <f t="shared" si="2"/>
        <v>5</v>
      </c>
      <c r="K4" s="7">
        <f t="shared" si="3"/>
        <v>10</v>
      </c>
      <c r="L4" s="17">
        <f t="shared" si="0"/>
        <v>12</v>
      </c>
      <c r="M4" s="3" t="s">
        <v>12</v>
      </c>
      <c r="N4" s="2"/>
      <c r="O4" s="2"/>
      <c r="P4" s="2"/>
    </row>
    <row r="5" spans="1:16" x14ac:dyDescent="0.25">
      <c r="A5" s="12">
        <v>5</v>
      </c>
      <c r="B5" s="5" t="s">
        <v>13</v>
      </c>
      <c r="C5" s="5" t="s">
        <v>14</v>
      </c>
      <c r="D5" s="5">
        <v>2</v>
      </c>
      <c r="E5" s="5" t="s">
        <v>15</v>
      </c>
      <c r="F5" s="5">
        <v>4.04</v>
      </c>
      <c r="G5" s="5">
        <f t="shared" si="1"/>
        <v>8.08</v>
      </c>
      <c r="H5" s="5">
        <v>1</v>
      </c>
      <c r="I5" s="5">
        <f t="shared" si="4"/>
        <v>12.120000000000001</v>
      </c>
      <c r="J5" s="5">
        <f t="shared" si="2"/>
        <v>3</v>
      </c>
      <c r="K5" s="7">
        <f>PRODUCT(J5,$J$29)</f>
        <v>6</v>
      </c>
      <c r="L5" s="17">
        <f t="shared" si="0"/>
        <v>24.240000000000002</v>
      </c>
      <c r="M5" s="3" t="s">
        <v>16</v>
      </c>
      <c r="N5" s="2"/>
      <c r="O5" s="2"/>
      <c r="P5" s="2"/>
    </row>
    <row r="6" spans="1:16" x14ac:dyDescent="0.25">
      <c r="A6" s="13">
        <v>26</v>
      </c>
      <c r="B6" s="8" t="s">
        <v>65</v>
      </c>
      <c r="C6" s="8" t="s">
        <v>66</v>
      </c>
      <c r="D6" s="8">
        <v>1</v>
      </c>
      <c r="E6" s="8" t="s">
        <v>67</v>
      </c>
      <c r="F6" s="8">
        <v>137.6</v>
      </c>
      <c r="G6" s="8">
        <f t="shared" si="1"/>
        <v>137.6</v>
      </c>
      <c r="H6" s="8">
        <v>0</v>
      </c>
      <c r="I6" s="8">
        <f t="shared" si="4"/>
        <v>137.6</v>
      </c>
      <c r="J6" s="8">
        <f t="shared" si="2"/>
        <v>1</v>
      </c>
      <c r="K6" s="7">
        <f t="shared" si="3"/>
        <v>2</v>
      </c>
      <c r="L6" s="17">
        <f t="shared" si="0"/>
        <v>275.2</v>
      </c>
      <c r="M6" s="3" t="s">
        <v>75</v>
      </c>
      <c r="N6" s="2"/>
      <c r="O6" s="2"/>
      <c r="P6" s="2"/>
    </row>
    <row r="7" spans="1:16" x14ac:dyDescent="0.25">
      <c r="A7" s="12">
        <v>23</v>
      </c>
      <c r="B7" s="5" t="s">
        <v>17</v>
      </c>
      <c r="C7" s="5" t="s">
        <v>18</v>
      </c>
      <c r="D7" s="5">
        <v>4</v>
      </c>
      <c r="E7" s="5" t="s">
        <v>19</v>
      </c>
      <c r="F7" s="5">
        <v>2.41</v>
      </c>
      <c r="G7" s="5">
        <f t="shared" si="1"/>
        <v>9.64</v>
      </c>
      <c r="H7" s="5">
        <v>4</v>
      </c>
      <c r="I7" s="5">
        <f t="shared" si="4"/>
        <v>19.28</v>
      </c>
      <c r="J7" s="5">
        <f t="shared" si="2"/>
        <v>8</v>
      </c>
      <c r="K7" s="7">
        <f t="shared" si="3"/>
        <v>16</v>
      </c>
      <c r="L7" s="17">
        <f t="shared" si="0"/>
        <v>38.56</v>
      </c>
      <c r="M7" s="3" t="s">
        <v>20</v>
      </c>
      <c r="N7" s="2"/>
      <c r="O7" s="2"/>
      <c r="P7" s="2"/>
    </row>
    <row r="8" spans="1:16" x14ac:dyDescent="0.25">
      <c r="A8" s="13">
        <v>17</v>
      </c>
      <c r="B8" s="8" t="s">
        <v>21</v>
      </c>
      <c r="C8" s="8" t="s">
        <v>22</v>
      </c>
      <c r="D8" s="8">
        <v>2</v>
      </c>
      <c r="E8" s="8" t="s">
        <v>23</v>
      </c>
      <c r="F8" s="8">
        <v>88.93</v>
      </c>
      <c r="G8" s="8">
        <f t="shared" si="1"/>
        <v>177.86</v>
      </c>
      <c r="H8" s="8">
        <v>0</v>
      </c>
      <c r="I8" s="8">
        <f t="shared" si="4"/>
        <v>177.86</v>
      </c>
      <c r="J8" s="8">
        <f t="shared" si="2"/>
        <v>2</v>
      </c>
      <c r="K8" s="7">
        <f t="shared" si="3"/>
        <v>4</v>
      </c>
      <c r="L8" s="17">
        <f t="shared" si="0"/>
        <v>355.72</v>
      </c>
      <c r="M8" s="3" t="s">
        <v>24</v>
      </c>
      <c r="N8" s="2"/>
      <c r="O8" s="2"/>
      <c r="P8" s="2"/>
    </row>
    <row r="9" spans="1:16" x14ac:dyDescent="0.25">
      <c r="A9" s="12">
        <v>10</v>
      </c>
      <c r="B9" s="5" t="s">
        <v>25</v>
      </c>
      <c r="C9" s="5" t="s">
        <v>26</v>
      </c>
      <c r="D9" s="5">
        <v>2</v>
      </c>
      <c r="E9" s="5" t="s">
        <v>27</v>
      </c>
      <c r="F9" s="5">
        <v>34.340000000000003</v>
      </c>
      <c r="G9" s="5">
        <f t="shared" si="1"/>
        <v>68.680000000000007</v>
      </c>
      <c r="H9" s="5">
        <v>1</v>
      </c>
      <c r="I9" s="5">
        <f t="shared" si="4"/>
        <v>103.02000000000001</v>
      </c>
      <c r="J9" s="5">
        <f t="shared" si="2"/>
        <v>3</v>
      </c>
      <c r="K9" s="7">
        <f t="shared" si="3"/>
        <v>6</v>
      </c>
      <c r="L9" s="17">
        <f t="shared" si="0"/>
        <v>206.04000000000002</v>
      </c>
      <c r="M9" s="3" t="s">
        <v>91</v>
      </c>
      <c r="N9" s="2"/>
      <c r="O9" s="2"/>
      <c r="P9" s="2"/>
    </row>
    <row r="10" spans="1:16" x14ac:dyDescent="0.25">
      <c r="A10" s="13">
        <v>18</v>
      </c>
      <c r="B10" s="8" t="s">
        <v>28</v>
      </c>
      <c r="C10" s="9" t="s">
        <v>29</v>
      </c>
      <c r="D10" s="8">
        <v>2</v>
      </c>
      <c r="E10" s="9" t="s">
        <v>30</v>
      </c>
      <c r="F10" s="8">
        <v>11.79</v>
      </c>
      <c r="G10" s="8">
        <f t="shared" si="1"/>
        <v>23.58</v>
      </c>
      <c r="H10" s="8">
        <v>1</v>
      </c>
      <c r="I10" s="8">
        <f t="shared" si="4"/>
        <v>35.369999999999997</v>
      </c>
      <c r="J10" s="8">
        <f t="shared" si="2"/>
        <v>3</v>
      </c>
      <c r="K10" s="7">
        <f t="shared" si="3"/>
        <v>6</v>
      </c>
      <c r="L10" s="17">
        <f t="shared" si="0"/>
        <v>70.739999999999995</v>
      </c>
      <c r="M10" s="3" t="s">
        <v>31</v>
      </c>
      <c r="N10" s="2"/>
      <c r="O10" s="2"/>
      <c r="P10" s="2"/>
    </row>
    <row r="11" spans="1:16" x14ac:dyDescent="0.25">
      <c r="A11" s="12">
        <v>6</v>
      </c>
      <c r="B11" s="5" t="s">
        <v>32</v>
      </c>
      <c r="C11" s="6" t="s">
        <v>33</v>
      </c>
      <c r="D11" s="5">
        <v>2</v>
      </c>
      <c r="E11" s="5" t="s">
        <v>92</v>
      </c>
      <c r="F11" s="5">
        <v>28.48</v>
      </c>
      <c r="G11" s="5">
        <f t="shared" si="1"/>
        <v>56.96</v>
      </c>
      <c r="H11" s="5">
        <v>1</v>
      </c>
      <c r="I11" s="5">
        <f t="shared" si="4"/>
        <v>85.44</v>
      </c>
      <c r="J11" s="5">
        <f t="shared" si="2"/>
        <v>3</v>
      </c>
      <c r="K11" s="7">
        <f t="shared" si="3"/>
        <v>6</v>
      </c>
      <c r="L11" s="17">
        <f t="shared" si="0"/>
        <v>170.88</v>
      </c>
      <c r="M11" s="3" t="s">
        <v>93</v>
      </c>
      <c r="N11" s="2"/>
      <c r="O11" s="2"/>
      <c r="P11" s="2"/>
    </row>
    <row r="12" spans="1:16" x14ac:dyDescent="0.25">
      <c r="A12" s="13"/>
      <c r="B12" s="8"/>
      <c r="C12" s="9"/>
      <c r="D12" s="8"/>
      <c r="E12" s="8"/>
      <c r="F12" s="8"/>
      <c r="G12" s="8"/>
      <c r="H12" s="8"/>
      <c r="I12" s="8"/>
      <c r="J12" s="8"/>
      <c r="K12" s="7"/>
      <c r="L12" s="17"/>
      <c r="N12" s="2"/>
      <c r="O12" s="2"/>
      <c r="P12" s="2"/>
    </row>
    <row r="13" spans="1:16" x14ac:dyDescent="0.25">
      <c r="A13" s="12">
        <v>1</v>
      </c>
      <c r="B13" s="5" t="s">
        <v>34</v>
      </c>
      <c r="C13" s="5" t="s">
        <v>35</v>
      </c>
      <c r="D13" s="5">
        <v>6</v>
      </c>
      <c r="E13" s="22" t="s">
        <v>36</v>
      </c>
      <c r="F13" s="5">
        <v>0.44</v>
      </c>
      <c r="G13" s="5">
        <f t="shared" ref="G13:G25" si="5">PRODUCT(F13,D13)</f>
        <v>2.64</v>
      </c>
      <c r="H13" s="5">
        <v>6</v>
      </c>
      <c r="I13" s="5">
        <f t="shared" si="4"/>
        <v>5.28</v>
      </c>
      <c r="J13" s="5">
        <f t="shared" si="2"/>
        <v>12</v>
      </c>
      <c r="K13" s="7">
        <f t="shared" ref="K13:K25" si="6">PRODUCT(J13,$J$29)</f>
        <v>24</v>
      </c>
      <c r="L13" s="17">
        <f t="shared" si="0"/>
        <v>10.56</v>
      </c>
      <c r="N13" s="2"/>
      <c r="O13" s="2"/>
      <c r="P13" s="2"/>
    </row>
    <row r="14" spans="1:16" x14ac:dyDescent="0.25">
      <c r="A14" s="13">
        <v>15</v>
      </c>
      <c r="B14" s="8" t="s">
        <v>37</v>
      </c>
      <c r="C14" s="8" t="s">
        <v>38</v>
      </c>
      <c r="D14" s="8">
        <v>4</v>
      </c>
      <c r="E14" s="8" t="s">
        <v>39</v>
      </c>
      <c r="F14" s="8">
        <v>0.28599999999999998</v>
      </c>
      <c r="G14" s="8">
        <f t="shared" si="5"/>
        <v>1.1439999999999999</v>
      </c>
      <c r="H14" s="8">
        <v>4</v>
      </c>
      <c r="I14" s="8">
        <f t="shared" si="4"/>
        <v>2.2879999999999998</v>
      </c>
      <c r="J14" s="8">
        <f t="shared" si="2"/>
        <v>8</v>
      </c>
      <c r="K14" s="7">
        <f t="shared" si="6"/>
        <v>16</v>
      </c>
      <c r="L14" s="17">
        <f t="shared" si="0"/>
        <v>4.5759999999999996</v>
      </c>
      <c r="M14" s="3" t="s">
        <v>94</v>
      </c>
    </row>
    <row r="15" spans="1:16" x14ac:dyDescent="0.25">
      <c r="A15" s="12">
        <v>7</v>
      </c>
      <c r="B15" s="5" t="s">
        <v>40</v>
      </c>
      <c r="C15" s="5" t="s">
        <v>41</v>
      </c>
      <c r="D15" s="5">
        <v>4</v>
      </c>
      <c r="E15" s="22" t="s">
        <v>42</v>
      </c>
      <c r="F15" s="5">
        <v>0.109</v>
      </c>
      <c r="G15" s="5">
        <f t="shared" si="5"/>
        <v>0.436</v>
      </c>
      <c r="H15" s="5">
        <v>4</v>
      </c>
      <c r="I15" s="5">
        <f t="shared" si="4"/>
        <v>0.872</v>
      </c>
      <c r="J15" s="5">
        <f t="shared" si="2"/>
        <v>8</v>
      </c>
      <c r="K15" s="7">
        <f t="shared" si="6"/>
        <v>16</v>
      </c>
      <c r="L15" s="17">
        <f t="shared" si="0"/>
        <v>1.744</v>
      </c>
    </row>
    <row r="16" spans="1:16" x14ac:dyDescent="0.25">
      <c r="A16" s="13">
        <v>2</v>
      </c>
      <c r="B16" s="8" t="s">
        <v>43</v>
      </c>
      <c r="C16" s="8" t="s">
        <v>41</v>
      </c>
      <c r="D16" s="8">
        <v>4</v>
      </c>
      <c r="E16" s="23" t="s">
        <v>44</v>
      </c>
      <c r="F16" s="8">
        <v>0.1</v>
      </c>
      <c r="G16" s="8">
        <f t="shared" si="5"/>
        <v>0.4</v>
      </c>
      <c r="H16" s="8">
        <v>4</v>
      </c>
      <c r="I16" s="8">
        <f t="shared" si="4"/>
        <v>0.8</v>
      </c>
      <c r="J16" s="8">
        <f t="shared" si="2"/>
        <v>8</v>
      </c>
      <c r="K16" s="7">
        <f t="shared" si="6"/>
        <v>16</v>
      </c>
      <c r="L16" s="17">
        <f t="shared" si="0"/>
        <v>1.6</v>
      </c>
    </row>
    <row r="17" spans="1:12" x14ac:dyDescent="0.25">
      <c r="A17" s="12">
        <v>3</v>
      </c>
      <c r="B17" s="5" t="s">
        <v>45</v>
      </c>
      <c r="C17" s="5" t="s">
        <v>41</v>
      </c>
      <c r="D17" s="5">
        <v>20</v>
      </c>
      <c r="E17" s="22" t="s">
        <v>46</v>
      </c>
      <c r="F17" s="5">
        <v>6.7000000000000004E-2</v>
      </c>
      <c r="G17" s="5">
        <f t="shared" si="5"/>
        <v>1.34</v>
      </c>
      <c r="H17" s="5">
        <v>10</v>
      </c>
      <c r="I17" s="5">
        <f t="shared" si="4"/>
        <v>2.0100000000000002</v>
      </c>
      <c r="J17" s="5">
        <f t="shared" si="2"/>
        <v>30</v>
      </c>
      <c r="K17" s="7">
        <f t="shared" si="6"/>
        <v>60</v>
      </c>
      <c r="L17" s="17">
        <f t="shared" si="0"/>
        <v>4.0200000000000005</v>
      </c>
    </row>
    <row r="18" spans="1:12" x14ac:dyDescent="0.25">
      <c r="A18" s="13">
        <v>20</v>
      </c>
      <c r="B18" s="8" t="s">
        <v>47</v>
      </c>
      <c r="C18" s="8" t="s">
        <v>41</v>
      </c>
      <c r="D18" s="8">
        <v>4</v>
      </c>
      <c r="E18" s="23" t="s">
        <v>48</v>
      </c>
      <c r="F18" s="8">
        <v>2.6499999999999999E-2</v>
      </c>
      <c r="G18" s="8">
        <f t="shared" si="5"/>
        <v>0.106</v>
      </c>
      <c r="H18" s="8">
        <v>4</v>
      </c>
      <c r="I18" s="8">
        <f t="shared" si="4"/>
        <v>0.21199999999999999</v>
      </c>
      <c r="J18" s="8">
        <f t="shared" si="2"/>
        <v>8</v>
      </c>
      <c r="K18" s="7">
        <f t="shared" si="6"/>
        <v>16</v>
      </c>
      <c r="L18" s="17">
        <f t="shared" si="0"/>
        <v>0.42399999999999999</v>
      </c>
    </row>
    <row r="19" spans="1:12" x14ac:dyDescent="0.25">
      <c r="A19" s="12">
        <v>19</v>
      </c>
      <c r="B19" s="5" t="s">
        <v>49</v>
      </c>
      <c r="C19" s="5" t="s">
        <v>41</v>
      </c>
      <c r="D19" s="5">
        <v>4</v>
      </c>
      <c r="E19" s="22" t="s">
        <v>50</v>
      </c>
      <c r="F19" s="5">
        <v>1.9E-2</v>
      </c>
      <c r="G19" s="5">
        <f t="shared" si="5"/>
        <v>7.5999999999999998E-2</v>
      </c>
      <c r="H19" s="5">
        <v>4</v>
      </c>
      <c r="I19" s="5">
        <f t="shared" si="4"/>
        <v>0.152</v>
      </c>
      <c r="J19" s="5">
        <f t="shared" si="2"/>
        <v>8</v>
      </c>
      <c r="K19" s="7">
        <f t="shared" si="6"/>
        <v>16</v>
      </c>
      <c r="L19" s="17">
        <f t="shared" si="0"/>
        <v>0.30399999999999999</v>
      </c>
    </row>
    <row r="20" spans="1:12" x14ac:dyDescent="0.25">
      <c r="A20" s="13">
        <v>9</v>
      </c>
      <c r="B20" s="8" t="s">
        <v>51</v>
      </c>
      <c r="C20" s="8" t="s">
        <v>41</v>
      </c>
      <c r="D20" s="8">
        <v>4</v>
      </c>
      <c r="E20" s="23" t="s">
        <v>52</v>
      </c>
      <c r="F20" s="8">
        <v>1.9E-2</v>
      </c>
      <c r="G20" s="8">
        <f t="shared" si="5"/>
        <v>7.5999999999999998E-2</v>
      </c>
      <c r="H20" s="8">
        <v>4</v>
      </c>
      <c r="I20" s="8">
        <f t="shared" si="4"/>
        <v>0.152</v>
      </c>
      <c r="J20" s="8">
        <f t="shared" si="2"/>
        <v>8</v>
      </c>
      <c r="K20" s="7">
        <f t="shared" si="6"/>
        <v>16</v>
      </c>
      <c r="L20" s="17">
        <f t="shared" si="0"/>
        <v>0.30399999999999999</v>
      </c>
    </row>
    <row r="21" spans="1:12" x14ac:dyDescent="0.25">
      <c r="A21" s="12">
        <v>21</v>
      </c>
      <c r="B21" s="5" t="s">
        <v>53</v>
      </c>
      <c r="C21" s="5" t="s">
        <v>41</v>
      </c>
      <c r="D21" s="5">
        <v>4</v>
      </c>
      <c r="E21" s="22" t="s">
        <v>54</v>
      </c>
      <c r="F21" s="5">
        <v>1.9E-2</v>
      </c>
      <c r="G21" s="5">
        <f t="shared" si="5"/>
        <v>7.5999999999999998E-2</v>
      </c>
      <c r="H21" s="5">
        <v>4</v>
      </c>
      <c r="I21" s="5">
        <f t="shared" si="4"/>
        <v>0.152</v>
      </c>
      <c r="J21" s="5">
        <f t="shared" si="2"/>
        <v>8</v>
      </c>
      <c r="K21" s="7">
        <f t="shared" si="6"/>
        <v>16</v>
      </c>
      <c r="L21" s="17">
        <f t="shared" si="0"/>
        <v>0.30399999999999999</v>
      </c>
    </row>
    <row r="22" spans="1:12" x14ac:dyDescent="0.25">
      <c r="A22" s="13">
        <v>16</v>
      </c>
      <c r="B22" s="8" t="s">
        <v>55</v>
      </c>
      <c r="C22" s="8" t="s">
        <v>41</v>
      </c>
      <c r="D22" s="8">
        <v>4</v>
      </c>
      <c r="E22" s="23" t="s">
        <v>56</v>
      </c>
      <c r="F22" s="8">
        <v>0.23599999999999999</v>
      </c>
      <c r="G22" s="8">
        <f t="shared" si="5"/>
        <v>0.94399999999999995</v>
      </c>
      <c r="H22" s="8">
        <v>4</v>
      </c>
      <c r="I22" s="8">
        <f t="shared" si="4"/>
        <v>1.8879999999999999</v>
      </c>
      <c r="J22" s="8">
        <f t="shared" si="2"/>
        <v>8</v>
      </c>
      <c r="K22" s="7">
        <f t="shared" si="6"/>
        <v>16</v>
      </c>
      <c r="L22" s="17">
        <f t="shared" si="0"/>
        <v>3.7759999999999998</v>
      </c>
    </row>
    <row r="23" spans="1:12" x14ac:dyDescent="0.25">
      <c r="A23" s="12">
        <v>8</v>
      </c>
      <c r="B23" s="5" t="s">
        <v>57</v>
      </c>
      <c r="C23" s="5" t="s">
        <v>41</v>
      </c>
      <c r="D23" s="5">
        <v>10</v>
      </c>
      <c r="E23" s="22" t="s">
        <v>58</v>
      </c>
      <c r="F23" s="5">
        <v>2.5999999999999999E-2</v>
      </c>
      <c r="G23" s="5">
        <f t="shared" si="5"/>
        <v>0.26</v>
      </c>
      <c r="H23" s="5">
        <v>10</v>
      </c>
      <c r="I23" s="5">
        <f t="shared" si="4"/>
        <v>0.52</v>
      </c>
      <c r="J23" s="5">
        <f t="shared" si="2"/>
        <v>20</v>
      </c>
      <c r="K23" s="7">
        <f t="shared" si="6"/>
        <v>40</v>
      </c>
      <c r="L23" s="17">
        <f t="shared" si="0"/>
        <v>1.04</v>
      </c>
    </row>
    <row r="24" spans="1:12" x14ac:dyDescent="0.25">
      <c r="A24" s="13">
        <v>14</v>
      </c>
      <c r="B24" s="8" t="s">
        <v>59</v>
      </c>
      <c r="C24" s="9" t="s">
        <v>60</v>
      </c>
      <c r="D24" s="8">
        <v>4</v>
      </c>
      <c r="E24" s="8" t="s">
        <v>61</v>
      </c>
      <c r="F24" s="8">
        <v>0</v>
      </c>
      <c r="G24" s="8">
        <f t="shared" si="5"/>
        <v>0</v>
      </c>
      <c r="H24" s="8">
        <v>0</v>
      </c>
      <c r="I24" s="8">
        <f t="shared" si="4"/>
        <v>0</v>
      </c>
      <c r="J24" s="8">
        <f t="shared" si="2"/>
        <v>4</v>
      </c>
      <c r="K24" s="7">
        <f t="shared" si="6"/>
        <v>8</v>
      </c>
      <c r="L24" s="17">
        <f t="shared" si="0"/>
        <v>0</v>
      </c>
    </row>
    <row r="25" spans="1:12" x14ac:dyDescent="0.25">
      <c r="A25" s="14">
        <v>25</v>
      </c>
      <c r="B25" s="10" t="s">
        <v>62</v>
      </c>
      <c r="C25" s="10" t="s">
        <v>63</v>
      </c>
      <c r="D25" s="10">
        <v>1</v>
      </c>
      <c r="E25" s="10" t="s">
        <v>64</v>
      </c>
      <c r="F25" s="10">
        <v>0</v>
      </c>
      <c r="G25" s="10">
        <f t="shared" si="5"/>
        <v>0</v>
      </c>
      <c r="H25" s="10">
        <v>0</v>
      </c>
      <c r="I25" s="10">
        <f t="shared" si="4"/>
        <v>0</v>
      </c>
      <c r="J25" s="10">
        <f t="shared" si="2"/>
        <v>1</v>
      </c>
      <c r="K25" s="7">
        <f t="shared" si="6"/>
        <v>2</v>
      </c>
      <c r="L25" s="17">
        <f t="shared" si="0"/>
        <v>0</v>
      </c>
    </row>
    <row r="29" spans="1:12" ht="15.75" x14ac:dyDescent="0.25">
      <c r="E29" s="1">
        <f>SUM(I9:I11,I3:I5,I6:I7,I13:I25)</f>
        <v>435.77599999999984</v>
      </c>
      <c r="F29" s="20" t="s">
        <v>80</v>
      </c>
      <c r="G29" s="21"/>
      <c r="H29" s="21"/>
      <c r="I29" s="1" t="s">
        <v>86</v>
      </c>
      <c r="J29" s="1">
        <v>2</v>
      </c>
      <c r="K29" s="1" t="s">
        <v>87</v>
      </c>
      <c r="L29" s="1">
        <f>SUM(L3:L25)</f>
        <v>1227.2719999999999</v>
      </c>
    </row>
    <row r="30" spans="1:12" x14ac:dyDescent="0.25">
      <c r="H30" s="1" t="s">
        <v>76</v>
      </c>
      <c r="I30" s="1" t="s">
        <v>95</v>
      </c>
      <c r="J30" s="1">
        <f>QUOTIENT(L30,J29)</f>
        <v>435</v>
      </c>
      <c r="K30" s="1" t="s">
        <v>88</v>
      </c>
      <c r="L30" s="1">
        <f>SUM(L9:L25,L2:L7)</f>
        <v>871.55199999999991</v>
      </c>
    </row>
    <row r="31" spans="1:12" x14ac:dyDescent="0.25">
      <c r="E31" s="1">
        <f>SUM(G9:G11,G3:G5,G6:G7,G13:G23)</f>
        <v>331.91800000000001</v>
      </c>
      <c r="F31" s="1" t="s">
        <v>74</v>
      </c>
      <c r="G31" s="1">
        <f>SUM(G11:G23)</f>
        <v>64.458000000000013</v>
      </c>
      <c r="H31" s="1">
        <f>SUM(I11:I25)</f>
        <v>99.766000000000005</v>
      </c>
    </row>
    <row r="32" spans="1:12" x14ac:dyDescent="0.25">
      <c r="F32" s="1" t="s">
        <v>68</v>
      </c>
      <c r="G32" s="1">
        <f>SUM(G3:G7)</f>
        <v>175.2</v>
      </c>
      <c r="H32" s="1">
        <f>SUM(I3:I7)</f>
        <v>197.62</v>
      </c>
      <c r="I32" s="1" t="s">
        <v>96</v>
      </c>
      <c r="J32" s="1">
        <f>QUOTIENT(L34,$J29)</f>
        <v>900</v>
      </c>
    </row>
    <row r="33" spans="6:12" x14ac:dyDescent="0.25">
      <c r="F33" s="1" t="s">
        <v>69</v>
      </c>
      <c r="G33" s="1">
        <f>SUM(G9:G10)</f>
        <v>92.26</v>
      </c>
      <c r="H33" s="1">
        <f>SUM(I9:I10)</f>
        <v>138.39000000000001</v>
      </c>
      <c r="K33" s="1" t="s">
        <v>89</v>
      </c>
      <c r="L33" s="1">
        <f>SUM(L29,$J$40)</f>
        <v>2157.2719999999999</v>
      </c>
    </row>
    <row r="34" spans="6:12" x14ac:dyDescent="0.25">
      <c r="F34" s="1" t="s">
        <v>79</v>
      </c>
      <c r="G34" s="1">
        <f>SUM(G8)</f>
        <v>177.86</v>
      </c>
      <c r="H34" s="1">
        <f>SUM(G8)</f>
        <v>177.86</v>
      </c>
      <c r="K34" s="1" t="s">
        <v>90</v>
      </c>
      <c r="L34" s="1">
        <f>SUM(L30,$J$40)</f>
        <v>1801.5519999999999</v>
      </c>
    </row>
    <row r="37" spans="6:12" x14ac:dyDescent="0.25">
      <c r="F37" s="1" t="s">
        <v>70</v>
      </c>
      <c r="G37" s="1">
        <f>SUM(G31:G34)</f>
        <v>509.77800000000002</v>
      </c>
      <c r="H37" s="1">
        <f>SUM(H31:H34)</f>
        <v>613.63600000000008</v>
      </c>
    </row>
    <row r="38" spans="6:12" x14ac:dyDescent="0.25">
      <c r="F38" s="1" t="s">
        <v>71</v>
      </c>
      <c r="G38" s="1">
        <f>SUM(G31:G33)</f>
        <v>331.91800000000001</v>
      </c>
      <c r="H38" s="1">
        <f>SUM(H31:H33)</f>
        <v>435.77600000000007</v>
      </c>
    </row>
    <row r="40" spans="6:12" x14ac:dyDescent="0.25">
      <c r="F40" s="1" t="s">
        <v>72</v>
      </c>
      <c r="G40" s="1">
        <v>465</v>
      </c>
      <c r="H40" s="1">
        <v>465</v>
      </c>
      <c r="J40" s="1">
        <f>PRODUCT(G40,J29)</f>
        <v>930</v>
      </c>
    </row>
    <row r="42" spans="6:12" x14ac:dyDescent="0.25">
      <c r="F42" s="1" t="s">
        <v>70</v>
      </c>
      <c r="G42" s="1">
        <f>SUM(G37,G40)</f>
        <v>974.77800000000002</v>
      </c>
      <c r="H42" s="1">
        <f>SUM(H37,H40)</f>
        <v>1078.636</v>
      </c>
    </row>
    <row r="43" spans="6:12" x14ac:dyDescent="0.25">
      <c r="F43" s="1" t="s">
        <v>73</v>
      </c>
      <c r="G43" s="1">
        <f>SUM(G38,G40)</f>
        <v>796.91800000000001</v>
      </c>
      <c r="H43" s="1">
        <f>SUM(H38,H40)</f>
        <v>900.77600000000007</v>
      </c>
    </row>
    <row r="47" spans="6:12" x14ac:dyDescent="0.25">
      <c r="H47" s="1" t="s">
        <v>97</v>
      </c>
      <c r="I47" s="1">
        <v>632.5</v>
      </c>
    </row>
    <row r="48" spans="6:12" x14ac:dyDescent="0.25">
      <c r="H48" s="1" t="s">
        <v>74</v>
      </c>
      <c r="I48" s="1">
        <v>640.80999999999995</v>
      </c>
    </row>
    <row r="49" spans="5:10" x14ac:dyDescent="0.25">
      <c r="H49" s="1" t="s">
        <v>98</v>
      </c>
      <c r="I49" s="19">
        <v>1862.88</v>
      </c>
    </row>
    <row r="50" spans="5:10" x14ac:dyDescent="0.25">
      <c r="H50" s="1" t="s">
        <v>99</v>
      </c>
      <c r="I50" s="1">
        <v>685.84</v>
      </c>
    </row>
    <row r="51" spans="5:10" x14ac:dyDescent="0.25">
      <c r="H51" s="1" t="s">
        <v>100</v>
      </c>
      <c r="I51" s="1">
        <v>515.15</v>
      </c>
    </row>
    <row r="52" spans="5:10" x14ac:dyDescent="0.25">
      <c r="I52" s="1">
        <f>SUM(I47:I51)</f>
        <v>4337.18</v>
      </c>
    </row>
    <row r="53" spans="5:10" x14ac:dyDescent="0.25">
      <c r="J53" s="1">
        <f>QUOTIENT(I52,$J29)</f>
        <v>2168</v>
      </c>
    </row>
    <row r="64" spans="5:10" x14ac:dyDescent="0.25">
      <c r="E64" s="1">
        <v>248</v>
      </c>
    </row>
    <row r="65" spans="5:5" x14ac:dyDescent="0.25">
      <c r="E65" s="1">
        <v>221</v>
      </c>
    </row>
    <row r="66" spans="5:5" x14ac:dyDescent="0.25">
      <c r="E66" s="1">
        <v>286</v>
      </c>
    </row>
    <row r="67" spans="5:5" x14ac:dyDescent="0.25">
      <c r="E67" s="1">
        <v>415</v>
      </c>
    </row>
    <row r="68" spans="5:5" x14ac:dyDescent="0.25">
      <c r="E68" s="1">
        <f>SUM(E64:E67)</f>
        <v>1170</v>
      </c>
    </row>
    <row r="69" spans="5:5" x14ac:dyDescent="0.25">
      <c r="E69" s="1">
        <f>QUOTIENT(E68,2)</f>
        <v>585</v>
      </c>
    </row>
  </sheetData>
  <sortState xmlns:xlrd2="http://schemas.microsoft.com/office/spreadsheetml/2017/richdata2" ref="A4:H25">
    <sortCondition ref="H3:H25"/>
  </sortState>
  <dataConsolidate/>
  <mergeCells count="1">
    <mergeCell ref="F29:H29"/>
  </mergeCells>
  <hyperlinks>
    <hyperlink ref="M6" r:id="rId1" xr:uid="{27604F52-1168-47BE-8E82-BD061DACCB02}"/>
    <hyperlink ref="M10" r:id="rId2" xr:uid="{3F59E552-38A7-451F-82D7-18BDE2BF7C29}"/>
    <hyperlink ref="M9" r:id="rId3" xr:uid="{1B1CFBE5-7BE7-4B95-8C65-E485CF157F0C}"/>
    <hyperlink ref="M8" r:id="rId4" xr:uid="{9A250C9B-86BC-4A38-BDEA-FE082C026390}"/>
    <hyperlink ref="M5" r:id="rId5" xr:uid="{B4079206-40B3-48BA-9ED9-CB022BD318EB}"/>
    <hyperlink ref="M4" r:id="rId6" xr:uid="{2CC81271-E6B1-4B8A-A17F-3115E75E04BC}"/>
    <hyperlink ref="M3" r:id="rId7" xr:uid="{ED02EFA5-2508-45B2-838C-74C5DF496E9E}"/>
    <hyperlink ref="M11" r:id="rId8" xr:uid="{FF6773C0-B165-43DA-B7E9-1DEA651D36E3}"/>
    <hyperlink ref="M14" r:id="rId9" xr:uid="{59BAED15-4FB7-4E8A-9063-AF7D0497FD7C}"/>
    <hyperlink ref="M7" r:id="rId10" xr:uid="{05329C34-2451-42DB-B706-008351307437}"/>
  </hyperlinks>
  <pageMargins left="0.7" right="0.7" top="0.75" bottom="0.75" header="0.3" footer="0.3"/>
  <tableParts count="1"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X K N B V 3 8 F a D 6 j A A A A 9 g A A A B I A H A B D b 2 5 m a W c v U G F j a 2 F n Z S 5 4 b W w g o h g A K K A U A A A A A A A A A A A A A A A A A A A A A A A A A A A A h Y 8 x D o I w G I W v Q r r T l r o Y 8 l M G V 0 m M G u P a l A o N U E x b L H d z 8 E h e Q Y y i b o 7 v e 9 / w 3 v 1 6 g 3 z s 2 u i i r N O 9 y V C C K Y q U k X 2 p T Z W h w Z / i J c o 5 b I R s R K W i S T Y u H V 2 Z o d r 7 c 0 p I C A G H B e 5 t R R i l C T k W 6 5 2 s V S f Q R 9 b / 5 V g b 5 4 W R C n E 4 v M Z w h h N G M W M M U y A z h E K b r 8 C m v c / 2 B 8 J q a P 1 g F f c 2 3 m + B z B H I + w N / A F B L A w Q U A A I A C A B c o 0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K N B V y i K R 7 g O A A A A E Q A A A B M A H A B G b 3 J t d W x h c y 9 T Z W N 0 a W 9 u M S 5 t I K I Y A C i g F A A A A A A A A A A A A A A A A A A A A A A A A A A A A C t O T S 7 J z M 9 T C I b Q h t Y A U E s B A i 0 A F A A C A A g A X K N B V 3 8 F a D 6 j A A A A 9 g A A A B I A A A A A A A A A A A A A A A A A A A A A A E N v b m Z p Z y 9 Q Y W N r Y W d l L n h t b F B L A Q I t A B Q A A g A I A F y j Q V c P y u m r p A A A A O k A A A A T A A A A A A A A A A A A A A A A A O 8 A A A B b Q 2 9 u d G V u d F 9 U e X B l c 1 0 u e G 1 s U E s B A i 0 A F A A C A A g A X K N B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M D F 6 4 g L c t I m I b g P R C L F g U A A A A A A g A A A A A A E G Y A A A A B A A A g A A A A H y g t 4 g m g G A x 1 G m m i b F u S 0 5 y s I x / 2 / H W c + l 4 P w b b C V 2 8 A A A A A D o A A A A A C A A A g A A A A x e g k j / C U E r c E 3 d V l r a 0 E n 4 N b t 1 k s 0 w C B r Q V 3 s D 4 A 7 N B Q A A A A / Z t Y / L L 5 4 s F 7 9 g x p h t + 4 k + 9 5 y J v 8 H j T G 7 O E y Y F p c w w k x Y H P s b D G I D z d h + V H K 2 k c Z Q I q + w / e R 3 8 U M 1 m 5 5 r r Q j L H R V 3 K S 5 3 U / W r B F M O V b n i V V A A A A A o y o L K 2 S p w N d i 7 L S J l y u J h h Y g m t 3 B R v p 6 e 7 m t T 2 o m 7 S + v G P K m F C S w l R t E p + 3 q K a N 2 k 1 5 4 5 k Y 5 Y 7 9 S p L y 4 o 1 8 I R Q = = < / D a t a M a s h u p > 
</file>

<file path=customXml/itemProps1.xml><?xml version="1.0" encoding="utf-8"?>
<ds:datastoreItem xmlns:ds="http://schemas.openxmlformats.org/officeDocument/2006/customXml" ds:itemID="{C0CDD6FD-6506-4CCD-A30D-9D1804947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Aerkany</dc:creator>
  <cp:lastModifiedBy>Bahri Berkant İçöz</cp:lastModifiedBy>
  <dcterms:created xsi:type="dcterms:W3CDTF">2015-06-05T18:19:34Z</dcterms:created>
  <dcterms:modified xsi:type="dcterms:W3CDTF">2023-12-01T12:02:55Z</dcterms:modified>
</cp:coreProperties>
</file>