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OY\Documents\Python_qualisys\Zone_morte_qualisys\"/>
    </mc:Choice>
  </mc:AlternateContent>
  <xr:revisionPtr revIDLastSave="0" documentId="13_ncr:1_{0E4CEE0A-010B-4D33-95E9-35A82760BA21}" xr6:coauthVersionLast="47" xr6:coauthVersionMax="47" xr10:uidLastSave="{00000000-0000-0000-0000-000000000000}"/>
  <bookViews>
    <workbookView xWindow="-108" yWindow="-108" windowWidth="23256" windowHeight="12456" firstSheet="2" activeTab="6" xr2:uid="{705E5087-46DE-4C00-86E2-4ABB44D60A3A}"/>
  </bookViews>
  <sheets>
    <sheet name="Fonctions" sheetId="3" r:id="rId1"/>
    <sheet name="Système_générale" sheetId="1" r:id="rId2"/>
    <sheet name="Système_détaché" sheetId="2" r:id="rId3"/>
    <sheet name="Calcul Couple MAX" sheetId="4" r:id="rId4"/>
    <sheet name="Vitesse_fonction_couple" sheetId="5" r:id="rId5"/>
    <sheet name="Angle_molette" sheetId="6" r:id="rId6"/>
    <sheet name="Angle_verif" sheetId="8" r:id="rId7"/>
    <sheet name="Zone_mort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8" l="1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D23" i="8"/>
  <c r="B23" i="8"/>
  <c r="E5" i="8"/>
  <c r="E6" i="8"/>
  <c r="E7" i="8"/>
  <c r="E8" i="8"/>
  <c r="E9" i="8"/>
  <c r="E11" i="8"/>
  <c r="E12" i="8"/>
  <c r="E13" i="8"/>
  <c r="E14" i="8"/>
  <c r="E15" i="8"/>
  <c r="E16" i="8"/>
  <c r="E17" i="8"/>
  <c r="D5" i="8"/>
  <c r="D6" i="8"/>
  <c r="D7" i="8"/>
  <c r="D8" i="8"/>
  <c r="D9" i="8"/>
  <c r="D11" i="8"/>
  <c r="D12" i="8"/>
  <c r="D13" i="8"/>
  <c r="D14" i="8"/>
  <c r="D15" i="8"/>
  <c r="D16" i="8"/>
  <c r="D17" i="8"/>
  <c r="B5" i="8"/>
  <c r="B6" i="8"/>
  <c r="B7" i="8"/>
  <c r="B8" i="8"/>
  <c r="B9" i="8"/>
  <c r="B11" i="8"/>
  <c r="B12" i="8"/>
  <c r="B13" i="8"/>
  <c r="B14" i="8"/>
  <c r="B15" i="8"/>
  <c r="B16" i="8"/>
  <c r="B17" i="8"/>
  <c r="E4" i="8"/>
  <c r="D4" i="8"/>
  <c r="B4" i="8"/>
  <c r="I11" i="5" l="1"/>
  <c r="L14" i="5"/>
  <c r="B28" i="5"/>
  <c r="I18" i="5"/>
  <c r="L18" i="5"/>
  <c r="L6" i="5" a="1"/>
  <c r="L6" i="5" s="1"/>
  <c r="L5" i="5"/>
  <c r="I6" i="5" a="1"/>
  <c r="I6" i="5" s="1"/>
  <c r="I5" i="5"/>
  <c r="I14" i="5" s="1"/>
  <c r="E20" i="4"/>
  <c r="E21" i="4" s="1"/>
  <c r="E16" i="4"/>
  <c r="E17" i="4" s="1"/>
  <c r="I18" i="4" s="1"/>
  <c r="I5" i="4"/>
  <c r="E8" i="4"/>
  <c r="E4" i="4"/>
  <c r="E7" i="4"/>
  <c r="E3" i="4"/>
  <c r="L11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<sst xmlns="http://schemas.openxmlformats.org/spreadsheetml/2006/main" count="226" uniqueCount="177">
  <si>
    <t>Auteur(s), Année</t>
  </si>
  <si>
    <t>Type de Solution</t>
  </si>
  <si>
    <t>I. Systèmes Add-on (Manipulation de la Poignée)</t>
  </si>
  <si>
    <t>Add-on (4-DoF) avec Admittance Virtuelle</t>
  </si>
  <si>
    <t>Add-on (4-DoF) axé sur la désinfection</t>
  </si>
  <si>
    <t>RCR (Remote-Control Robotic) Commercial</t>
  </si>
  <si>
    <t>II. Systèmes Modifiés (Magnétique)</t>
  </si>
  <si>
    <r>
      <t>Li K. et al. (2021)</t>
    </r>
    <r>
      <rPr>
        <vertAlign val="superscript"/>
        <sz val="10"/>
        <color theme="1"/>
        <rFont val="Arial"/>
        <family val="2"/>
      </rPr>
      <t>31</t>
    </r>
  </si>
  <si>
    <t>Manipulation Magnétique (MA-TEE)</t>
  </si>
  <si>
    <t xml:space="preserve">Avantages </t>
  </si>
  <si>
    <t xml:space="preserve">Inconvénients </t>
  </si>
  <si>
    <t xml:space="preserve">Add-on (4-DoF) </t>
  </si>
  <si>
    <t xml:space="preserve">Add-on (6-DoF) </t>
  </si>
  <si>
    <r>
      <t xml:space="preserve">Utilise une sonde commerciale non modifiée. Contrôle l'inclinaison de la poignée pour </t>
    </r>
    <r>
      <rPr>
        <b/>
        <sz val="11"/>
        <color theme="1"/>
        <rFont val="Arial"/>
        <family val="2"/>
      </rPr>
      <t>réduire la déflexion du tube et le "dead-zone"</t>
    </r>
    <r>
      <rPr>
        <vertAlign val="superscript"/>
        <sz val="10"/>
        <color theme="1"/>
        <rFont val="Arial"/>
        <family val="2"/>
      </rPr>
      <t>11</t>
    </r>
    <r>
      <rPr>
        <sz val="11"/>
        <color theme="1"/>
        <rFont val="Arial"/>
        <family val="2"/>
      </rPr>
      <t>.</t>
    </r>
  </si>
  <si>
    <r>
      <t>Conçu pour le bloc opératoire</t>
    </r>
    <r>
      <rPr>
        <sz val="11"/>
        <color theme="1"/>
        <rFont val="Arial"/>
        <family val="2"/>
      </rPr>
      <t xml:space="preserve"> (faible encombrement vertical, fixation à la table). </t>
    </r>
    <r>
      <rPr>
        <b/>
        <sz val="11"/>
        <color theme="1"/>
        <rFont val="Arial"/>
        <family val="2"/>
      </rPr>
      <t>Dégagement de l'opérateur</t>
    </r>
    <r>
      <rPr>
        <sz val="11"/>
        <color theme="1"/>
        <rFont val="Arial"/>
        <family val="2"/>
      </rPr>
      <t xml:space="preserve"> (téléopération) et </t>
    </r>
    <r>
      <rPr>
        <b/>
        <sz val="11"/>
        <color theme="1"/>
        <rFont val="Arial"/>
        <family val="2"/>
      </rPr>
      <t>réduction de l'exposition aux radiations</t>
    </r>
    <r>
      <rPr>
        <sz val="11"/>
        <color theme="1"/>
        <rFont val="Arial"/>
        <family val="2"/>
      </rPr>
      <t xml:space="preserve"> (objectif clinique principal). Offre une </t>
    </r>
    <r>
      <rPr>
        <b/>
        <sz val="11"/>
        <color theme="1"/>
        <rFont val="Arial"/>
        <family val="2"/>
      </rPr>
      <t>reproductibilité automatisée</t>
    </r>
    <r>
      <rPr>
        <sz val="11"/>
        <color theme="1"/>
        <rFont val="Arial"/>
        <family val="2"/>
      </rPr>
      <t xml:space="preserve"> des vues (stockage des positions).</t>
    </r>
  </si>
  <si>
    <t>Utilise une sonde commerciale non modifiée. Bonne précision pour les mouvements de base (translation, rotation, flexion). Propose un flux de travail pour l'acquisition automatique.</t>
  </si>
  <si>
    <r>
      <t xml:space="preserve">Amélioration significative de la sécurité (force/vitesse) et de l'ergonomie par </t>
    </r>
    <r>
      <rPr>
        <b/>
        <sz val="11"/>
        <color theme="1"/>
        <rFont val="Arial"/>
        <family val="2"/>
      </rPr>
      <t>contrôle d'admittance virtuell</t>
    </r>
    <r>
      <rPr>
        <sz val="11"/>
        <color theme="1"/>
        <rFont val="Arial"/>
        <family val="2"/>
      </rPr>
      <t xml:space="preserve">. Utilise une sonde commerciale non modifiée. Propose une architecture de </t>
    </r>
    <r>
      <rPr>
        <b/>
        <sz val="11"/>
        <color theme="1"/>
        <rFont val="Arial"/>
        <family val="2"/>
      </rPr>
      <t>télécommunication compatible bloc opératoire/distance</t>
    </r>
    <r>
      <rPr>
        <sz val="11"/>
        <color theme="1"/>
        <rFont val="Arial"/>
        <family val="2"/>
      </rPr>
      <t>.</t>
    </r>
  </si>
  <si>
    <r>
      <t xml:space="preserve">Le système est principalement un </t>
    </r>
    <r>
      <rPr>
        <b/>
        <sz val="11"/>
        <color theme="1"/>
        <rFont val="Arial"/>
        <family val="2"/>
      </rPr>
      <t>châssis monté sur table/guide rail</t>
    </r>
    <r>
      <rPr>
        <sz val="11"/>
        <color theme="1"/>
        <rFont val="Arial"/>
        <family val="2"/>
      </rPr>
      <t xml:space="preserve">. </t>
    </r>
    <r>
      <rPr>
        <b/>
        <sz val="11"/>
        <color theme="1"/>
        <rFont val="Arial"/>
        <family val="2"/>
      </rPr>
      <t>Non compact</t>
    </r>
    <r>
      <rPr>
        <sz val="11"/>
        <color theme="1"/>
        <rFont val="Arial"/>
        <family val="2"/>
      </rPr>
      <t>.</t>
    </r>
  </si>
  <si>
    <r>
      <t xml:space="preserve">Permet une </t>
    </r>
    <r>
      <rPr>
        <b/>
        <sz val="11"/>
        <color theme="1"/>
        <rFont val="Arial"/>
        <family val="2"/>
      </rPr>
      <t>manipulation directe et intuitive</t>
    </r>
    <r>
      <rPr>
        <sz val="11"/>
        <color theme="1"/>
        <rFont val="Arial"/>
        <family val="2"/>
      </rPr>
      <t xml:space="preserve"> de la pointe (5-DoF). La sonde interne (tige souple) est potentiellement moins traumatisante pour le patient</t>
    </r>
    <r>
      <rPr>
        <vertAlign val="superscript"/>
        <sz val="10"/>
        <color theme="1"/>
        <rFont val="Arial"/>
        <family val="2"/>
      </rPr>
      <t>33</t>
    </r>
    <r>
      <rPr>
        <sz val="11"/>
        <color theme="1"/>
        <rFont val="Arial"/>
        <family val="2"/>
      </rPr>
      <t>.</t>
    </r>
  </si>
  <si>
    <r>
      <t>Non compact</t>
    </r>
    <r>
      <rPr>
        <sz val="11"/>
        <color theme="1"/>
        <rFont val="Arial"/>
        <family val="2"/>
      </rPr>
      <t xml:space="preserve"> (système sur une plate-forme/chariot). La localisation se fait par recalage d'image long et peu fiable (10-15s, risque d'échec).</t>
    </r>
  </si>
  <si>
    <r>
      <t>Non compact</t>
    </r>
    <r>
      <rPr>
        <sz val="11"/>
        <color theme="1"/>
        <rFont val="Arial"/>
        <family val="2"/>
      </rPr>
      <t xml:space="preserve"> (système de châssis/rails/vis à billes). La précision est affectée dans la zone morte.</t>
    </r>
  </si>
  <si>
    <r>
      <t xml:space="preserve">Reste un système </t>
    </r>
    <r>
      <rPr>
        <b/>
        <sz val="11"/>
        <color theme="1"/>
        <rFont val="Arial"/>
        <family val="2"/>
      </rPr>
      <t>monté et volumineux</t>
    </r>
    <r>
      <rPr>
        <sz val="11"/>
        <color theme="1"/>
        <rFont val="Arial"/>
        <family val="2"/>
      </rPr>
      <t xml:space="preserve"> (Base et Guide séparés). La reproduction automatisée n'est pas parfaite (75% lors du premier essai sur l'humain).</t>
    </r>
  </si>
  <si>
    <r>
      <t>Nécessite la modification de la sonde TEE</t>
    </r>
    <r>
      <rPr>
        <sz val="11"/>
        <color theme="1"/>
        <rFont val="Arial"/>
        <family val="2"/>
      </rPr>
      <t xml:space="preserve"> (ajouter un aimant/IMU). </t>
    </r>
    <r>
      <rPr>
        <b/>
        <sz val="11"/>
        <color theme="1"/>
        <rFont val="Arial"/>
        <family val="2"/>
      </rPr>
      <t>Non compatible</t>
    </r>
    <r>
      <rPr>
        <sz val="11"/>
        <color theme="1"/>
        <rFont val="Arial"/>
        <family val="2"/>
      </rPr>
      <t xml:space="preserve"> avec votre contrainte. L'actionneur externe (UR5) est </t>
    </r>
    <r>
      <rPr>
        <b/>
        <sz val="11"/>
        <color theme="1"/>
        <rFont val="Arial"/>
        <family val="2"/>
      </rPr>
      <t>très volumineux</t>
    </r>
    <r>
      <rPr>
        <sz val="11"/>
        <color theme="1"/>
        <rFont val="Arial"/>
        <family val="2"/>
      </rPr>
      <t xml:space="preserve"> (non compact, non compatible bloc opératoire C-Arm).</t>
    </r>
  </si>
  <si>
    <t>Schewel J. et al. (2024, 2025)</t>
  </si>
  <si>
    <t>Zhang X. et al. (2024)</t>
  </si>
  <si>
    <t>Xie Y. et al. (2023)</t>
  </si>
  <si>
    <t>Sajadi S. M. et al. (2022)</t>
  </si>
  <si>
    <t>Wang S. et al. (2016)</t>
  </si>
  <si>
    <r>
      <t xml:space="preserve">Utilise une sonde commerciale non modifiée. Conception mécanique avec </t>
    </r>
    <r>
      <rPr>
        <b/>
        <sz val="11"/>
        <color theme="1"/>
        <rFont val="Arial"/>
        <family val="2"/>
      </rPr>
      <t>dégagement facile</t>
    </r>
    <r>
      <rPr>
        <sz val="11"/>
        <color theme="1"/>
        <rFont val="Arial"/>
        <family val="2"/>
      </rPr>
      <t xml:space="preserve"> pour le nettoyage (Clamps en V, convoyeur à ressort). Compensation efficace de l'hystérésis </t>
    </r>
  </si>
  <si>
    <t>Designtestingandmodellingofanovelroboticsystemfortrans-esophagealultrasound.pdf</t>
  </si>
  <si>
    <t xml:space="preserve">Système interressant au niveau robotique. Répond à un problème celui d'enlever facilement la sonde et la rotation. </t>
  </si>
  <si>
    <r>
      <t xml:space="preserve">Le prototype n'est </t>
    </r>
    <r>
      <rPr>
        <b/>
        <sz val="11"/>
        <color theme="1"/>
        <rFont val="Arial"/>
        <family val="2"/>
      </rPr>
      <t>pas intrinsèquement compact</t>
    </r>
    <r>
      <rPr>
        <sz val="11"/>
        <color theme="1"/>
        <rFont val="Arial"/>
        <family val="2"/>
      </rPr>
      <t xml:space="preserve"> (châssis/mobile platform). Les axes Pitch/Yaw et translation présentent un jeu/hystérésis plus important. Problème d'intégration au bloc opératoire</t>
    </r>
  </si>
  <si>
    <t>Méthode</t>
  </si>
  <si>
    <t>Description</t>
  </si>
  <si>
    <t>Avantages</t>
  </si>
  <si>
    <t>Inconvénients</t>
  </si>
  <si>
    <r>
      <t>Meilleure stabilité du tube</t>
    </r>
    <r>
      <rPr>
        <sz val="11"/>
        <color theme="1"/>
        <rFont val="Arial"/>
        <family val="2"/>
      </rPr>
      <t xml:space="preserve"> : Maintient le tube endoscopique dans un chemin prédéfini. </t>
    </r>
    <r>
      <rPr>
        <b/>
        <sz val="11"/>
        <color theme="1"/>
        <rFont val="Arial"/>
        <family val="2"/>
      </rPr>
      <t>Réduit le risque de torsion</t>
    </r>
    <r>
      <rPr>
        <sz val="11"/>
        <color theme="1"/>
        <rFont val="Arial"/>
        <family val="2"/>
      </rPr>
      <t xml:space="preserve"> (Roll) lors de la translation. </t>
    </r>
    <r>
      <rPr>
        <b/>
        <sz val="11"/>
        <color theme="1"/>
        <rFont val="Arial"/>
        <family val="2"/>
      </rPr>
      <t>Libère l'espace</t>
    </r>
    <r>
      <rPr>
        <sz val="11"/>
        <color theme="1"/>
        <rFont val="Arial"/>
        <family val="2"/>
      </rPr>
      <t xml:space="preserve"> autour du bloc moteur compact (la translation est gérée par le guide).</t>
    </r>
  </si>
  <si>
    <r>
      <t xml:space="preserve">Utiliser un mécanisme passif (type </t>
    </r>
    <r>
      <rPr>
        <b/>
        <sz val="11"/>
        <color theme="1"/>
        <rFont val="Arial"/>
        <family val="2"/>
      </rPr>
      <t>joint universel, articulation à rotule, ou guide hyper-redondant</t>
    </r>
    <r>
      <rPr>
        <sz val="11"/>
        <color theme="1"/>
        <rFont val="Arial"/>
        <family val="2"/>
      </rPr>
      <t xml:space="preserve"> ) fixé à la bouche/tête du patient. Le système robotique principal (le bloc compact) réalise la translation sur ses propres rails.</t>
    </r>
  </si>
  <si>
    <t xml:space="preserve">B. Système de Translation Déporté (Déport Externe) </t>
  </si>
  <si>
    <t>Caractéristique</t>
  </si>
  <si>
    <t>Conception</t>
  </si>
  <si>
    <t>Avantages (Compacité/Précision)</t>
  </si>
  <si>
    <t>Inconvénients (Mise en œuvre 3D/Bloc Opératoire)</t>
  </si>
  <si>
    <t>Module 1 (Bloc Compact)</t>
  </si>
  <si>
    <r>
      <t xml:space="preserve">Le Module 2 doit s'accoupler </t>
    </r>
    <r>
      <rPr>
        <b/>
        <sz val="11"/>
        <color theme="1"/>
        <rFont val="Arial"/>
        <family val="2"/>
      </rPr>
      <t>rigoureusement et de manière amovible</t>
    </r>
    <r>
      <rPr>
        <sz val="11"/>
        <color theme="1"/>
        <rFont val="Arial"/>
        <family val="2"/>
      </rPr>
      <t xml:space="preserve"> avec le Module 1 (système de loquet).</t>
    </r>
  </si>
  <si>
    <t>Module 2 (Déporté)</t>
  </si>
  <si>
    <r>
      <t>Laisse l'espace du Bloc Opératoire dégagé</t>
    </r>
    <r>
      <rPr>
        <sz val="11"/>
        <color theme="1"/>
        <rFont val="Arial"/>
        <family val="2"/>
      </rPr>
      <t xml:space="preserve"> : Le bras et le moteur peuvent être positionnés loin du champ de vision/fluoroscopie.</t>
    </r>
  </si>
  <si>
    <t>Lien Cinématique</t>
  </si>
  <si>
    <r>
      <t>Transmission de force directe</t>
    </r>
    <r>
      <rPr>
        <sz val="11"/>
        <color theme="1"/>
        <rFont val="Arial"/>
        <family val="2"/>
      </rPr>
      <t xml:space="preserve"> et sans jeu (idéal pour la précision).</t>
    </r>
  </si>
  <si>
    <r>
      <t xml:space="preserve">Le bras du Module 2 doit toujours rester </t>
    </r>
    <r>
      <rPr>
        <b/>
        <sz val="11"/>
        <color theme="1"/>
        <rFont val="Arial"/>
        <family val="2"/>
      </rPr>
      <t>parfaitement aligné</t>
    </r>
    <r>
      <rPr>
        <sz val="11"/>
        <color theme="1"/>
        <rFont val="Arial"/>
        <family val="2"/>
      </rPr>
      <t xml:space="preserve"> sur l'axe de la sonde pour éviter de générer des moments de flexion indésirables.</t>
    </r>
  </si>
  <si>
    <r>
      <t>Non compact</t>
    </r>
    <r>
      <rPr>
        <sz val="11"/>
        <color theme="1"/>
        <rFont val="Arial"/>
        <family val="2"/>
      </rPr>
      <t xml:space="preserve"> : Le guide passif (Bras ou articulation) est un système physique additionnel, souvent grand et monté sur table. </t>
    </r>
  </si>
  <si>
    <t xml:space="preserve">A. Guidage Passif à la Bouche (Guidage Externe) </t>
  </si>
  <si>
    <r>
      <t>Allège le bloc moteur principal</t>
    </r>
    <r>
      <rPr>
        <sz val="11"/>
        <color theme="1"/>
        <rFont val="Arial"/>
        <family val="2"/>
      </rPr>
      <t xml:space="preserve"> : Réduit le poids et le volume du bloc compact lui-même. </t>
    </r>
    <r>
      <rPr>
        <b/>
        <sz val="11"/>
        <color theme="1"/>
        <rFont val="Arial"/>
        <family val="2"/>
      </rPr>
      <t>Permet une plus grande course de translation</t>
    </r>
    <r>
      <rPr>
        <sz val="11"/>
        <color theme="1"/>
        <rFont val="Arial"/>
        <family val="2"/>
      </rPr>
      <t xml:space="preserve"> sans allonger le bloc compact.</t>
    </r>
  </si>
  <si>
    <r>
      <t>Stabilité maximale</t>
    </r>
    <r>
      <rPr>
        <sz val="11"/>
        <color theme="1"/>
        <rFont val="Arial"/>
        <family val="2"/>
      </rPr>
      <t xml:space="preserve"> sur la course utile 5cm, Le guide est court et intégré à la base du bloc compact.</t>
    </r>
  </si>
  <si>
    <r>
      <t>Encombrement Global</t>
    </r>
    <r>
      <rPr>
        <sz val="11"/>
        <color theme="1"/>
        <rFont val="Arial"/>
        <family val="2"/>
      </rPr>
      <t xml:space="preserve"> : Ajout d'un deuxième système (le bras support) à côté du patient.</t>
    </r>
  </si>
  <si>
    <r>
      <t xml:space="preserve">Un </t>
    </r>
    <r>
      <rPr>
        <b/>
        <sz val="11"/>
        <color theme="1"/>
        <rFont val="Arial"/>
        <family val="2"/>
      </rPr>
      <t>lien rigide</t>
    </r>
    <r>
      <rPr>
        <sz val="11"/>
        <color theme="1"/>
        <rFont val="Arial"/>
        <family val="2"/>
      </rPr>
      <t xml:space="preserve"> connecté au moteur du Module 2 vient pousser ou tirer le Module 1.</t>
    </r>
  </si>
  <si>
    <t>Déplacer le moteur de translation hors du bloc compact, qui actionne la sonde</t>
  </si>
  <si>
    <r>
      <t>Ajoute de l'encombrement global</t>
    </r>
    <r>
      <rPr>
        <sz val="11"/>
        <color theme="1"/>
        <rFont val="Arial"/>
        <family val="2"/>
      </rPr>
      <t xml:space="preserve"> : Le système déporté  doit être intégré au bloc opératoire. </t>
    </r>
    <r>
      <rPr>
        <b/>
        <sz val="11"/>
        <color theme="1"/>
        <rFont val="Arial"/>
        <family val="2"/>
      </rPr>
      <t>Complexifie la cinématique</t>
    </r>
    <r>
      <rPr>
        <sz val="11"/>
        <color theme="1"/>
        <rFont val="Arial"/>
        <family val="2"/>
      </rPr>
      <t xml:space="preserve"> : Nécessite de maintenir l'alignement des 4 DoF rotatifs/flexion sur le bloc compact par rapport au DoF de translation déporté.</t>
    </r>
  </si>
  <si>
    <r>
      <t xml:space="preserve">Un petit </t>
    </r>
    <r>
      <rPr>
        <b/>
        <sz val="11"/>
        <color theme="1"/>
        <rFont val="Arial"/>
        <family val="2"/>
      </rPr>
      <t>bras robotique ou un bras articulé</t>
    </r>
    <r>
      <rPr>
        <sz val="11"/>
        <color theme="1"/>
        <rFont val="Arial"/>
        <family val="2"/>
      </rPr>
      <t xml:space="preserve"> fixe (attaché à la table d'opération) sur lequel un </t>
    </r>
    <r>
      <rPr>
        <b/>
        <sz val="11"/>
        <color theme="1"/>
        <rFont val="Arial"/>
        <family val="2"/>
      </rPr>
      <t xml:space="preserve">servomoteur linéaire est montée ou </t>
    </r>
  </si>
  <si>
    <t>Catégorie de Fonction</t>
  </si>
  <si>
    <t>Système (Auteur, Année)</t>
  </si>
  <si>
    <t>Statut Final</t>
  </si>
  <si>
    <r>
      <t>Li K. et al. (2021)</t>
    </r>
    <r>
      <rPr>
        <sz val="11"/>
        <color theme="1"/>
        <rFont val="Arial"/>
        <family val="2"/>
      </rPr>
      <t xml:space="preserve"> [1]</t>
    </r>
  </si>
  <si>
    <t>Manipulation Magnétique</t>
  </si>
  <si>
    <r>
      <t>NON</t>
    </r>
    <r>
      <rPr>
        <sz val="11"/>
        <color theme="1"/>
        <rFont val="Arial"/>
        <family val="2"/>
      </rPr>
      <t xml:space="preserve"> (Nécessite de modifier la sonde)</t>
    </r>
  </si>
  <si>
    <t>Non pertinent</t>
  </si>
  <si>
    <t>NON (Bras robotique UR5)</t>
  </si>
  <si>
    <r>
      <t>Rejeté</t>
    </r>
    <r>
      <rPr>
        <sz val="11"/>
        <color theme="1"/>
        <rFont val="Arial"/>
        <family val="2"/>
      </rPr>
      <t xml:space="preserve"> (Critère 1 et 3)</t>
    </r>
  </si>
  <si>
    <t>Add-on (4-DoF)</t>
  </si>
  <si>
    <r>
      <t>NON</t>
    </r>
    <r>
      <rPr>
        <sz val="11"/>
        <color theme="1"/>
        <rFont val="Arial"/>
        <family val="2"/>
      </rPr>
      <t xml:space="preserve"> (Système sur rail)</t>
    </r>
  </si>
  <si>
    <r>
      <t>Rejeté</t>
    </r>
    <r>
      <rPr>
        <sz val="11"/>
        <color theme="1"/>
        <rFont val="Arial"/>
        <family val="2"/>
      </rPr>
      <t xml:space="preserve"> (Critère 3)</t>
    </r>
  </si>
  <si>
    <t>Sajadi S. M. (2022)</t>
  </si>
  <si>
    <r>
      <t>NON</t>
    </r>
    <r>
      <rPr>
        <sz val="11"/>
        <color theme="1"/>
        <rFont val="Arial"/>
        <family val="2"/>
      </rPr>
      <t xml:space="preserve"> (Système sur châssis)</t>
    </r>
  </si>
  <si>
    <r>
      <t>NON</t>
    </r>
    <r>
      <rPr>
        <sz val="11"/>
        <color theme="1"/>
        <rFont val="Arial"/>
        <family val="2"/>
      </rPr>
      <t xml:space="preserve"> (Prototype sur plateforme)</t>
    </r>
  </si>
  <si>
    <r>
      <t>NON</t>
    </r>
    <r>
      <rPr>
        <sz val="11"/>
        <color theme="1"/>
        <rFont val="Arial"/>
        <family val="2"/>
      </rPr>
      <t xml:space="preserve"> (Châssis sur table/guide rail)</t>
    </r>
  </si>
  <si>
    <t>Schewel J. (2024, 2025)</t>
  </si>
  <si>
    <r>
      <t>NON</t>
    </r>
    <r>
      <rPr>
        <sz val="11"/>
        <color theme="1"/>
        <rFont val="Arial"/>
        <family val="2"/>
      </rPr>
      <t xml:space="preserve"> (Système monté et volumineux)</t>
    </r>
  </si>
  <si>
    <t xml:space="preserve">Acceptable </t>
  </si>
  <si>
    <t>Non acceptable</t>
  </si>
  <si>
    <t xml:space="preserve">A discuter </t>
  </si>
  <si>
    <t>Game Over</t>
  </si>
  <si>
    <t>OUI : 3</t>
  </si>
  <si>
    <t xml:space="preserve">  (Système de vis/châssis)</t>
  </si>
  <si>
    <t xml:space="preserve">  Système à pince/rail complexe</t>
  </si>
  <si>
    <t>Problème de dégagement non prioritaire</t>
  </si>
  <si>
    <t>Nécessite plus de 2 mouvements</t>
  </si>
  <si>
    <t>Système monté/bloqué : 0</t>
  </si>
  <si>
    <t xml:space="preserve"> Commercial</t>
  </si>
  <si>
    <t xml:space="preserve">Add-on </t>
  </si>
  <si>
    <r>
      <t xml:space="preserve">Add-on (2-DoF) pour </t>
    </r>
    <r>
      <rPr>
        <b/>
        <sz val="11"/>
        <color theme="1"/>
        <rFont val="Arial"/>
        <family val="2"/>
      </rPr>
      <t>Direction de Caméra</t>
    </r>
    <r>
      <rPr>
        <sz val="11"/>
        <color theme="1"/>
        <rFont val="Arial"/>
        <family val="2"/>
      </rPr>
      <t xml:space="preserve"> (Pitch/Yaw)</t>
    </r>
  </si>
  <si>
    <r>
      <t xml:space="preserve">Add-on (2-DoF) pour </t>
    </r>
    <r>
      <rPr>
        <b/>
        <sz val="11"/>
        <color theme="1"/>
        <rFont val="Arial"/>
        <family val="2"/>
      </rPr>
      <t>Manipulation du Manche</t>
    </r>
    <r>
      <rPr>
        <sz val="11"/>
        <color theme="1"/>
        <rFont val="Arial"/>
        <family val="2"/>
      </rPr>
      <t xml:space="preserve"> (Translation/Rotation Axiale)</t>
    </r>
  </si>
  <si>
    <r>
      <t xml:space="preserve">Ruiter J. et al. (2013) </t>
    </r>
    <r>
      <rPr>
        <b/>
        <sz val="11"/>
        <color theme="1"/>
        <rFont val="Arial"/>
        <family val="2"/>
      </rPr>
      <t>Module Direction</t>
    </r>
    <r>
      <rPr>
        <sz val="11"/>
        <color theme="1"/>
        <rFont val="Arial"/>
        <family val="2"/>
      </rPr>
      <t xml:space="preserve"> </t>
    </r>
  </si>
  <si>
    <r>
      <t xml:space="preserve">Ruiter J. et al. (2013) </t>
    </r>
    <r>
      <rPr>
        <b/>
        <sz val="11"/>
        <color theme="1"/>
        <rFont val="Arial"/>
        <family val="2"/>
      </rPr>
      <t>Module Manche</t>
    </r>
    <r>
      <rPr>
        <sz val="11"/>
        <color theme="1"/>
        <rFont val="Arial"/>
        <family val="2"/>
      </rPr>
      <t xml:space="preserve"> </t>
    </r>
  </si>
  <si>
    <r>
      <t>Dégagement Facile</t>
    </r>
    <r>
      <rPr>
        <sz val="11"/>
        <color theme="1"/>
        <rFont val="Arial"/>
        <family val="2"/>
      </rPr>
      <t xml:space="preserve"> : Utilisation d'un mécanisme de roues/galets avec levier/ressort (clamping) sur le manche, permettant le couplage/découplage rapide . </t>
    </r>
    <r>
      <rPr>
        <b/>
        <sz val="11"/>
        <color theme="1"/>
        <rFont val="Arial"/>
        <family val="2"/>
      </rPr>
      <t>Contrôle Single-Handed</t>
    </r>
    <r>
      <rPr>
        <sz val="11"/>
        <color theme="1"/>
        <rFont val="Arial"/>
        <family val="2"/>
      </rPr>
      <t xml:space="preserve"> : Permet à une seule personne de contrôler les 4 DOF de l'endoscope, libérant l'autre main pour l'instrumentation.</t>
    </r>
  </si>
  <si>
    <r>
      <t>Encombrement</t>
    </r>
    <r>
      <rPr>
        <sz val="11"/>
        <color theme="1"/>
        <rFont val="Arial"/>
        <family val="2"/>
      </rPr>
      <t xml:space="preserve"> : Le module de manipulation du manche est volumineux et nécessite un </t>
    </r>
    <r>
      <rPr>
        <b/>
        <sz val="11"/>
        <color theme="1"/>
        <rFont val="Arial"/>
        <family val="2"/>
      </rPr>
      <t>bras pivotant</t>
    </r>
    <r>
      <rPr>
        <sz val="11"/>
        <color theme="1"/>
        <rFont val="Arial"/>
        <family val="2"/>
      </rPr>
      <t xml:space="preserve"> pour le positionnement et le support. </t>
    </r>
    <r>
      <rPr>
        <b/>
        <sz val="11"/>
        <color theme="1"/>
        <rFont val="Arial"/>
        <family val="2"/>
      </rPr>
      <t>Sécurité/Usure</t>
    </r>
    <r>
      <rPr>
        <sz val="11"/>
        <color theme="1"/>
        <rFont val="Arial"/>
        <family val="2"/>
      </rPr>
      <t xml:space="preserve"> : Interface frictionnelle (roues/galets) avec le manche, nécessitant un </t>
    </r>
    <r>
      <rPr>
        <b/>
        <sz val="11"/>
        <color theme="1"/>
        <rFont val="Arial"/>
        <family val="2"/>
      </rPr>
      <t>wiper</t>
    </r>
    <r>
      <rPr>
        <sz val="11"/>
        <color theme="1"/>
        <rFont val="Arial"/>
        <family val="2"/>
      </rPr>
      <t xml:space="preserve"> et un </t>
    </r>
    <r>
      <rPr>
        <b/>
        <sz val="11"/>
        <color theme="1"/>
        <rFont val="Arial"/>
        <family val="2"/>
      </rPr>
      <t>revêtement stérile</t>
    </r>
    <r>
      <rPr>
        <sz val="11"/>
        <color theme="1"/>
        <rFont val="Arial"/>
        <family val="2"/>
      </rPr>
      <t xml:space="preserve"> pour la propreté.</t>
    </r>
  </si>
  <si>
    <r>
      <t>Compacité et Légèreté du Module d'Entraînement</t>
    </r>
    <r>
      <rPr>
        <sz val="11"/>
        <color theme="1"/>
        <rFont val="Arial"/>
        <family val="2"/>
      </rPr>
      <t xml:space="preserve">. Utilisation d'un principe d'actuation par </t>
    </r>
    <r>
      <rPr>
        <b/>
        <sz val="11"/>
        <color theme="1"/>
        <rFont val="Arial"/>
        <family val="2"/>
      </rPr>
      <t>câbles Bowden déportés</t>
    </r>
    <r>
      <rPr>
        <sz val="11"/>
        <color theme="1"/>
        <rFont val="Arial"/>
        <family val="2"/>
      </rPr>
      <t xml:space="preserve"> pour réduire le poids au niveau de l'endoscope. Amélioration significative de l'</t>
    </r>
    <r>
      <rPr>
        <b/>
        <sz val="11"/>
        <color theme="1"/>
        <rFont val="Arial"/>
        <family val="2"/>
      </rPr>
      <t>efficacité</t>
    </r>
    <r>
      <rPr>
        <sz val="11"/>
        <color theme="1"/>
        <rFont val="Arial"/>
        <family val="2"/>
      </rPr>
      <t xml:space="preserve"> et de la </t>
    </r>
    <r>
      <rPr>
        <b/>
        <sz val="11"/>
        <color theme="1"/>
        <rFont val="Arial"/>
        <family val="2"/>
      </rPr>
      <t>satisfaction</t>
    </r>
    <r>
      <rPr>
        <sz val="11"/>
        <color theme="1"/>
        <rFont val="Arial"/>
        <family val="2"/>
      </rPr>
      <t xml:space="preserve"> des utilisateurs novices.</t>
    </r>
  </si>
  <si>
    <r>
      <t>Hystérésis (Jeu)</t>
    </r>
    <r>
      <rPr>
        <sz val="11"/>
        <color theme="1"/>
        <rFont val="Arial"/>
        <family val="2"/>
      </rPr>
      <t xml:space="preserve"> : Le principe d'actuation par câbles Bowden déportés introduit du jeu et du retard, ce qui nuit à la précision. </t>
    </r>
    <r>
      <rPr>
        <b/>
        <sz val="11"/>
        <color theme="1"/>
        <rFont val="Arial"/>
        <family val="2"/>
      </rPr>
      <t>Manque de Feedback</t>
    </r>
    <r>
      <rPr>
        <sz val="11"/>
        <color theme="1"/>
        <rFont val="Arial"/>
        <family val="2"/>
      </rPr>
      <t xml:space="preserve"> : L'absence de feedback haptique direct est une limitation clinique perçue par les experts.</t>
    </r>
  </si>
  <si>
    <t xml:space="preserve">Ruiter J. et al. (2013) Module Direction </t>
  </si>
  <si>
    <t xml:space="preserve">Assez compacte </t>
  </si>
  <si>
    <t xml:space="preserve">Accepté </t>
  </si>
  <si>
    <t xml:space="preserve">Idée de Solution </t>
  </si>
  <si>
    <t xml:space="preserve">Inspiration </t>
  </si>
  <si>
    <t>Idée 2ème mécanisme</t>
  </si>
  <si>
    <t xml:space="preserve">Critère Indispensable </t>
  </si>
  <si>
    <t xml:space="preserve">Critère Souhaité </t>
  </si>
  <si>
    <t xml:space="preserve"> Compatibilité Sonde (Modification)</t>
  </si>
  <si>
    <t xml:space="preserve">Utilisation d'une sonde ETO commerciale sans aucune modification </t>
  </si>
  <si>
    <t>Intégration Clinique (Amovibilité)</t>
  </si>
  <si>
    <t xml:space="preserve">Dégagement total et complet de la sonde du mécanisme en  30 secondes et moins de 5 mvts </t>
  </si>
  <si>
    <t>Motorisation 4-DOF</t>
  </si>
  <si>
    <t>Le robot doit piloter les 4 axes : Rotation axiale, Translation (Avance/Recul), Flexion Anté/Rétro, Flexion Gauche/Droite</t>
  </si>
  <si>
    <t>Architecture Physique (Compacité)</t>
  </si>
  <si>
    <t xml:space="preserve"> Conception modulaire évitant la dépendance à un grand châssis/rail fixe (système monté sur table via bras articulé). Architecture de type "Mini-Bloc/Add-on" système tenu dans la main ou directement fixé au lit.</t>
  </si>
  <si>
    <t>Hygiène &amp; Stérilité</t>
  </si>
  <si>
    <t>Protection Stérile. Le mécanisme robotique contient soit des parties que l'on peut retirer pour désinfection - Sutout sur le deuxième module qui s'occupe de la translation</t>
  </si>
  <si>
    <t>Contrôle Actif</t>
  </si>
  <si>
    <t>Contrôler le système entièrement via une manette avec joystick</t>
  </si>
  <si>
    <t>Fournir un Retour de Force haptique à l'opérateur.</t>
  </si>
  <si>
    <t xml:space="preserve">Avoir un Joystick sur le système permettant de placer dans un premier temps la sonde dans la bonne direction </t>
  </si>
  <si>
    <t>Critère (Modification)</t>
  </si>
  <si>
    <t>Critère (Amovibilité &lt; 30s/5mvts)</t>
  </si>
  <si>
    <t>Critère (Compacité/Non-Châssis)</t>
  </si>
  <si>
    <t xml:space="preserve">Petite Molette </t>
  </si>
  <si>
    <t>Dynamomètre (g)</t>
  </si>
  <si>
    <t>Sens horaire (60°)</t>
  </si>
  <si>
    <t>Sens Anti-horaire (60°)</t>
  </si>
  <si>
    <t>Distance mm</t>
  </si>
  <si>
    <t>Couple Sens Horaire</t>
  </si>
  <si>
    <t>Couple Sens Anti-horaire</t>
  </si>
  <si>
    <t>Force (N)</t>
  </si>
  <si>
    <t>Couple MAX (Nm)</t>
  </si>
  <si>
    <t xml:space="preserve">Grande Molette </t>
  </si>
  <si>
    <t>Sens horaire (180°)</t>
  </si>
  <si>
    <t>Sens Anti-horaire (90°)</t>
  </si>
  <si>
    <t>Petite Molette</t>
  </si>
  <si>
    <t xml:space="preserve">Pignon </t>
  </si>
  <si>
    <t>Roue dentée</t>
  </si>
  <si>
    <t xml:space="preserve">Rapport externe </t>
  </si>
  <si>
    <t>Couple moteur requis Mesuré</t>
  </si>
  <si>
    <t>Rendement engrenage</t>
  </si>
  <si>
    <t>Facteur sécurité</t>
  </si>
  <si>
    <t>Couple cible</t>
  </si>
  <si>
    <t>Vitesse réel RPM</t>
  </si>
  <si>
    <t>Vitesse Graph RPM</t>
  </si>
  <si>
    <t>Profil Velocity RPM</t>
  </si>
  <si>
    <t>Valeur comprise entre 0 et 100</t>
  </si>
  <si>
    <t>Grande Molette</t>
  </si>
  <si>
    <t>Valeur fixe</t>
  </si>
  <si>
    <t>Valeur calculé</t>
  </si>
  <si>
    <t>Profil acceleration</t>
  </si>
  <si>
    <t>1 unité rev/min²</t>
  </si>
  <si>
    <t xml:space="preserve">Profil </t>
  </si>
  <si>
    <t>Temps accélération</t>
  </si>
  <si>
    <t>i</t>
  </si>
  <si>
    <t>Faire des degres par seconde</t>
  </si>
  <si>
    <t>Faire angle molette mesure</t>
  </si>
  <si>
    <t>Voir zone morte pour acceler dans cette zone</t>
  </si>
  <si>
    <t xml:space="preserve">Quantifer par rapport à l'angle par rapport avec la forme de l'endoscope </t>
  </si>
  <si>
    <t>Voir changement de feeling dans les zones mortes</t>
  </si>
  <si>
    <t>Vendredi 22 à 10h</t>
  </si>
  <si>
    <t>Angle MAX Droite</t>
  </si>
  <si>
    <t>Angle MAX Gauche</t>
  </si>
  <si>
    <t>Angle °</t>
  </si>
  <si>
    <t>Zone morte</t>
  </si>
  <si>
    <t>Petite molette</t>
  </si>
  <si>
    <t>Grande molette</t>
  </si>
  <si>
    <t>14°</t>
  </si>
  <si>
    <t>Sur la droite</t>
  </si>
  <si>
    <t>72-48°</t>
  </si>
  <si>
    <t>Sur la gauche</t>
  </si>
  <si>
    <t>40°</t>
  </si>
  <si>
    <t>Angle cible moteur</t>
  </si>
  <si>
    <t>Erreur (°)</t>
  </si>
  <si>
    <t>Couple</t>
  </si>
  <si>
    <t>Angle demande</t>
  </si>
  <si>
    <t>Position molette reel</t>
  </si>
  <si>
    <t>Angle moteur 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</si>
</sst>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.5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E9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9" fillId="0" borderId="0" applyFont="0" applyFill="0" applyBorder="0" applyAlignment="0" applyProtection="0"/>
  </cellStyleXfs>
  <cellXfs count="8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left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6" borderId="0" xfId="0" applyFill="1"/>
    <xf numFmtId="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3" fillId="0" borderId="3" xfId="0" applyFont="1" applyBorder="1"/>
    <xf numFmtId="0" fontId="6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2" fontId="0" fillId="0" borderId="0" xfId="0" applyNumberFormat="1"/>
    <xf numFmtId="0" fontId="2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9" fontId="0" fillId="0" borderId="0" xfId="2" applyFont="1" applyAlignment="1">
      <alignment horizontal="center" vertical="center"/>
    </xf>
    <xf numFmtId="9" fontId="0" fillId="0" borderId="0" xfId="2" applyFont="1" applyAlignment="1">
      <alignment horizontal="center"/>
    </xf>
    <xf numFmtId="0" fontId="11" fillId="0" borderId="2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2" fontId="12" fillId="5" borderId="19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</cellXfs>
  <cellStyles count="3">
    <cellStyle name="Lien hypertexte" xfId="1" builtinId="8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jpe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87086</xdr:colOff>
      <xdr:row>2</xdr:row>
      <xdr:rowOff>642258</xdr:rowOff>
    </xdr:from>
    <xdr:to>
      <xdr:col>6</xdr:col>
      <xdr:colOff>152401</xdr:colOff>
      <xdr:row>2</xdr:row>
      <xdr:rowOff>1001486</xdr:rowOff>
    </xdr:to>
    <xdr:sp macro="" textlink="">
      <xdr:nvSpPr>
        <xdr:cNvPr id="6" name="Flèche : droite 5">
          <a:extLst>
            <a:ext uri="{FF2B5EF4-FFF2-40B4-BE49-F238E27FC236}">
              <a16:creationId xmlns:a16="http://schemas.microsoft.com/office/drawing/2014/main" id="{C5A0CDB6-2A89-46E8-1834-8C7D4A5BB6E0}"/>
            </a:ext>
          </a:extLst>
        </xdr:cNvPr>
        <xdr:cNvSpPr/>
      </xdr:nvSpPr>
      <xdr:spPr>
        <a:xfrm>
          <a:off x="13857515" y="1730829"/>
          <a:ext cx="859972" cy="35922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3</xdr:row>
      <xdr:rowOff>160020</xdr:rowOff>
    </xdr:from>
    <xdr:to>
      <xdr:col>7</xdr:col>
      <xdr:colOff>457200</xdr:colOff>
      <xdr:row>5</xdr:row>
      <xdr:rowOff>175260</xdr:rowOff>
    </xdr:to>
    <xdr:sp macro="" textlink="">
      <xdr:nvSpPr>
        <xdr:cNvPr id="2" name="Flèche : droite 1">
          <a:extLst>
            <a:ext uri="{FF2B5EF4-FFF2-40B4-BE49-F238E27FC236}">
              <a16:creationId xmlns:a16="http://schemas.microsoft.com/office/drawing/2014/main" id="{D0BB8BCA-E56D-5F00-91C3-A15B82276182}"/>
            </a:ext>
          </a:extLst>
        </xdr:cNvPr>
        <xdr:cNvSpPr/>
      </xdr:nvSpPr>
      <xdr:spPr>
        <a:xfrm>
          <a:off x="6461760" y="762000"/>
          <a:ext cx="1478280" cy="381000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548640</xdr:colOff>
      <xdr:row>16</xdr:row>
      <xdr:rowOff>99060</xdr:rowOff>
    </xdr:from>
    <xdr:to>
      <xdr:col>7</xdr:col>
      <xdr:colOff>441960</xdr:colOff>
      <xdr:row>18</xdr:row>
      <xdr:rowOff>160020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241FD590-1003-49D8-A295-29E74C040E1D}"/>
            </a:ext>
          </a:extLst>
        </xdr:cNvPr>
        <xdr:cNvSpPr/>
      </xdr:nvSpPr>
      <xdr:spPr>
        <a:xfrm>
          <a:off x="6446520" y="3223260"/>
          <a:ext cx="1478280" cy="434340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64769</xdr:rowOff>
    </xdr:from>
    <xdr:to>
      <xdr:col>5</xdr:col>
      <xdr:colOff>781050</xdr:colOff>
      <xdr:row>22</xdr:row>
      <xdr:rowOff>172774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F2BE79-C5F8-9F8A-41C5-C01026AC7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69"/>
          <a:ext cx="5143500" cy="4699883"/>
        </a:xfrm>
        <a:prstGeom prst="rect">
          <a:avLst/>
        </a:prstGeom>
      </xdr:spPr>
    </xdr:pic>
    <xdr:clientData/>
  </xdr:twoCellAnchor>
  <xdr:twoCellAnchor>
    <xdr:from>
      <xdr:col>4</xdr:col>
      <xdr:colOff>591340</xdr:colOff>
      <xdr:row>16</xdr:row>
      <xdr:rowOff>57978</xdr:rowOff>
    </xdr:from>
    <xdr:to>
      <xdr:col>4</xdr:col>
      <xdr:colOff>596348</xdr:colOff>
      <xdr:row>18</xdr:row>
      <xdr:rowOff>152297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FD29AC74-54EB-6C50-CBC2-24AF421F39A4}"/>
            </a:ext>
          </a:extLst>
        </xdr:cNvPr>
        <xdr:cNvCxnSpPr/>
      </xdr:nvCxnSpPr>
      <xdr:spPr>
        <a:xfrm flipV="1">
          <a:off x="4144579" y="3462130"/>
          <a:ext cx="5008" cy="54158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472110</xdr:colOff>
      <xdr:row>13</xdr:row>
      <xdr:rowOff>199445</xdr:rowOff>
    </xdr:from>
    <xdr:to>
      <xdr:col>4</xdr:col>
      <xdr:colOff>219821</xdr:colOff>
      <xdr:row>14</xdr:row>
      <xdr:rowOff>8283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94E701D7-3000-4B3F-8AEB-51B855D61BAE}"/>
            </a:ext>
          </a:extLst>
        </xdr:cNvPr>
        <xdr:cNvCxnSpPr/>
      </xdr:nvCxnSpPr>
      <xdr:spPr>
        <a:xfrm>
          <a:off x="472110" y="3032097"/>
          <a:ext cx="3300950" cy="15903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208658</xdr:colOff>
      <xdr:row>14</xdr:row>
      <xdr:rowOff>16566</xdr:rowOff>
    </xdr:from>
    <xdr:to>
      <xdr:col>4</xdr:col>
      <xdr:colOff>215348</xdr:colOff>
      <xdr:row>18</xdr:row>
      <xdr:rowOff>170411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DBAEF4D-165C-4427-9B67-D0B37B037E51}"/>
            </a:ext>
          </a:extLst>
        </xdr:cNvPr>
        <xdr:cNvCxnSpPr/>
      </xdr:nvCxnSpPr>
      <xdr:spPr>
        <a:xfrm flipV="1">
          <a:off x="3761897" y="3056283"/>
          <a:ext cx="6690" cy="965541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455543</xdr:colOff>
      <xdr:row>16</xdr:row>
      <xdr:rowOff>58226</xdr:rowOff>
    </xdr:from>
    <xdr:to>
      <xdr:col>4</xdr:col>
      <xdr:colOff>591627</xdr:colOff>
      <xdr:row>16</xdr:row>
      <xdr:rowOff>91109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E1FF334C-BF64-472B-880B-2586395261B2}"/>
            </a:ext>
          </a:extLst>
        </xdr:cNvPr>
        <xdr:cNvCxnSpPr/>
      </xdr:nvCxnSpPr>
      <xdr:spPr>
        <a:xfrm flipV="1">
          <a:off x="455543" y="3462378"/>
          <a:ext cx="3689323" cy="32883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5</xdr:row>
      <xdr:rowOff>141514</xdr:rowOff>
    </xdr:from>
    <xdr:to>
      <xdr:col>2</xdr:col>
      <xdr:colOff>266089</xdr:colOff>
      <xdr:row>36</xdr:row>
      <xdr:rowOff>45937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4C01D48-87EC-DA22-4386-6EBD927F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3" y="5377543"/>
          <a:ext cx="5502117" cy="5639289"/>
        </a:xfrm>
        <a:prstGeom prst="rect">
          <a:avLst/>
        </a:prstGeom>
      </xdr:spPr>
    </xdr:pic>
    <xdr:clientData/>
  </xdr:twoCellAnchor>
  <xdr:twoCellAnchor editAs="oneCell">
    <xdr:from>
      <xdr:col>2</xdr:col>
      <xdr:colOff>370114</xdr:colOff>
      <xdr:row>5</xdr:row>
      <xdr:rowOff>108856</xdr:rowOff>
    </xdr:from>
    <xdr:to>
      <xdr:col>7</xdr:col>
      <xdr:colOff>552288</xdr:colOff>
      <xdr:row>34</xdr:row>
      <xdr:rowOff>106952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F5C21931-E41D-0B02-C016-01C590528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8285" y="5344885"/>
          <a:ext cx="10385899" cy="53666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110761</xdr:rowOff>
    </xdr:from>
    <xdr:to>
      <xdr:col>2</xdr:col>
      <xdr:colOff>2421209</xdr:colOff>
      <xdr:row>66</xdr:row>
      <xdr:rowOff>1633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1E1605C0-370F-D783-418A-A113ACFDF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83561"/>
          <a:ext cx="7929380" cy="5442586"/>
        </a:xfrm>
        <a:prstGeom prst="rect">
          <a:avLst/>
        </a:prstGeom>
      </xdr:spPr>
    </xdr:pic>
    <xdr:clientData/>
  </xdr:twoCellAnchor>
  <xdr:twoCellAnchor editAs="oneCell">
    <xdr:from>
      <xdr:col>0</xdr:col>
      <xdr:colOff>193790</xdr:colOff>
      <xdr:row>74</xdr:row>
      <xdr:rowOff>49738</xdr:rowOff>
    </xdr:from>
    <xdr:to>
      <xdr:col>1</xdr:col>
      <xdr:colOff>2158011</xdr:colOff>
      <xdr:row>104</xdr:row>
      <xdr:rowOff>104457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7B5F061-9A88-43DE-BC8E-CE9DB0C74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790" y="18054709"/>
          <a:ext cx="5229935" cy="5606434"/>
        </a:xfrm>
        <a:prstGeom prst="rect">
          <a:avLst/>
        </a:prstGeom>
      </xdr:spPr>
    </xdr:pic>
    <xdr:clientData/>
  </xdr:twoCellAnchor>
  <xdr:twoCellAnchor editAs="oneCell">
    <xdr:from>
      <xdr:col>2</xdr:col>
      <xdr:colOff>73748</xdr:colOff>
      <xdr:row>74</xdr:row>
      <xdr:rowOff>67856</xdr:rowOff>
    </xdr:from>
    <xdr:to>
      <xdr:col>4</xdr:col>
      <xdr:colOff>399181</xdr:colOff>
      <xdr:row>106</xdr:row>
      <xdr:rowOff>43943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E084A05-4DE1-9C59-2F22-D6FFE9D59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919" y="18072827"/>
          <a:ext cx="5561462" cy="5897916"/>
        </a:xfrm>
        <a:prstGeom prst="rect">
          <a:avLst/>
        </a:prstGeom>
      </xdr:spPr>
    </xdr:pic>
    <xdr:clientData/>
  </xdr:twoCellAnchor>
  <xdr:twoCellAnchor editAs="oneCell">
    <xdr:from>
      <xdr:col>2</xdr:col>
      <xdr:colOff>2565573</xdr:colOff>
      <xdr:row>35</xdr:row>
      <xdr:rowOff>130629</xdr:rowOff>
    </xdr:from>
    <xdr:to>
      <xdr:col>4</xdr:col>
      <xdr:colOff>1517295</xdr:colOff>
      <xdr:row>66</xdr:row>
      <xdr:rowOff>155468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63081CBF-F14E-D636-4268-27F53C072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3744" y="10918372"/>
          <a:ext cx="4187751" cy="5761610"/>
        </a:xfrm>
        <a:prstGeom prst="rect">
          <a:avLst/>
        </a:prstGeom>
      </xdr:spPr>
    </xdr:pic>
    <xdr:clientData/>
  </xdr:twoCellAnchor>
  <xdr:twoCellAnchor editAs="oneCell">
    <xdr:from>
      <xdr:col>4</xdr:col>
      <xdr:colOff>1667436</xdr:colOff>
      <xdr:row>35</xdr:row>
      <xdr:rowOff>170330</xdr:rowOff>
    </xdr:from>
    <xdr:to>
      <xdr:col>8</xdr:col>
      <xdr:colOff>169802</xdr:colOff>
      <xdr:row>46</xdr:row>
      <xdr:rowOff>170044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77AE5AEA-7CF5-E19D-89F0-7CBA8CACE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16118" y="10766612"/>
          <a:ext cx="4248743" cy="197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64772</xdr:colOff>
      <xdr:row>0</xdr:row>
      <xdr:rowOff>43816</xdr:rowOff>
    </xdr:from>
    <xdr:to>
      <xdr:col>2</xdr:col>
      <xdr:colOff>626673</xdr:colOff>
      <xdr:row>14</xdr:row>
      <xdr:rowOff>93345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4F7EBB3-EF72-5DAA-DEC1-7E64754C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2" y="43816"/>
          <a:ext cx="2133526" cy="2592704"/>
        </a:xfrm>
        <a:prstGeom prst="rect">
          <a:avLst/>
        </a:prstGeom>
      </xdr:spPr>
    </xdr:pic>
    <xdr:clientData/>
  </xdr:twoCellAnchor>
  <xdr:twoCellAnchor editAs="oneCell">
    <xdr:from>
      <xdr:col>2</xdr:col>
      <xdr:colOff>693419</xdr:colOff>
      <xdr:row>0</xdr:row>
      <xdr:rowOff>45721</xdr:rowOff>
    </xdr:from>
    <xdr:to>
      <xdr:col>9</xdr:col>
      <xdr:colOff>636269</xdr:colOff>
      <xdr:row>14</xdr:row>
      <xdr:rowOff>56596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E6FC709-7177-BDD3-6BF8-D988F3685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4569" y="45721"/>
          <a:ext cx="5907405" cy="2561670"/>
        </a:xfrm>
        <a:prstGeom prst="rect">
          <a:avLst/>
        </a:prstGeom>
      </xdr:spPr>
    </xdr:pic>
    <xdr:clientData/>
  </xdr:twoCellAnchor>
  <xdr:twoCellAnchor editAs="oneCell">
    <xdr:from>
      <xdr:col>0</xdr:col>
      <xdr:colOff>110715</xdr:colOff>
      <xdr:row>14</xdr:row>
      <xdr:rowOff>18155</xdr:rowOff>
    </xdr:from>
    <xdr:to>
      <xdr:col>6</xdr:col>
      <xdr:colOff>662940</xdr:colOff>
      <xdr:row>27</xdr:row>
      <xdr:rowOff>54297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2292345-61E8-1529-2E83-3BC167CF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15" y="2742305"/>
          <a:ext cx="5289960" cy="257931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190053</xdr:colOff>
      <xdr:row>0</xdr:row>
      <xdr:rowOff>36195</xdr:rowOff>
    </xdr:from>
    <xdr:to>
      <xdr:col>16</xdr:col>
      <xdr:colOff>378539</xdr:colOff>
      <xdr:row>30</xdr:row>
      <xdr:rowOff>56176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D105246-69D7-E115-B2E8-1106B1ABC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53078" y="36195"/>
          <a:ext cx="5198636" cy="56397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154860</xdr:rowOff>
    </xdr:from>
    <xdr:to>
      <xdr:col>8</xdr:col>
      <xdr:colOff>571500</xdr:colOff>
      <xdr:row>53</xdr:row>
      <xdr:rowOff>68908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19042B2-C278-69D4-E282-F7C71DF9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937095"/>
          <a:ext cx="7339853" cy="3858519"/>
        </a:xfrm>
        <a:prstGeom prst="rect">
          <a:avLst/>
        </a:prstGeom>
      </xdr:spPr>
    </xdr:pic>
    <xdr:clientData/>
  </xdr:twoCellAnchor>
  <xdr:twoCellAnchor editAs="oneCell">
    <xdr:from>
      <xdr:col>8</xdr:col>
      <xdr:colOff>564775</xdr:colOff>
      <xdr:row>31</xdr:row>
      <xdr:rowOff>82401</xdr:rowOff>
    </xdr:from>
    <xdr:to>
      <xdr:col>16</xdr:col>
      <xdr:colOff>116540</xdr:colOff>
      <xdr:row>54</xdr:row>
      <xdr:rowOff>146599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F56BF06-F2ED-8B03-9F52-70B2C15BE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33128" y="5864636"/>
          <a:ext cx="6741459" cy="418796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Downloads/Designtestingandmodellingofanovelroboticsystemfortrans-esophagealultrasound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5DC6-EC4A-421A-8608-DEF8DEA35875}">
  <dimension ref="A1:J17"/>
  <sheetViews>
    <sheetView zoomScale="65" workbookViewId="0">
      <selection activeCell="D6" sqref="D6"/>
    </sheetView>
  </sheetViews>
  <sheetFormatPr baseColWidth="10" defaultRowHeight="14.4" x14ac:dyDescent="0.3"/>
  <cols>
    <col min="1" max="1" width="41.6640625" customWidth="1"/>
    <col min="2" max="2" width="53.44140625" customWidth="1"/>
    <col min="3" max="3" width="43" customWidth="1"/>
    <col min="4" max="4" width="33.77734375" customWidth="1"/>
    <col min="5" max="5" width="30.33203125" customWidth="1"/>
    <col min="6" max="6" width="24.44140625" customWidth="1"/>
    <col min="9" max="9" width="22" customWidth="1"/>
    <col min="10" max="10" width="24.5546875" customWidth="1"/>
  </cols>
  <sheetData>
    <row r="1" spans="1:10" ht="28.2" customHeight="1" thickBot="1" x14ac:dyDescent="0.35">
      <c r="A1" s="31" t="s">
        <v>59</v>
      </c>
      <c r="B1" s="31" t="s">
        <v>103</v>
      </c>
      <c r="C1" s="31" t="s">
        <v>104</v>
      </c>
    </row>
    <row r="2" spans="1:10" ht="48" customHeight="1" thickBot="1" x14ac:dyDescent="0.35">
      <c r="A2" s="34" t="s">
        <v>105</v>
      </c>
      <c r="B2" s="32" t="s">
        <v>106</v>
      </c>
      <c r="C2" s="32"/>
      <c r="E2" s="15" t="s">
        <v>77</v>
      </c>
      <c r="F2" s="17">
        <v>3</v>
      </c>
    </row>
    <row r="3" spans="1:10" ht="48" customHeight="1" thickBot="1" x14ac:dyDescent="0.35">
      <c r="A3" s="34" t="s">
        <v>107</v>
      </c>
      <c r="B3" s="32" t="s">
        <v>108</v>
      </c>
      <c r="C3" s="32"/>
      <c r="E3" s="15" t="s">
        <v>79</v>
      </c>
      <c r="F3" s="18">
        <v>0</v>
      </c>
    </row>
    <row r="4" spans="1:10" ht="77.400000000000006" customHeight="1" thickBot="1" x14ac:dyDescent="0.35">
      <c r="A4" s="34" t="s">
        <v>109</v>
      </c>
      <c r="B4" s="32" t="s">
        <v>110</v>
      </c>
      <c r="C4" s="32"/>
      <c r="E4" s="15" t="s">
        <v>78</v>
      </c>
      <c r="F4" s="19" t="s">
        <v>80</v>
      </c>
    </row>
    <row r="5" spans="1:10" ht="70.8" customHeight="1" thickBot="1" x14ac:dyDescent="0.35">
      <c r="A5" s="34" t="s">
        <v>111</v>
      </c>
      <c r="B5" s="32" t="s">
        <v>112</v>
      </c>
      <c r="C5" s="33"/>
      <c r="I5" s="29" t="s">
        <v>100</v>
      </c>
    </row>
    <row r="6" spans="1:10" ht="57" customHeight="1" thickBot="1" x14ac:dyDescent="0.35">
      <c r="A6" s="34" t="s">
        <v>113</v>
      </c>
      <c r="B6" s="32" t="s">
        <v>114</v>
      </c>
      <c r="C6" s="33"/>
      <c r="I6" s="29"/>
    </row>
    <row r="7" spans="1:10" ht="51.6" customHeight="1" thickBot="1" x14ac:dyDescent="0.35">
      <c r="A7" s="71" t="s">
        <v>115</v>
      </c>
      <c r="B7" s="32" t="s">
        <v>116</v>
      </c>
      <c r="C7" s="32" t="s">
        <v>117</v>
      </c>
      <c r="I7" s="29"/>
    </row>
    <row r="8" spans="1:10" ht="51.6" customHeight="1" thickBot="1" x14ac:dyDescent="0.35">
      <c r="A8" s="72"/>
      <c r="B8" s="32"/>
      <c r="C8" s="32" t="s">
        <v>118</v>
      </c>
      <c r="I8" s="29"/>
    </row>
    <row r="9" spans="1:10" ht="55.8" customHeight="1" thickBot="1" x14ac:dyDescent="0.35">
      <c r="A9" s="10"/>
      <c r="B9" s="11"/>
      <c r="C9" s="10"/>
      <c r="I9" t="e" vm="1">
        <v>#VALUE!</v>
      </c>
      <c r="J9" s="28" t="s">
        <v>101</v>
      </c>
    </row>
    <row r="10" spans="1:10" ht="28.2" thickBot="1" x14ac:dyDescent="0.35">
      <c r="A10" s="2" t="s">
        <v>60</v>
      </c>
      <c r="B10" s="2" t="s">
        <v>1</v>
      </c>
      <c r="C10" s="2" t="s">
        <v>119</v>
      </c>
      <c r="D10" s="2" t="s">
        <v>120</v>
      </c>
      <c r="E10" s="2" t="s">
        <v>121</v>
      </c>
      <c r="F10" s="2" t="s">
        <v>61</v>
      </c>
      <c r="I10" s="4" t="e" vm="2">
        <v>#VALUE!</v>
      </c>
      <c r="J10" s="30" t="s">
        <v>102</v>
      </c>
    </row>
    <row r="11" spans="1:10" ht="15" thickBot="1" x14ac:dyDescent="0.35">
      <c r="A11" s="2" t="s">
        <v>62</v>
      </c>
      <c r="B11" s="3" t="s">
        <v>63</v>
      </c>
      <c r="C11" s="16" t="s">
        <v>64</v>
      </c>
      <c r="D11" s="3" t="s">
        <v>65</v>
      </c>
      <c r="E11" s="3" t="s">
        <v>66</v>
      </c>
      <c r="F11" s="16" t="s">
        <v>67</v>
      </c>
    </row>
    <row r="12" spans="1:10" ht="44.4" customHeight="1" thickBot="1" x14ac:dyDescent="0.35">
      <c r="A12" s="2" t="s">
        <v>27</v>
      </c>
      <c r="B12" s="3" t="s">
        <v>68</v>
      </c>
      <c r="C12" s="21" t="s">
        <v>81</v>
      </c>
      <c r="D12" s="20" t="s">
        <v>83</v>
      </c>
      <c r="E12" s="16" t="s">
        <v>69</v>
      </c>
      <c r="F12" s="16" t="s">
        <v>70</v>
      </c>
    </row>
    <row r="13" spans="1:10" ht="42.6" customHeight="1" thickBot="1" x14ac:dyDescent="0.35">
      <c r="A13" s="2" t="s">
        <v>71</v>
      </c>
      <c r="B13" s="3" t="s">
        <v>88</v>
      </c>
      <c r="C13" s="21" t="s">
        <v>81</v>
      </c>
      <c r="D13" s="20" t="s">
        <v>82</v>
      </c>
      <c r="E13" s="16" t="s">
        <v>72</v>
      </c>
      <c r="F13" s="16" t="s">
        <v>70</v>
      </c>
    </row>
    <row r="14" spans="1:10" ht="46.2" customHeight="1" thickBot="1" x14ac:dyDescent="0.35">
      <c r="A14" s="2" t="s">
        <v>25</v>
      </c>
      <c r="B14" s="3" t="s">
        <v>68</v>
      </c>
      <c r="C14" s="21" t="s">
        <v>81</v>
      </c>
      <c r="D14" s="20" t="s">
        <v>84</v>
      </c>
      <c r="E14" s="16" t="s">
        <v>73</v>
      </c>
      <c r="F14" s="16" t="s">
        <v>70</v>
      </c>
    </row>
    <row r="15" spans="1:10" ht="42.6" customHeight="1" thickBot="1" x14ac:dyDescent="0.35">
      <c r="A15" s="2" t="s">
        <v>24</v>
      </c>
      <c r="B15" s="3" t="s">
        <v>68</v>
      </c>
      <c r="C15" s="21" t="s">
        <v>81</v>
      </c>
      <c r="D15" s="20" t="s">
        <v>85</v>
      </c>
      <c r="E15" s="16" t="s">
        <v>74</v>
      </c>
      <c r="F15" s="16" t="s">
        <v>70</v>
      </c>
    </row>
    <row r="16" spans="1:10" ht="41.4" customHeight="1" x14ac:dyDescent="0.3">
      <c r="A16" s="12" t="s">
        <v>75</v>
      </c>
      <c r="B16" s="13" t="s">
        <v>87</v>
      </c>
      <c r="C16" s="22" t="s">
        <v>81</v>
      </c>
      <c r="D16" s="23" t="s">
        <v>86</v>
      </c>
      <c r="E16" s="24" t="s">
        <v>76</v>
      </c>
      <c r="F16" s="24" t="s">
        <v>70</v>
      </c>
    </row>
    <row r="17" spans="1:6" ht="47.4" customHeight="1" x14ac:dyDescent="0.3">
      <c r="A17" s="14" t="s">
        <v>97</v>
      </c>
      <c r="B17" s="25"/>
      <c r="C17" s="26" t="s">
        <v>81</v>
      </c>
      <c r="D17" s="27" t="s">
        <v>85</v>
      </c>
      <c r="E17" s="26" t="s">
        <v>98</v>
      </c>
      <c r="F17" s="26" t="s">
        <v>99</v>
      </c>
    </row>
  </sheetData>
  <mergeCells count="1">
    <mergeCell ref="A7:A8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018C-1E4C-43E6-819C-18DAEA03F233}">
  <dimension ref="A1:I17"/>
  <sheetViews>
    <sheetView zoomScale="76" zoomScaleNormal="70" workbookViewId="0">
      <selection activeCell="E9" sqref="E9"/>
    </sheetView>
  </sheetViews>
  <sheetFormatPr baseColWidth="10" defaultRowHeight="14.4" x14ac:dyDescent="0.3"/>
  <cols>
    <col min="1" max="1" width="41.88671875" customWidth="1"/>
    <col min="2" max="2" width="23.109375" customWidth="1"/>
    <col min="3" max="3" width="40.44140625" customWidth="1"/>
    <col min="4" max="4" width="55" customWidth="1"/>
    <col min="5" max="5" width="40.21875" customWidth="1"/>
    <col min="8" max="8" width="46.77734375" customWidth="1"/>
    <col min="9" max="9" width="34.77734375" customWidth="1"/>
  </cols>
  <sheetData>
    <row r="1" spans="1:9" ht="57.6" customHeight="1" thickBot="1" x14ac:dyDescent="0.35">
      <c r="A1" s="2" t="s">
        <v>0</v>
      </c>
      <c r="B1" s="2" t="s">
        <v>1</v>
      </c>
      <c r="C1" s="2" t="s">
        <v>9</v>
      </c>
      <c r="D1" s="2" t="s">
        <v>10</v>
      </c>
      <c r="E1" s="4"/>
    </row>
    <row r="2" spans="1:9" ht="28.2" thickBot="1" x14ac:dyDescent="0.35">
      <c r="A2" s="2" t="s">
        <v>2</v>
      </c>
      <c r="B2" s="3"/>
      <c r="C2" s="3"/>
      <c r="D2" s="3"/>
      <c r="E2" s="4"/>
      <c r="H2" s="8" t="s">
        <v>29</v>
      </c>
    </row>
    <row r="3" spans="1:9" ht="134.4" customHeight="1" thickBot="1" x14ac:dyDescent="0.35">
      <c r="A3" s="3" t="s">
        <v>27</v>
      </c>
      <c r="B3" s="3" t="s">
        <v>11</v>
      </c>
      <c r="C3" s="3" t="s">
        <v>15</v>
      </c>
      <c r="D3" s="2" t="s">
        <v>19</v>
      </c>
      <c r="E3" t="e" vm="3">
        <v>#VALUE!</v>
      </c>
      <c r="H3" t="e" vm="1">
        <v>#VALUE!</v>
      </c>
      <c r="I3" s="9" t="s">
        <v>30</v>
      </c>
    </row>
    <row r="4" spans="1:9" ht="81.599999999999994" customHeight="1" thickBot="1" x14ac:dyDescent="0.35">
      <c r="A4" s="3" t="s">
        <v>26</v>
      </c>
      <c r="B4" s="3" t="s">
        <v>12</v>
      </c>
      <c r="C4" s="3" t="s">
        <v>13</v>
      </c>
      <c r="D4" s="2" t="s">
        <v>20</v>
      </c>
      <c r="E4" s="5"/>
    </row>
    <row r="5" spans="1:9" ht="115.8" customHeight="1" thickBot="1" x14ac:dyDescent="0.35">
      <c r="A5" s="3" t="s">
        <v>25</v>
      </c>
      <c r="B5" s="3" t="s">
        <v>3</v>
      </c>
      <c r="C5" s="3" t="s">
        <v>16</v>
      </c>
      <c r="D5" s="3" t="s">
        <v>31</v>
      </c>
      <c r="E5" s="4" t="e" vm="4">
        <v>#VALUE!</v>
      </c>
    </row>
    <row r="6" spans="1:9" ht="69.599999999999994" thickBot="1" x14ac:dyDescent="0.35">
      <c r="A6" s="3" t="s">
        <v>24</v>
      </c>
      <c r="B6" s="3" t="s">
        <v>4</v>
      </c>
      <c r="C6" s="3" t="s">
        <v>28</v>
      </c>
      <c r="D6" s="3" t="s">
        <v>17</v>
      </c>
      <c r="E6" s="4" t="e" vm="5">
        <v>#VALUE!</v>
      </c>
    </row>
    <row r="7" spans="1:9" ht="111" thickBot="1" x14ac:dyDescent="0.35">
      <c r="A7" s="3" t="s">
        <v>23</v>
      </c>
      <c r="B7" s="3" t="s">
        <v>5</v>
      </c>
      <c r="C7" s="2" t="s">
        <v>14</v>
      </c>
      <c r="D7" s="3" t="s">
        <v>21</v>
      </c>
      <c r="E7" s="5" t="e" vm="6">
        <v>#VALUE!</v>
      </c>
    </row>
    <row r="8" spans="1:9" ht="97.2" thickBot="1" x14ac:dyDescent="0.35">
      <c r="A8" s="3" t="s">
        <v>91</v>
      </c>
      <c r="B8" s="3" t="s">
        <v>89</v>
      </c>
      <c r="C8" s="2" t="s">
        <v>95</v>
      </c>
      <c r="D8" s="2" t="s">
        <v>96</v>
      </c>
      <c r="E8" s="4" t="e" vm="7">
        <v>#VALUE!</v>
      </c>
    </row>
    <row r="9" spans="1:9" ht="111" thickBot="1" x14ac:dyDescent="0.35">
      <c r="A9" s="3" t="s">
        <v>92</v>
      </c>
      <c r="B9" s="3" t="s">
        <v>90</v>
      </c>
      <c r="C9" s="2" t="s">
        <v>93</v>
      </c>
      <c r="D9" s="2" t="s">
        <v>94</v>
      </c>
      <c r="E9" s="4" t="e" vm="2">
        <v>#VALUE!</v>
      </c>
    </row>
    <row r="15" spans="1:9" ht="15" thickBot="1" x14ac:dyDescent="0.35"/>
    <row r="16" spans="1:9" ht="15" thickBot="1" x14ac:dyDescent="0.35">
      <c r="A16" s="2" t="s">
        <v>6</v>
      </c>
      <c r="B16" s="3"/>
      <c r="C16" s="3"/>
      <c r="D16" s="3"/>
    </row>
    <row r="17" spans="1:4" ht="57.6" thickBot="1" x14ac:dyDescent="0.35">
      <c r="A17" s="6" t="s">
        <v>7</v>
      </c>
      <c r="B17" s="6" t="s">
        <v>8</v>
      </c>
      <c r="C17" s="6" t="s">
        <v>18</v>
      </c>
      <c r="D17" s="7" t="s">
        <v>22</v>
      </c>
    </row>
  </sheetData>
  <hyperlinks>
    <hyperlink ref="H2" r:id="rId1" display="../../../../../Downloads/Designtestingandmodellingofanovelroboticsystemfortrans-esophagealultrasound.pdf" xr:uid="{510E19FF-3C27-46B8-8617-BC5F37032564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52B8-3F60-495F-9274-74F808A5F036}">
  <dimension ref="A1:E14"/>
  <sheetViews>
    <sheetView zoomScale="72" workbookViewId="0">
      <selection activeCell="B8" sqref="B8"/>
    </sheetView>
  </sheetViews>
  <sheetFormatPr baseColWidth="10" defaultRowHeight="14.4" x14ac:dyDescent="0.3"/>
  <cols>
    <col min="1" max="1" width="69" customWidth="1"/>
    <col min="2" max="2" width="46.109375" customWidth="1"/>
    <col min="3" max="3" width="41.77734375" customWidth="1"/>
    <col min="4" max="4" width="44.5546875" customWidth="1"/>
    <col min="5" max="5" width="20.6640625" customWidth="1"/>
  </cols>
  <sheetData>
    <row r="1" spans="1:5" ht="15" thickBot="1" x14ac:dyDescent="0.35">
      <c r="A1" s="2" t="s">
        <v>32</v>
      </c>
      <c r="B1" s="2" t="s">
        <v>33</v>
      </c>
      <c r="C1" s="2" t="s">
        <v>34</v>
      </c>
      <c r="D1" s="2" t="s">
        <v>35</v>
      </c>
    </row>
    <row r="2" spans="1:5" ht="118.8" customHeight="1" thickBot="1" x14ac:dyDescent="0.35">
      <c r="A2" s="3" t="s">
        <v>51</v>
      </c>
      <c r="B2" s="3" t="s">
        <v>37</v>
      </c>
      <c r="C2" s="2" t="s">
        <v>36</v>
      </c>
      <c r="D2" s="2" t="s">
        <v>50</v>
      </c>
      <c r="E2" s="1"/>
    </row>
    <row r="3" spans="1:5" ht="154.19999999999999" customHeight="1" thickBot="1" x14ac:dyDescent="0.35">
      <c r="A3" s="3" t="s">
        <v>38</v>
      </c>
      <c r="B3" s="3" t="s">
        <v>56</v>
      </c>
      <c r="C3" s="2" t="s">
        <v>52</v>
      </c>
      <c r="D3" s="2" t="s">
        <v>57</v>
      </c>
    </row>
    <row r="5" spans="1:5" ht="15" thickBot="1" x14ac:dyDescent="0.35"/>
    <row r="6" spans="1:5" ht="28.2" thickBot="1" x14ac:dyDescent="0.35">
      <c r="A6" s="2" t="s">
        <v>39</v>
      </c>
      <c r="B6" s="2" t="s">
        <v>40</v>
      </c>
      <c r="C6" s="2" t="s">
        <v>41</v>
      </c>
      <c r="D6" s="2" t="s">
        <v>42</v>
      </c>
      <c r="E6" s="4"/>
    </row>
    <row r="7" spans="1:5" ht="42" thickBot="1" x14ac:dyDescent="0.35">
      <c r="A7" s="2" t="s">
        <v>43</v>
      </c>
      <c r="B7" s="3"/>
      <c r="C7" s="2" t="s">
        <v>53</v>
      </c>
      <c r="D7" s="3" t="s">
        <v>44</v>
      </c>
    </row>
    <row r="8" spans="1:5" ht="55.8" thickBot="1" x14ac:dyDescent="0.35">
      <c r="A8" s="2" t="s">
        <v>45</v>
      </c>
      <c r="B8" s="3" t="s">
        <v>58</v>
      </c>
      <c r="C8" s="2" t="s">
        <v>46</v>
      </c>
      <c r="D8" s="2" t="s">
        <v>54</v>
      </c>
    </row>
    <row r="9" spans="1:5" ht="55.8" thickBot="1" x14ac:dyDescent="0.35">
      <c r="A9" s="2" t="s">
        <v>47</v>
      </c>
      <c r="B9" s="3" t="s">
        <v>55</v>
      </c>
      <c r="C9" s="2" t="s">
        <v>48</v>
      </c>
      <c r="D9" s="3" t="s">
        <v>49</v>
      </c>
    </row>
    <row r="10" spans="1:5" x14ac:dyDescent="0.3">
      <c r="A10" s="10"/>
      <c r="B10" s="11"/>
      <c r="C10" s="10"/>
      <c r="D10" s="10"/>
    </row>
    <row r="14" spans="1:5" ht="66.599999999999994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A597-ACCF-419C-B499-BC420E6AA8CA}">
  <dimension ref="A1:J23"/>
  <sheetViews>
    <sheetView topLeftCell="A3" workbookViewId="0">
      <selection activeCell="G28" sqref="G28"/>
    </sheetView>
  </sheetViews>
  <sheetFormatPr baseColWidth="10" defaultRowHeight="14.4" x14ac:dyDescent="0.3"/>
  <cols>
    <col min="1" max="1" width="17" customWidth="1"/>
    <col min="2" max="2" width="20.21875" customWidth="1"/>
    <col min="3" max="3" width="14.44140625" customWidth="1"/>
    <col min="4" max="4" width="22.33203125" customWidth="1"/>
    <col min="5" max="5" width="12" customWidth="1"/>
    <col min="9" max="9" width="30.88671875" customWidth="1"/>
  </cols>
  <sheetData>
    <row r="1" spans="1:10" ht="18" x14ac:dyDescent="0.35">
      <c r="B1" s="39" t="s">
        <v>122</v>
      </c>
      <c r="C1" s="40" t="s">
        <v>126</v>
      </c>
    </row>
    <row r="2" spans="1:10" ht="15" thickBot="1" x14ac:dyDescent="0.35">
      <c r="C2" s="41">
        <v>32</v>
      </c>
    </row>
    <row r="3" spans="1:10" ht="15" thickBot="1" x14ac:dyDescent="0.35">
      <c r="A3" s="73" t="s">
        <v>124</v>
      </c>
      <c r="B3" s="38" t="s">
        <v>123</v>
      </c>
      <c r="D3" s="42" t="s">
        <v>129</v>
      </c>
      <c r="E3" s="43">
        <f>AVERAGE(B4:B6)*10^(-3)*9.81</f>
        <v>12.851100000000001</v>
      </c>
    </row>
    <row r="4" spans="1:10" ht="18.600000000000001" thickBot="1" x14ac:dyDescent="0.35">
      <c r="A4" s="74"/>
      <c r="B4" s="35">
        <v>1350</v>
      </c>
      <c r="D4" s="44" t="s">
        <v>127</v>
      </c>
      <c r="E4" s="45">
        <f>E3*C2*10^-3</f>
        <v>0.41123520000000002</v>
      </c>
      <c r="I4" s="46" t="s">
        <v>130</v>
      </c>
    </row>
    <row r="5" spans="1:10" x14ac:dyDescent="0.3">
      <c r="A5" s="74"/>
      <c r="B5" s="35">
        <v>1280</v>
      </c>
      <c r="D5" s="5"/>
      <c r="E5" s="5"/>
      <c r="I5" s="79">
        <f>MAX(E4,E8)</f>
        <v>0.71678400000000009</v>
      </c>
    </row>
    <row r="6" spans="1:10" ht="15" thickBot="1" x14ac:dyDescent="0.35">
      <c r="A6" s="75"/>
      <c r="B6" s="37">
        <v>1300</v>
      </c>
      <c r="D6" s="5"/>
      <c r="E6" s="5"/>
      <c r="I6" s="80"/>
    </row>
    <row r="7" spans="1:10" x14ac:dyDescent="0.3">
      <c r="A7" s="76" t="s">
        <v>125</v>
      </c>
      <c r="B7" s="38" t="s">
        <v>123</v>
      </c>
      <c r="D7" s="42" t="s">
        <v>129</v>
      </c>
      <c r="E7" s="43">
        <f>AVERAGE(B8:B10)*10^(-3)*9.81</f>
        <v>22.399500000000003</v>
      </c>
    </row>
    <row r="8" spans="1:10" ht="15" thickBot="1" x14ac:dyDescent="0.35">
      <c r="A8" s="77"/>
      <c r="B8" s="35">
        <v>2300</v>
      </c>
      <c r="D8" s="44" t="s">
        <v>128</v>
      </c>
      <c r="E8" s="45">
        <f>E7*C2*10^(-3)</f>
        <v>0.71678400000000009</v>
      </c>
    </row>
    <row r="9" spans="1:10" x14ac:dyDescent="0.3">
      <c r="A9" s="77"/>
      <c r="B9" s="35">
        <v>2250</v>
      </c>
    </row>
    <row r="10" spans="1:10" ht="15" thickBot="1" x14ac:dyDescent="0.35">
      <c r="A10" s="78"/>
      <c r="B10" s="36">
        <v>2300</v>
      </c>
    </row>
    <row r="12" spans="1:10" x14ac:dyDescent="0.3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5" thickBot="1" x14ac:dyDescent="0.35"/>
    <row r="14" spans="1:10" ht="18" x14ac:dyDescent="0.35">
      <c r="B14" s="39" t="s">
        <v>131</v>
      </c>
      <c r="C14" s="40" t="s">
        <v>126</v>
      </c>
    </row>
    <row r="15" spans="1:10" ht="15" thickBot="1" x14ac:dyDescent="0.35">
      <c r="C15" s="41">
        <v>40</v>
      </c>
    </row>
    <row r="16" spans="1:10" ht="15" thickBot="1" x14ac:dyDescent="0.35">
      <c r="A16" s="73" t="s">
        <v>132</v>
      </c>
      <c r="B16" s="38" t="s">
        <v>123</v>
      </c>
      <c r="D16" s="42" t="s">
        <v>129</v>
      </c>
      <c r="E16" s="43">
        <f>AVERAGE(B17:B19)*10^(-3)*9.81</f>
        <v>38.586000000000006</v>
      </c>
    </row>
    <row r="17" spans="1:9" ht="18.600000000000001" thickBot="1" x14ac:dyDescent="0.35">
      <c r="A17" s="74"/>
      <c r="B17" s="35">
        <v>3800</v>
      </c>
      <c r="D17" s="44" t="s">
        <v>127</v>
      </c>
      <c r="E17" s="45">
        <f>E16*C15*10^-3</f>
        <v>1.5434400000000004</v>
      </c>
      <c r="I17" s="46" t="s">
        <v>130</v>
      </c>
    </row>
    <row r="18" spans="1:9" x14ac:dyDescent="0.3">
      <c r="A18" s="74"/>
      <c r="B18" s="35">
        <v>3900</v>
      </c>
      <c r="D18" s="5"/>
      <c r="E18" s="5"/>
      <c r="I18" s="79">
        <f>MAX(E17,E21)</f>
        <v>1.5434400000000004</v>
      </c>
    </row>
    <row r="19" spans="1:9" ht="15" customHeight="1" thickBot="1" x14ac:dyDescent="0.35">
      <c r="A19" s="75"/>
      <c r="B19" s="37">
        <v>4100</v>
      </c>
      <c r="D19" s="5"/>
      <c r="E19" s="5"/>
      <c r="I19" s="80"/>
    </row>
    <row r="20" spans="1:9" ht="15" customHeight="1" x14ac:dyDescent="0.3">
      <c r="A20" s="76" t="s">
        <v>133</v>
      </c>
      <c r="B20" s="38" t="s">
        <v>123</v>
      </c>
      <c r="D20" s="42" t="s">
        <v>129</v>
      </c>
      <c r="E20" s="43">
        <f>AVERAGE(B21:B23)*10^(-3)*9.81</f>
        <v>15.859500000000001</v>
      </c>
    </row>
    <row r="21" spans="1:9" ht="15" thickBot="1" x14ac:dyDescent="0.35">
      <c r="A21" s="77"/>
      <c r="B21" s="35">
        <v>1600</v>
      </c>
      <c r="D21" s="44" t="s">
        <v>128</v>
      </c>
      <c r="E21" s="45">
        <f>E20*C15*10^(-3)</f>
        <v>0.63438000000000005</v>
      </c>
    </row>
    <row r="22" spans="1:9" x14ac:dyDescent="0.3">
      <c r="A22" s="77"/>
      <c r="B22" s="35">
        <v>1650</v>
      </c>
    </row>
    <row r="23" spans="1:9" ht="15" thickBot="1" x14ac:dyDescent="0.35">
      <c r="A23" s="78"/>
      <c r="B23" s="36">
        <v>1600</v>
      </c>
    </row>
  </sheetData>
  <mergeCells count="6">
    <mergeCell ref="A3:A6"/>
    <mergeCell ref="A7:A10"/>
    <mergeCell ref="I5:I6"/>
    <mergeCell ref="A16:A19"/>
    <mergeCell ref="A20:A23"/>
    <mergeCell ref="I18:I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1EB4-EBA5-4D2E-9CCA-FAA64E562363}">
  <dimension ref="A2:L28"/>
  <sheetViews>
    <sheetView zoomScaleNormal="100" workbookViewId="0">
      <selection activeCell="I5" sqref="I5"/>
    </sheetView>
  </sheetViews>
  <sheetFormatPr baseColWidth="10" defaultRowHeight="14.4" x14ac:dyDescent="0.3"/>
  <cols>
    <col min="1" max="1" width="17.33203125" customWidth="1"/>
    <col min="8" max="8" width="34.5546875" customWidth="1"/>
    <col min="9" max="9" width="12.5546875" bestFit="1" customWidth="1"/>
    <col min="11" max="11" width="33.44140625" customWidth="1"/>
  </cols>
  <sheetData>
    <row r="2" spans="8:12" ht="23.4" customHeight="1" x14ac:dyDescent="0.3">
      <c r="H2" s="18" t="s">
        <v>134</v>
      </c>
      <c r="K2" s="60" t="s">
        <v>146</v>
      </c>
    </row>
    <row r="3" spans="8:12" ht="22.8" customHeight="1" x14ac:dyDescent="0.3">
      <c r="H3" s="56" t="s">
        <v>135</v>
      </c>
      <c r="I3" s="49">
        <v>20</v>
      </c>
      <c r="K3" s="56" t="s">
        <v>135</v>
      </c>
      <c r="L3" s="49">
        <v>32</v>
      </c>
    </row>
    <row r="4" spans="8:12" ht="18" customHeight="1" x14ac:dyDescent="0.3">
      <c r="H4" s="56" t="s">
        <v>136</v>
      </c>
      <c r="I4" s="49">
        <v>30</v>
      </c>
      <c r="K4" s="56" t="s">
        <v>136</v>
      </c>
      <c r="L4" s="49">
        <v>58</v>
      </c>
    </row>
    <row r="5" spans="8:12" ht="19.2" customHeight="1" x14ac:dyDescent="0.3">
      <c r="H5" s="57" t="s">
        <v>137</v>
      </c>
      <c r="I5" s="59">
        <f>I4/I3</f>
        <v>1.5</v>
      </c>
      <c r="K5" s="57" t="s">
        <v>137</v>
      </c>
      <c r="L5" s="49">
        <f>L4/L3</f>
        <v>1.8125</v>
      </c>
    </row>
    <row r="6" spans="8:12" ht="21" customHeight="1" x14ac:dyDescent="0.3">
      <c r="H6" s="57" t="s">
        <v>138</v>
      </c>
      <c r="I6" s="50" cm="1">
        <f t="array" ref="I6:I7">'Calcul Couple MAX'!I5:I6</f>
        <v>0.71678400000000009</v>
      </c>
      <c r="K6" s="57" t="s">
        <v>138</v>
      </c>
      <c r="L6" s="50" cm="1">
        <f t="array" ref="L6:L7">'Calcul Couple MAX'!I18:I19</f>
        <v>1.5434400000000004</v>
      </c>
    </row>
    <row r="7" spans="8:12" x14ac:dyDescent="0.3">
      <c r="H7" s="25"/>
      <c r="I7" s="51">
        <v>0</v>
      </c>
      <c r="K7" s="25"/>
      <c r="L7" s="51">
        <v>0</v>
      </c>
    </row>
    <row r="8" spans="8:12" x14ac:dyDescent="0.3">
      <c r="H8" s="56" t="s">
        <v>139</v>
      </c>
      <c r="I8" s="49">
        <v>0.85</v>
      </c>
      <c r="K8" s="56" t="s">
        <v>139</v>
      </c>
      <c r="L8" s="49">
        <v>0.82</v>
      </c>
    </row>
    <row r="9" spans="8:12" x14ac:dyDescent="0.3">
      <c r="H9" s="56" t="s">
        <v>140</v>
      </c>
      <c r="I9" s="49">
        <v>1.5</v>
      </c>
      <c r="K9" s="56" t="s">
        <v>140</v>
      </c>
      <c r="L9" s="49">
        <v>1.2</v>
      </c>
    </row>
    <row r="10" spans="8:12" x14ac:dyDescent="0.3">
      <c r="H10" s="25"/>
      <c r="I10" s="25"/>
      <c r="K10" s="25"/>
      <c r="L10" s="25"/>
    </row>
    <row r="11" spans="8:12" ht="15.6" x14ac:dyDescent="0.3">
      <c r="H11" s="58" t="s">
        <v>141</v>
      </c>
      <c r="I11" s="50">
        <f>(I6*I9)/(I5*I8)</f>
        <v>0.84327529411764723</v>
      </c>
      <c r="K11" s="58" t="s">
        <v>141</v>
      </c>
      <c r="L11" s="50">
        <f>(L6*L9)/(L5*L8)</f>
        <v>1.2461752733389406</v>
      </c>
    </row>
    <row r="12" spans="8:12" x14ac:dyDescent="0.3">
      <c r="H12" s="25"/>
      <c r="I12" s="25"/>
      <c r="K12" s="25"/>
      <c r="L12" s="25"/>
    </row>
    <row r="13" spans="8:12" ht="16.8" customHeight="1" x14ac:dyDescent="0.3">
      <c r="H13" s="57" t="s">
        <v>143</v>
      </c>
      <c r="I13" s="49">
        <v>13</v>
      </c>
      <c r="K13" s="57" t="s">
        <v>143</v>
      </c>
      <c r="L13" s="49">
        <v>7</v>
      </c>
    </row>
    <row r="14" spans="8:12" ht="16.8" customHeight="1" x14ac:dyDescent="0.3">
      <c r="H14" s="57" t="s">
        <v>142</v>
      </c>
      <c r="I14" s="50">
        <f>I13/I5</f>
        <v>8.6666666666666661</v>
      </c>
      <c r="K14" s="57" t="s">
        <v>142</v>
      </c>
      <c r="L14" s="50">
        <f>L13/L5</f>
        <v>3.8620689655172415</v>
      </c>
    </row>
    <row r="17" spans="1:12" ht="16.2" thickBot="1" x14ac:dyDescent="0.35">
      <c r="H17" s="53" t="s">
        <v>144</v>
      </c>
      <c r="I17" s="53">
        <v>0.22900000000000001</v>
      </c>
      <c r="K17" s="53" t="s">
        <v>144</v>
      </c>
      <c r="L17" s="53">
        <v>0.22900000000000001</v>
      </c>
    </row>
    <row r="18" spans="1:12" ht="18.600000000000001" thickBot="1" x14ac:dyDescent="0.35">
      <c r="H18" s="55" t="s">
        <v>145</v>
      </c>
      <c r="I18" s="54">
        <f>ROUNDDOWN(I13/I17,0)</f>
        <v>56</v>
      </c>
      <c r="K18" s="55" t="s">
        <v>145</v>
      </c>
      <c r="L18" s="54">
        <f>ROUNDDOWN(L13/L17,0)</f>
        <v>30</v>
      </c>
    </row>
    <row r="21" spans="1:12" ht="15.6" x14ac:dyDescent="0.3">
      <c r="H21" s="52" t="s">
        <v>147</v>
      </c>
      <c r="I21" s="56"/>
      <c r="K21" t="s">
        <v>154</v>
      </c>
      <c r="L21" t="s">
        <v>153</v>
      </c>
    </row>
    <row r="22" spans="1:12" ht="15.6" x14ac:dyDescent="0.3">
      <c r="H22" s="52" t="s">
        <v>148</v>
      </c>
      <c r="I22" s="57"/>
      <c r="K22" t="s">
        <v>155</v>
      </c>
    </row>
    <row r="23" spans="1:12" x14ac:dyDescent="0.3">
      <c r="K23" t="s">
        <v>156</v>
      </c>
    </row>
    <row r="24" spans="1:12" x14ac:dyDescent="0.3">
      <c r="K24" t="s">
        <v>157</v>
      </c>
    </row>
    <row r="25" spans="1:12" x14ac:dyDescent="0.3">
      <c r="A25" s="5" t="s">
        <v>149</v>
      </c>
      <c r="K25" t="s">
        <v>158</v>
      </c>
    </row>
    <row r="26" spans="1:12" x14ac:dyDescent="0.3">
      <c r="A26" t="s">
        <v>152</v>
      </c>
      <c r="B26" s="5">
        <v>1</v>
      </c>
      <c r="K26" t="s">
        <v>159</v>
      </c>
    </row>
    <row r="27" spans="1:12" x14ac:dyDescent="0.3">
      <c r="A27" t="s">
        <v>150</v>
      </c>
      <c r="B27" s="5">
        <v>214.577</v>
      </c>
    </row>
    <row r="28" spans="1:12" x14ac:dyDescent="0.3">
      <c r="A28" t="s">
        <v>151</v>
      </c>
      <c r="B28" s="48">
        <f xml:space="preserve"> (L13*60)/(B26*B27)</f>
        <v>1.9573393234130405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BE22-5459-4E30-A95D-C45D0B489AD8}">
  <dimension ref="A1:F4"/>
  <sheetViews>
    <sheetView zoomScale="85" zoomScaleNormal="85" workbookViewId="0">
      <selection activeCell="C69" sqref="C69"/>
    </sheetView>
  </sheetViews>
  <sheetFormatPr baseColWidth="10" defaultRowHeight="14.4" x14ac:dyDescent="0.3"/>
  <cols>
    <col min="1" max="1" width="47.6640625" customWidth="1"/>
    <col min="2" max="2" width="32.6640625" customWidth="1"/>
    <col min="3" max="3" width="43.109375" customWidth="1"/>
    <col min="4" max="4" width="33.21875" customWidth="1"/>
    <col min="5" max="5" width="29.109375" customWidth="1"/>
    <col min="6" max="6" width="31.6640625" customWidth="1"/>
  </cols>
  <sheetData>
    <row r="1" spans="1:6" ht="23.4" x14ac:dyDescent="0.3">
      <c r="A1" s="63" t="s">
        <v>134</v>
      </c>
      <c r="B1" s="25"/>
      <c r="C1" s="25"/>
      <c r="D1" s="63" t="s">
        <v>146</v>
      </c>
      <c r="E1" s="25"/>
      <c r="F1" s="25"/>
    </row>
    <row r="2" spans="1:6" x14ac:dyDescent="0.3">
      <c r="A2" s="25"/>
      <c r="B2" s="25"/>
      <c r="C2" s="49" t="s">
        <v>162</v>
      </c>
      <c r="D2" s="25"/>
      <c r="E2" s="25"/>
      <c r="F2" s="25"/>
    </row>
    <row r="3" spans="1:6" ht="198.6" customHeight="1" x14ac:dyDescent="0.3">
      <c r="A3" s="61" t="s">
        <v>160</v>
      </c>
      <c r="B3" s="25" t="e" vm="8">
        <v>#VALUE!</v>
      </c>
      <c r="C3" s="62">
        <v>58</v>
      </c>
      <c r="D3" s="61" t="s">
        <v>160</v>
      </c>
      <c r="E3" s="25" t="e" vm="9">
        <v>#VALUE!</v>
      </c>
      <c r="F3" s="62">
        <v>142</v>
      </c>
    </row>
    <row r="4" spans="1:6" ht="160.80000000000001" customHeight="1" x14ac:dyDescent="0.3">
      <c r="A4" s="61" t="s">
        <v>161</v>
      </c>
      <c r="B4" s="25" t="e" vm="10">
        <v>#VALUE!</v>
      </c>
      <c r="C4" s="62">
        <v>73</v>
      </c>
      <c r="D4" s="61" t="s">
        <v>161</v>
      </c>
      <c r="E4" s="25" t="e" vm="11">
        <v>#VALUE!</v>
      </c>
      <c r="F4" s="62">
        <v>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E2E2-A23E-45AD-B95B-A641DAC72350}">
  <dimension ref="A1:F45"/>
  <sheetViews>
    <sheetView tabSelected="1" zoomScale="85" zoomScaleNormal="85" workbookViewId="0">
      <selection activeCell="K14" sqref="K14"/>
    </sheetView>
  </sheetViews>
  <sheetFormatPr baseColWidth="10" defaultRowHeight="14.4" x14ac:dyDescent="0.3"/>
  <cols>
    <col min="1" max="1" width="25.33203125" customWidth="1"/>
    <col min="2" max="2" width="23.6640625" customWidth="1"/>
    <col min="3" max="3" width="20.77734375" customWidth="1"/>
    <col min="4" max="4" width="19.88671875" customWidth="1"/>
    <col min="5" max="5" width="16.21875" customWidth="1"/>
    <col min="6" max="6" width="11.5546875" style="70"/>
  </cols>
  <sheetData>
    <row r="1" spans="1:5" ht="15.6" x14ac:dyDescent="0.3">
      <c r="A1" s="67" t="s">
        <v>164</v>
      </c>
    </row>
    <row r="3" spans="1:5" x14ac:dyDescent="0.3">
      <c r="A3" s="5" t="s">
        <v>174</v>
      </c>
      <c r="B3" s="5" t="s">
        <v>171</v>
      </c>
      <c r="C3" s="5" t="s">
        <v>175</v>
      </c>
      <c r="D3" s="5" t="s">
        <v>176</v>
      </c>
      <c r="E3" s="5" t="s">
        <v>172</v>
      </c>
    </row>
    <row r="4" spans="1:5" x14ac:dyDescent="0.3">
      <c r="A4" s="48">
        <v>0</v>
      </c>
      <c r="B4" s="48">
        <f>A4*1.5</f>
        <v>0</v>
      </c>
      <c r="C4" s="48">
        <v>0</v>
      </c>
      <c r="D4" s="48">
        <f>1.5*C4</f>
        <v>0</v>
      </c>
      <c r="E4" s="48">
        <f>ABS(A4-C4)</f>
        <v>0</v>
      </c>
    </row>
    <row r="5" spans="1:5" x14ac:dyDescent="0.3">
      <c r="A5" s="48">
        <v>10.3</v>
      </c>
      <c r="B5" s="48">
        <f t="shared" ref="B5:B17" si="0">A5*1.5</f>
        <v>15.450000000000001</v>
      </c>
      <c r="C5" s="48">
        <v>10</v>
      </c>
      <c r="D5" s="48">
        <f t="shared" ref="D5:D17" si="1">1.5*C5</f>
        <v>15</v>
      </c>
      <c r="E5" s="48">
        <f t="shared" ref="E5:E17" si="2">ABS(A5-C5)</f>
        <v>0.30000000000000071</v>
      </c>
    </row>
    <row r="6" spans="1:5" x14ac:dyDescent="0.3">
      <c r="A6" s="48">
        <v>20.2</v>
      </c>
      <c r="B6" s="48">
        <f t="shared" si="0"/>
        <v>30.299999999999997</v>
      </c>
      <c r="C6" s="48">
        <v>19.8</v>
      </c>
      <c r="D6" s="48">
        <f t="shared" si="1"/>
        <v>29.700000000000003</v>
      </c>
      <c r="E6" s="48">
        <f t="shared" si="2"/>
        <v>0.39999999999999858</v>
      </c>
    </row>
    <row r="7" spans="1:5" x14ac:dyDescent="0.3">
      <c r="A7" s="48">
        <v>30.3</v>
      </c>
      <c r="B7" s="48">
        <f t="shared" si="0"/>
        <v>45.45</v>
      </c>
      <c r="C7" s="48">
        <v>29.7</v>
      </c>
      <c r="D7" s="48">
        <f t="shared" si="1"/>
        <v>44.55</v>
      </c>
      <c r="E7" s="48">
        <f t="shared" si="2"/>
        <v>0.60000000000000142</v>
      </c>
    </row>
    <row r="8" spans="1:5" x14ac:dyDescent="0.3">
      <c r="A8" s="48">
        <v>40.1</v>
      </c>
      <c r="B8" s="48">
        <f t="shared" si="0"/>
        <v>60.150000000000006</v>
      </c>
      <c r="C8" s="48">
        <v>39.4</v>
      </c>
      <c r="D8" s="48">
        <f t="shared" si="1"/>
        <v>59.099999999999994</v>
      </c>
      <c r="E8" s="48">
        <f t="shared" si="2"/>
        <v>0.70000000000000284</v>
      </c>
    </row>
    <row r="9" spans="1:5" x14ac:dyDescent="0.3">
      <c r="A9" s="48">
        <v>50</v>
      </c>
      <c r="B9" s="48">
        <f t="shared" si="0"/>
        <v>75</v>
      </c>
      <c r="C9" s="48">
        <v>49.2</v>
      </c>
      <c r="D9" s="48">
        <f t="shared" si="1"/>
        <v>73.800000000000011</v>
      </c>
      <c r="E9" s="48">
        <f t="shared" si="2"/>
        <v>0.79999999999999716</v>
      </c>
    </row>
    <row r="10" spans="1:5" x14ac:dyDescent="0.3">
      <c r="A10" s="66"/>
      <c r="B10" s="48"/>
      <c r="C10" s="66"/>
      <c r="D10" s="48"/>
      <c r="E10" s="48"/>
    </row>
    <row r="11" spans="1:5" x14ac:dyDescent="0.3">
      <c r="A11" s="68">
        <v>0</v>
      </c>
      <c r="B11" s="48">
        <f t="shared" si="0"/>
        <v>0</v>
      </c>
      <c r="C11" s="68"/>
      <c r="D11" s="48">
        <f t="shared" si="1"/>
        <v>0</v>
      </c>
      <c r="E11" s="48">
        <f t="shared" si="2"/>
        <v>0</v>
      </c>
    </row>
    <row r="12" spans="1:5" x14ac:dyDescent="0.3">
      <c r="A12" s="68">
        <v>-10.199999999999999</v>
      </c>
      <c r="B12" s="48">
        <f t="shared" si="0"/>
        <v>-15.299999999999999</v>
      </c>
      <c r="C12" s="68">
        <v>-9.9</v>
      </c>
      <c r="D12" s="48">
        <f t="shared" si="1"/>
        <v>-14.850000000000001</v>
      </c>
      <c r="E12" s="48">
        <f t="shared" si="2"/>
        <v>0.29999999999999893</v>
      </c>
    </row>
    <row r="13" spans="1:5" x14ac:dyDescent="0.3">
      <c r="A13" s="68">
        <v>-20.100000000000001</v>
      </c>
      <c r="B13" s="48">
        <f t="shared" si="0"/>
        <v>-30.150000000000002</v>
      </c>
      <c r="C13" s="68">
        <v>-19.7</v>
      </c>
      <c r="D13" s="48">
        <f t="shared" si="1"/>
        <v>-29.549999999999997</v>
      </c>
      <c r="E13" s="48">
        <f t="shared" si="2"/>
        <v>0.40000000000000213</v>
      </c>
    </row>
    <row r="14" spans="1:5" x14ac:dyDescent="0.3">
      <c r="A14" s="68">
        <v>-30.2</v>
      </c>
      <c r="B14" s="48">
        <f t="shared" si="0"/>
        <v>-45.3</v>
      </c>
      <c r="C14" s="68">
        <v>-29.5</v>
      </c>
      <c r="D14" s="48">
        <f t="shared" si="1"/>
        <v>-44.25</v>
      </c>
      <c r="E14" s="48">
        <f t="shared" si="2"/>
        <v>0.69999999999999929</v>
      </c>
    </row>
    <row r="15" spans="1:5" x14ac:dyDescent="0.3">
      <c r="A15" s="68">
        <v>-40.299999999999997</v>
      </c>
      <c r="B15" s="48">
        <f t="shared" si="0"/>
        <v>-60.449999999999996</v>
      </c>
      <c r="C15" s="68">
        <v>-39.5</v>
      </c>
      <c r="D15" s="48">
        <f t="shared" si="1"/>
        <v>-59.25</v>
      </c>
      <c r="E15" s="48">
        <f t="shared" si="2"/>
        <v>0.79999999999999716</v>
      </c>
    </row>
    <row r="16" spans="1:5" x14ac:dyDescent="0.3">
      <c r="A16" s="68">
        <v>-50.3</v>
      </c>
      <c r="B16" s="48">
        <f t="shared" si="0"/>
        <v>-75.449999999999989</v>
      </c>
      <c r="C16" s="68">
        <v>-49.3</v>
      </c>
      <c r="D16" s="48">
        <f t="shared" si="1"/>
        <v>-73.949999999999989</v>
      </c>
      <c r="E16" s="48">
        <f t="shared" si="2"/>
        <v>1</v>
      </c>
    </row>
    <row r="17" spans="1:6" x14ac:dyDescent="0.3">
      <c r="A17" s="68">
        <v>-60</v>
      </c>
      <c r="B17" s="48">
        <f t="shared" si="0"/>
        <v>-90</v>
      </c>
      <c r="C17" s="68">
        <v>-58.9</v>
      </c>
      <c r="D17" s="48">
        <f t="shared" si="1"/>
        <v>-88.35</v>
      </c>
      <c r="E17" s="48">
        <f t="shared" si="2"/>
        <v>1.1000000000000014</v>
      </c>
    </row>
    <row r="18" spans="1:6" x14ac:dyDescent="0.3">
      <c r="A18" s="68"/>
      <c r="B18" s="48"/>
      <c r="C18" s="68"/>
      <c r="D18" s="48"/>
      <c r="E18" s="66"/>
    </row>
    <row r="19" spans="1:6" x14ac:dyDescent="0.3">
      <c r="A19" s="66"/>
      <c r="B19" s="48"/>
      <c r="C19" s="66"/>
      <c r="D19" s="48"/>
      <c r="E19" s="66"/>
    </row>
    <row r="20" spans="1:6" x14ac:dyDescent="0.3">
      <c r="A20" s="48" t="s">
        <v>165</v>
      </c>
      <c r="B20" s="48"/>
      <c r="C20" s="66"/>
      <c r="D20" s="48"/>
      <c r="E20" s="66"/>
    </row>
    <row r="22" spans="1:6" x14ac:dyDescent="0.3">
      <c r="A22" s="5" t="s">
        <v>174</v>
      </c>
      <c r="B22" s="5" t="s">
        <v>171</v>
      </c>
      <c r="C22" s="5" t="s">
        <v>175</v>
      </c>
      <c r="D22" s="5" t="s">
        <v>176</v>
      </c>
      <c r="E22" s="5" t="s">
        <v>172</v>
      </c>
      <c r="F22" s="69" t="s">
        <v>173</v>
      </c>
    </row>
    <row r="23" spans="1:6" x14ac:dyDescent="0.3">
      <c r="A23" s="48">
        <v>0</v>
      </c>
      <c r="B23" s="48">
        <f>A23*1.81</f>
        <v>0</v>
      </c>
      <c r="C23" s="48">
        <v>0</v>
      </c>
      <c r="D23" s="48">
        <f>C23*1.81</f>
        <v>0</v>
      </c>
      <c r="E23" s="48">
        <f>ABS(A23-C23)</f>
        <v>0</v>
      </c>
    </row>
    <row r="24" spans="1:6" x14ac:dyDescent="0.3">
      <c r="A24" s="48">
        <v>10.1</v>
      </c>
      <c r="B24" s="48">
        <f t="shared" ref="B24:B45" si="3">A24*1.81</f>
        <v>18.280999999999999</v>
      </c>
      <c r="C24" s="48">
        <v>9.6999999999999993</v>
      </c>
      <c r="D24" s="48">
        <f t="shared" ref="D24:D45" si="4">C24*1.81</f>
        <v>17.556999999999999</v>
      </c>
      <c r="E24" s="48">
        <f>ABS(A24-C24)</f>
        <v>0.40000000000000036</v>
      </c>
    </row>
    <row r="25" spans="1:6" x14ac:dyDescent="0.3">
      <c r="A25" s="48">
        <v>20.399999999999999</v>
      </c>
      <c r="B25" s="48">
        <f t="shared" si="3"/>
        <v>36.923999999999999</v>
      </c>
      <c r="C25" s="48">
        <v>19.600000000000001</v>
      </c>
      <c r="D25" s="48">
        <f t="shared" si="4"/>
        <v>35.476000000000006</v>
      </c>
      <c r="E25" s="48">
        <f t="shared" ref="E25:E45" si="5">ABS(A25-C25)</f>
        <v>0.79999999999999716</v>
      </c>
      <c r="F25" s="70">
        <v>0.08</v>
      </c>
    </row>
    <row r="26" spans="1:6" x14ac:dyDescent="0.3">
      <c r="A26" s="48">
        <v>30.3</v>
      </c>
      <c r="B26" s="48">
        <f t="shared" si="3"/>
        <v>54.843000000000004</v>
      </c>
      <c r="C26" s="48">
        <v>29.6</v>
      </c>
      <c r="D26" s="48">
        <f t="shared" si="4"/>
        <v>53.576000000000008</v>
      </c>
      <c r="E26" s="48">
        <f t="shared" si="5"/>
        <v>0.69999999999999929</v>
      </c>
      <c r="F26" s="70">
        <v>0.09</v>
      </c>
    </row>
    <row r="27" spans="1:6" x14ac:dyDescent="0.3">
      <c r="A27" s="48">
        <v>40.1</v>
      </c>
      <c r="B27" s="48">
        <f t="shared" si="3"/>
        <v>72.581000000000003</v>
      </c>
      <c r="C27" s="48">
        <v>39</v>
      </c>
      <c r="D27" s="48">
        <f t="shared" si="4"/>
        <v>70.59</v>
      </c>
      <c r="E27" s="48">
        <f t="shared" si="5"/>
        <v>1.1000000000000014</v>
      </c>
      <c r="F27" s="70">
        <v>0.16</v>
      </c>
    </row>
    <row r="28" spans="1:6" x14ac:dyDescent="0.3">
      <c r="A28" s="48">
        <v>50</v>
      </c>
      <c r="B28" s="48">
        <f t="shared" si="3"/>
        <v>90.5</v>
      </c>
      <c r="C28" s="48">
        <v>48.6</v>
      </c>
      <c r="D28" s="48">
        <f t="shared" si="4"/>
        <v>87.966000000000008</v>
      </c>
      <c r="E28" s="48">
        <f t="shared" si="5"/>
        <v>1.3999999999999986</v>
      </c>
      <c r="F28" s="70">
        <v>0.21</v>
      </c>
    </row>
    <row r="29" spans="1:6" x14ac:dyDescent="0.3">
      <c r="A29" s="48">
        <v>60.3</v>
      </c>
      <c r="B29" s="48">
        <f t="shared" si="3"/>
        <v>109.143</v>
      </c>
      <c r="C29" s="48">
        <v>58.8</v>
      </c>
      <c r="D29" s="48">
        <f t="shared" si="4"/>
        <v>106.428</v>
      </c>
      <c r="E29" s="48">
        <f t="shared" si="5"/>
        <v>1.5</v>
      </c>
      <c r="F29" s="70">
        <v>0.22</v>
      </c>
    </row>
    <row r="30" spans="1:6" x14ac:dyDescent="0.3">
      <c r="A30" s="48">
        <v>70.5</v>
      </c>
      <c r="B30" s="48">
        <f t="shared" si="3"/>
        <v>127.605</v>
      </c>
      <c r="C30" s="48">
        <v>68.900000000000006</v>
      </c>
      <c r="D30" s="48">
        <f t="shared" si="4"/>
        <v>124.70900000000002</v>
      </c>
      <c r="E30" s="48">
        <f t="shared" si="5"/>
        <v>1.5999999999999943</v>
      </c>
      <c r="F30" s="70">
        <v>0.25</v>
      </c>
    </row>
    <row r="31" spans="1:6" x14ac:dyDescent="0.3">
      <c r="A31" s="48">
        <v>80.099999999999994</v>
      </c>
      <c r="B31" s="48">
        <f t="shared" si="3"/>
        <v>144.98099999999999</v>
      </c>
      <c r="C31" s="48">
        <v>78.400000000000006</v>
      </c>
      <c r="D31" s="48">
        <f t="shared" si="4"/>
        <v>141.90400000000002</v>
      </c>
      <c r="E31" s="48">
        <f t="shared" si="5"/>
        <v>1.6999999999999886</v>
      </c>
      <c r="F31" s="70">
        <v>0.25</v>
      </c>
    </row>
    <row r="32" spans="1:6" x14ac:dyDescent="0.3">
      <c r="A32" s="48">
        <v>90.3</v>
      </c>
      <c r="B32" s="48">
        <f t="shared" si="3"/>
        <v>163.44300000000001</v>
      </c>
      <c r="C32" s="48">
        <v>88.5</v>
      </c>
      <c r="D32" s="48">
        <f t="shared" si="4"/>
        <v>160.185</v>
      </c>
      <c r="E32" s="48">
        <f t="shared" si="5"/>
        <v>1.7999999999999972</v>
      </c>
      <c r="F32" s="70">
        <v>0.28000000000000003</v>
      </c>
    </row>
    <row r="33" spans="1:6" x14ac:dyDescent="0.3">
      <c r="A33" s="48">
        <v>100.2</v>
      </c>
      <c r="B33" s="48">
        <f t="shared" si="3"/>
        <v>181.36200000000002</v>
      </c>
      <c r="C33" s="48">
        <v>98.5</v>
      </c>
      <c r="D33" s="48">
        <f t="shared" si="4"/>
        <v>178.285</v>
      </c>
      <c r="E33" s="48">
        <f t="shared" si="5"/>
        <v>1.7000000000000028</v>
      </c>
      <c r="F33" s="70">
        <v>0.25</v>
      </c>
    </row>
    <row r="34" spans="1:6" x14ac:dyDescent="0.3">
      <c r="A34" s="48">
        <v>110</v>
      </c>
      <c r="B34" s="48">
        <f t="shared" si="3"/>
        <v>199.1</v>
      </c>
      <c r="C34" s="48">
        <v>107.9</v>
      </c>
      <c r="D34" s="48">
        <f t="shared" si="4"/>
        <v>195.29900000000001</v>
      </c>
      <c r="E34" s="48">
        <f t="shared" si="5"/>
        <v>2.0999999999999943</v>
      </c>
      <c r="F34" s="70">
        <v>0.32</v>
      </c>
    </row>
    <row r="35" spans="1:6" x14ac:dyDescent="0.3">
      <c r="A35" s="48">
        <v>120</v>
      </c>
      <c r="B35" s="48">
        <f t="shared" si="3"/>
        <v>217.20000000000002</v>
      </c>
      <c r="C35" s="48">
        <v>117.9</v>
      </c>
      <c r="D35" s="48">
        <f t="shared" si="4"/>
        <v>213.39900000000003</v>
      </c>
      <c r="E35" s="48">
        <f t="shared" si="5"/>
        <v>2.0999999999999943</v>
      </c>
      <c r="F35" s="70">
        <v>0.32</v>
      </c>
    </row>
    <row r="36" spans="1:6" x14ac:dyDescent="0.3">
      <c r="B36" s="48">
        <f t="shared" si="3"/>
        <v>0</v>
      </c>
      <c r="D36" s="48">
        <f t="shared" si="4"/>
        <v>0</v>
      </c>
      <c r="E36" s="48">
        <f t="shared" si="5"/>
        <v>0</v>
      </c>
    </row>
    <row r="37" spans="1:6" x14ac:dyDescent="0.3">
      <c r="A37" s="48">
        <v>0</v>
      </c>
      <c r="B37" s="48">
        <f t="shared" si="3"/>
        <v>0</v>
      </c>
      <c r="D37" s="48">
        <f t="shared" si="4"/>
        <v>0</v>
      </c>
      <c r="E37" s="48">
        <f t="shared" si="5"/>
        <v>0</v>
      </c>
    </row>
    <row r="38" spans="1:6" x14ac:dyDescent="0.3">
      <c r="A38" s="48">
        <v>-10</v>
      </c>
      <c r="B38" s="48">
        <f t="shared" si="3"/>
        <v>-18.100000000000001</v>
      </c>
      <c r="C38" s="48">
        <v>-9.6</v>
      </c>
      <c r="D38" s="48">
        <f t="shared" si="4"/>
        <v>-17.376000000000001</v>
      </c>
      <c r="E38" s="48">
        <f t="shared" si="5"/>
        <v>0.40000000000000036</v>
      </c>
    </row>
    <row r="39" spans="1:6" x14ac:dyDescent="0.3">
      <c r="A39" s="48">
        <v>-20</v>
      </c>
      <c r="B39" s="48">
        <f t="shared" si="3"/>
        <v>-36.200000000000003</v>
      </c>
      <c r="C39" s="48">
        <v>-19.399999999999999</v>
      </c>
      <c r="D39" s="48">
        <f t="shared" si="4"/>
        <v>-35.113999999999997</v>
      </c>
      <c r="E39" s="48">
        <f t="shared" si="5"/>
        <v>0.60000000000000142</v>
      </c>
    </row>
    <row r="40" spans="1:6" x14ac:dyDescent="0.3">
      <c r="A40" s="48">
        <v>-30.2</v>
      </c>
      <c r="B40" s="48">
        <f t="shared" si="3"/>
        <v>-54.661999999999999</v>
      </c>
      <c r="C40" s="48">
        <v>-29.5</v>
      </c>
      <c r="D40" s="48">
        <f t="shared" si="4"/>
        <v>-53.395000000000003</v>
      </c>
      <c r="E40" s="48">
        <f t="shared" si="5"/>
        <v>0.69999999999999929</v>
      </c>
    </row>
    <row r="41" spans="1:6" x14ac:dyDescent="0.3">
      <c r="A41" s="48">
        <v>-40.1</v>
      </c>
      <c r="B41" s="48">
        <f t="shared" si="3"/>
        <v>-72.581000000000003</v>
      </c>
      <c r="C41" s="48">
        <v>-39.4</v>
      </c>
      <c r="D41" s="48">
        <f t="shared" si="4"/>
        <v>-71.313999999999993</v>
      </c>
      <c r="E41" s="48">
        <f t="shared" si="5"/>
        <v>0.70000000000000284</v>
      </c>
    </row>
    <row r="42" spans="1:6" x14ac:dyDescent="0.3">
      <c r="A42" s="48">
        <v>-50</v>
      </c>
      <c r="B42" s="48">
        <f t="shared" si="3"/>
        <v>-90.5</v>
      </c>
      <c r="C42" s="48">
        <v>-49.3</v>
      </c>
      <c r="D42" s="48">
        <f t="shared" si="4"/>
        <v>-89.233000000000004</v>
      </c>
      <c r="E42" s="48">
        <f t="shared" si="5"/>
        <v>0.70000000000000284</v>
      </c>
    </row>
    <row r="43" spans="1:6" x14ac:dyDescent="0.3">
      <c r="A43" s="48">
        <v>-60.2</v>
      </c>
      <c r="B43" s="48">
        <f t="shared" si="3"/>
        <v>-108.962</v>
      </c>
      <c r="C43" s="48">
        <v>-59.6</v>
      </c>
      <c r="D43" s="48">
        <f t="shared" si="4"/>
        <v>-107.876</v>
      </c>
      <c r="E43" s="48">
        <f t="shared" si="5"/>
        <v>0.60000000000000142</v>
      </c>
    </row>
    <row r="44" spans="1:6" x14ac:dyDescent="0.3">
      <c r="A44" s="48">
        <v>-70.099999999999994</v>
      </c>
      <c r="B44" s="48">
        <f t="shared" si="3"/>
        <v>-126.881</v>
      </c>
      <c r="C44" s="48">
        <v>-69.099999999999994</v>
      </c>
      <c r="D44" s="48">
        <f t="shared" si="4"/>
        <v>-125.071</v>
      </c>
      <c r="E44" s="48">
        <f t="shared" si="5"/>
        <v>1</v>
      </c>
    </row>
    <row r="45" spans="1:6" x14ac:dyDescent="0.3">
      <c r="A45" s="48">
        <v>-80</v>
      </c>
      <c r="B45" s="48">
        <f t="shared" si="3"/>
        <v>-144.80000000000001</v>
      </c>
      <c r="C45" s="48">
        <v>-79.099999999999994</v>
      </c>
      <c r="D45" s="48">
        <f t="shared" si="4"/>
        <v>-143.17099999999999</v>
      </c>
      <c r="E45" s="48">
        <f t="shared" si="5"/>
        <v>0.90000000000000568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F529-15CD-4DD7-A1F6-32C6415768C9}">
  <dimension ref="H17:J21"/>
  <sheetViews>
    <sheetView zoomScale="85" zoomScaleNormal="85" workbookViewId="0">
      <selection activeCell="O58" sqref="O58"/>
    </sheetView>
  </sheetViews>
  <sheetFormatPr baseColWidth="10" defaultRowHeight="14.4" x14ac:dyDescent="0.3"/>
  <cols>
    <col min="8" max="8" width="18.109375" customWidth="1"/>
    <col min="9" max="9" width="11.5546875" customWidth="1"/>
    <col min="10" max="10" width="20.44140625" customWidth="1"/>
    <col min="11" max="11" width="15.44140625" customWidth="1"/>
    <col min="18" max="18" width="21" customWidth="1"/>
    <col min="19" max="19" width="15.33203125" customWidth="1"/>
    <col min="20" max="20" width="22.5546875" customWidth="1"/>
  </cols>
  <sheetData>
    <row r="17" spans="8:10" ht="17.399999999999999" x14ac:dyDescent="0.3">
      <c r="H17" s="65" t="s">
        <v>163</v>
      </c>
      <c r="I17" s="49"/>
      <c r="J17" s="49"/>
    </row>
    <row r="18" spans="8:10" ht="17.399999999999999" x14ac:dyDescent="0.3">
      <c r="H18" s="64" t="s">
        <v>164</v>
      </c>
      <c r="I18" s="64" t="s">
        <v>166</v>
      </c>
      <c r="J18" s="64" t="s">
        <v>167</v>
      </c>
    </row>
    <row r="19" spans="8:10" ht="17.399999999999999" x14ac:dyDescent="0.3">
      <c r="H19" s="64"/>
      <c r="I19" s="64" t="s">
        <v>168</v>
      </c>
      <c r="J19" s="64" t="s">
        <v>169</v>
      </c>
    </row>
    <row r="20" spans="8:10" ht="17.399999999999999" x14ac:dyDescent="0.3">
      <c r="H20" s="64"/>
      <c r="I20" s="64"/>
      <c r="J20" s="64"/>
    </row>
    <row r="21" spans="8:10" ht="17.399999999999999" x14ac:dyDescent="0.3">
      <c r="H21" s="64" t="s">
        <v>165</v>
      </c>
      <c r="I21" s="64" t="s">
        <v>170</v>
      </c>
      <c r="J21" s="64" t="s">
        <v>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Fonctions</vt:lpstr>
      <vt:lpstr>Système_générale</vt:lpstr>
      <vt:lpstr>Système_détaché</vt:lpstr>
      <vt:lpstr>Calcul Couple MAX</vt:lpstr>
      <vt:lpstr>Vitesse_fonction_couple</vt:lpstr>
      <vt:lpstr>Angle_molette</vt:lpstr>
      <vt:lpstr>Angle_verif</vt:lpstr>
      <vt:lpstr>Zone_morte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 Leon</dc:creator>
  <cp:lastModifiedBy>LEROY Leon</cp:lastModifiedBy>
  <dcterms:created xsi:type="dcterms:W3CDTF">2025-10-20T12:33:40Z</dcterms:created>
  <dcterms:modified xsi:type="dcterms:W3CDTF">2026-05-26T13:18:57Z</dcterms:modified>
</cp:coreProperties>
</file>