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to\Dropbox\UNIBH\AA_Grupo_pesquisa\2020\Termometro_COVID_MG\"/>
    </mc:Choice>
  </mc:AlternateContent>
  <xr:revisionPtr revIDLastSave="0" documentId="13_ncr:1_{DC8EB40E-F1E8-4EBB-BA25-095D5842E394}" xr6:coauthVersionLast="46" xr6:coauthVersionMax="46" xr10:uidLastSave="{00000000-0000-0000-0000-000000000000}"/>
  <bookViews>
    <workbookView xWindow="-110" yWindow="-110" windowWidth="19420" windowHeight="10420" firstSheet="3" activeTab="3" xr2:uid="{A9EEB560-9F02-4461-B4CD-082E0F327861}"/>
  </bookViews>
  <sheets>
    <sheet name="Planilha2" sheetId="7" r:id="rId1"/>
    <sheet name="Planilha5" sheetId="9" r:id="rId2"/>
    <sheet name="Planilha5 (2)" sheetId="15" r:id="rId3"/>
    <sheet name="Datas" sheetId="11" r:id="rId4"/>
    <sheet name="Planilha1" sheetId="13" r:id="rId5"/>
    <sheet name="Planilha3" sheetId="14" r:id="rId6"/>
    <sheet name="Planilha6" sheetId="16" r:id="rId7"/>
    <sheet name="Municipios" sheetId="1" r:id="rId8"/>
    <sheet name="Pareto" sheetId="19" r:id="rId9"/>
    <sheet name="Dashboard" sheetId="18" r:id="rId10"/>
  </sheets>
  <definedNames>
    <definedName name="_xlnm._FilterDatabase" localSheetId="7" hidden="1">Municipios!$A$3:$S$858</definedName>
    <definedName name="_xlnm.Print_Area" localSheetId="7">Municipios!$A$1:$U$856</definedName>
    <definedName name="_xlnm.Print_Titles" localSheetId="7">Municipios!$1:$3</definedName>
  </definedNames>
  <calcPr calcId="191029"/>
  <pivotCaches>
    <pivotCache cacheId="1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9" l="1"/>
  <c r="K4" i="1"/>
  <c r="K5" i="1"/>
  <c r="K6" i="1"/>
  <c r="K7" i="1"/>
  <c r="B10" i="19"/>
  <c r="B18" i="19"/>
  <c r="B28" i="19"/>
  <c r="G3" i="19" s="1"/>
  <c r="B36" i="19"/>
  <c r="G11" i="19" s="1"/>
  <c r="B44" i="19"/>
  <c r="G19" i="19" s="1"/>
  <c r="B2" i="19"/>
  <c r="F21" i="19"/>
  <c r="F22" i="19"/>
  <c r="A27" i="19"/>
  <c r="F2" i="19" s="1"/>
  <c r="B27" i="19"/>
  <c r="G2" i="19" s="1"/>
  <c r="A28" i="19"/>
  <c r="F3" i="19" s="1"/>
  <c r="A29" i="19"/>
  <c r="F4" i="19" s="1"/>
  <c r="B29" i="19"/>
  <c r="G4" i="19" s="1"/>
  <c r="A30" i="19"/>
  <c r="F5" i="19" s="1"/>
  <c r="B30" i="19"/>
  <c r="G5" i="19" s="1"/>
  <c r="A31" i="19"/>
  <c r="F6" i="19" s="1"/>
  <c r="B31" i="19"/>
  <c r="G6" i="19" s="1"/>
  <c r="A32" i="19"/>
  <c r="F7" i="19" s="1"/>
  <c r="B32" i="19"/>
  <c r="G7" i="19" s="1"/>
  <c r="A33" i="19"/>
  <c r="F8" i="19" s="1"/>
  <c r="B33" i="19"/>
  <c r="G8" i="19" s="1"/>
  <c r="A34" i="19"/>
  <c r="F9" i="19" s="1"/>
  <c r="B34" i="19"/>
  <c r="G9" i="19" s="1"/>
  <c r="A35" i="19"/>
  <c r="F10" i="19" s="1"/>
  <c r="B35" i="19"/>
  <c r="G10" i="19" s="1"/>
  <c r="A36" i="19"/>
  <c r="F11" i="19" s="1"/>
  <c r="A37" i="19"/>
  <c r="F12" i="19" s="1"/>
  <c r="B37" i="19"/>
  <c r="G12" i="19" s="1"/>
  <c r="A38" i="19"/>
  <c r="F13" i="19" s="1"/>
  <c r="B38" i="19"/>
  <c r="G13" i="19" s="1"/>
  <c r="A39" i="19"/>
  <c r="F14" i="19" s="1"/>
  <c r="B39" i="19"/>
  <c r="G14" i="19" s="1"/>
  <c r="A40" i="19"/>
  <c r="F15" i="19" s="1"/>
  <c r="B40" i="19"/>
  <c r="G15" i="19" s="1"/>
  <c r="A41" i="19"/>
  <c r="F16" i="19" s="1"/>
  <c r="B41" i="19"/>
  <c r="G16" i="19" s="1"/>
  <c r="A42" i="19"/>
  <c r="F17" i="19" s="1"/>
  <c r="B42" i="19"/>
  <c r="G17" i="19" s="1"/>
  <c r="A43" i="19"/>
  <c r="F18" i="19" s="1"/>
  <c r="B43" i="19"/>
  <c r="G18" i="19" s="1"/>
  <c r="A44" i="19"/>
  <c r="F19" i="19" s="1"/>
  <c r="A45" i="19"/>
  <c r="F20" i="19" s="1"/>
  <c r="B45" i="19"/>
  <c r="G20" i="19" s="1"/>
  <c r="A14" i="19"/>
  <c r="B14" i="19"/>
  <c r="A15" i="19"/>
  <c r="B15" i="19"/>
  <c r="A16" i="19"/>
  <c r="B16" i="19"/>
  <c r="A17" i="19"/>
  <c r="B17" i="19"/>
  <c r="A18" i="19"/>
  <c r="A19" i="19"/>
  <c r="B19" i="19"/>
  <c r="A20" i="19"/>
  <c r="B20" i="19"/>
  <c r="A21" i="19"/>
  <c r="B21" i="19"/>
  <c r="A22" i="19"/>
  <c r="B22" i="19"/>
  <c r="A23" i="19"/>
  <c r="B23" i="19"/>
  <c r="A24" i="19"/>
  <c r="B24" i="19"/>
  <c r="A3" i="19"/>
  <c r="B3" i="19"/>
  <c r="A4" i="19"/>
  <c r="B4" i="19"/>
  <c r="A5" i="19"/>
  <c r="B5" i="19"/>
  <c r="A6" i="19"/>
  <c r="B6" i="19"/>
  <c r="A7" i="19"/>
  <c r="B7" i="19"/>
  <c r="A8" i="19"/>
  <c r="B8" i="19"/>
  <c r="A9" i="19"/>
  <c r="B9" i="19"/>
  <c r="A10" i="19"/>
  <c r="A11" i="19"/>
  <c r="B11" i="19"/>
  <c r="A12" i="19"/>
  <c r="B12" i="19"/>
  <c r="A13" i="19"/>
  <c r="B13" i="19"/>
  <c r="A2" i="19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2" i="7"/>
  <c r="P858" i="1"/>
  <c r="Q858" i="1" s="1"/>
  <c r="P857" i="1"/>
  <c r="Q857" i="1" s="1"/>
  <c r="C46" i="19" l="1"/>
  <c r="H21" i="19" s="1"/>
  <c r="G21" i="19"/>
  <c r="B47" i="19"/>
  <c r="G22" i="19" s="1"/>
  <c r="I4" i="1"/>
  <c r="C2" i="19" s="1"/>
  <c r="I6" i="1"/>
  <c r="C4" i="19" s="1"/>
  <c r="I5" i="1"/>
  <c r="C3" i="19" s="1"/>
  <c r="I36" i="1"/>
  <c r="C36" i="19" s="1"/>
  <c r="H11" i="19" s="1"/>
  <c r="I14" i="1"/>
  <c r="C12" i="19" s="1"/>
  <c r="I8" i="1"/>
  <c r="C6" i="19" s="1"/>
  <c r="I7" i="1"/>
  <c r="C5" i="19" s="1"/>
  <c r="I23" i="1"/>
  <c r="C21" i="19" s="1"/>
  <c r="I11" i="1"/>
  <c r="C9" i="19" s="1"/>
  <c r="I18" i="1"/>
  <c r="C16" i="19" s="1"/>
  <c r="I20" i="1"/>
  <c r="C18" i="19" s="1"/>
  <c r="I9" i="1"/>
  <c r="C7" i="19" s="1"/>
  <c r="I16" i="1"/>
  <c r="C14" i="19" s="1"/>
  <c r="I58" i="1"/>
  <c r="I17" i="1"/>
  <c r="C15" i="19" s="1"/>
  <c r="I25" i="1"/>
  <c r="C23" i="19" s="1"/>
  <c r="I22" i="1"/>
  <c r="C20" i="19" s="1"/>
  <c r="I31" i="1"/>
  <c r="C31" i="19" s="1"/>
  <c r="H6" i="19" s="1"/>
  <c r="I12" i="1"/>
  <c r="C10" i="19" s="1"/>
  <c r="I10" i="1"/>
  <c r="C8" i="19" s="1"/>
  <c r="I19" i="1"/>
  <c r="C17" i="19" s="1"/>
  <c r="I70" i="1"/>
  <c r="I15" i="1"/>
  <c r="C13" i="19" s="1"/>
  <c r="I26" i="1"/>
  <c r="C24" i="19" s="1"/>
  <c r="I24" i="1"/>
  <c r="C22" i="19" s="1"/>
  <c r="I42" i="1"/>
  <c r="C42" i="19" s="1"/>
  <c r="H17" i="19" s="1"/>
  <c r="I46" i="1"/>
  <c r="I61" i="1"/>
  <c r="I114" i="1"/>
  <c r="I37" i="1"/>
  <c r="C37" i="19" s="1"/>
  <c r="H12" i="19" s="1"/>
  <c r="I38" i="1"/>
  <c r="C38" i="19" s="1"/>
  <c r="H13" i="19" s="1"/>
  <c r="I32" i="1"/>
  <c r="C32" i="19" s="1"/>
  <c r="H7" i="19" s="1"/>
  <c r="I103" i="1"/>
  <c r="I21" i="1"/>
  <c r="C19" i="19" s="1"/>
  <c r="I27" i="1"/>
  <c r="C27" i="19" s="1"/>
  <c r="H2" i="19" s="1"/>
  <c r="I80" i="1"/>
  <c r="I13" i="1"/>
  <c r="C11" i="19" s="1"/>
  <c r="I65" i="1"/>
  <c r="I49" i="1"/>
  <c r="I77" i="1"/>
  <c r="I57" i="1"/>
  <c r="I44" i="1"/>
  <c r="C44" i="19" s="1"/>
  <c r="H19" i="19" s="1"/>
  <c r="I56" i="1"/>
  <c r="I51" i="1"/>
  <c r="I30" i="1"/>
  <c r="C30" i="19" s="1"/>
  <c r="H5" i="19" s="1"/>
  <c r="I81" i="1"/>
  <c r="I47" i="1"/>
  <c r="I83" i="1"/>
  <c r="I39" i="1"/>
  <c r="C39" i="19" s="1"/>
  <c r="H14" i="19" s="1"/>
  <c r="I52" i="1"/>
  <c r="I195" i="1"/>
  <c r="I112" i="1"/>
  <c r="I135" i="1"/>
  <c r="I400" i="1"/>
  <c r="I33" i="1"/>
  <c r="C33" i="19" s="1"/>
  <c r="H8" i="19" s="1"/>
  <c r="I91" i="1"/>
  <c r="I62" i="1"/>
  <c r="I86" i="1"/>
  <c r="I196" i="1"/>
  <c r="I94" i="1"/>
  <c r="I171" i="1"/>
  <c r="I202" i="1"/>
  <c r="I54" i="1"/>
  <c r="I48" i="1"/>
  <c r="I63" i="1"/>
  <c r="I35" i="1"/>
  <c r="C35" i="19" s="1"/>
  <c r="H10" i="19" s="1"/>
  <c r="I240" i="1"/>
  <c r="I136" i="1"/>
  <c r="I75" i="1"/>
  <c r="I87" i="1"/>
  <c r="I40" i="1"/>
  <c r="C40" i="19" s="1"/>
  <c r="H15" i="19" s="1"/>
  <c r="I106" i="1"/>
  <c r="I166" i="1"/>
  <c r="I218" i="1"/>
  <c r="I180" i="1"/>
  <c r="I105" i="1"/>
  <c r="I99" i="1"/>
  <c r="I64" i="1"/>
  <c r="I34" i="1"/>
  <c r="C34" i="19" s="1"/>
  <c r="H9" i="19" s="1"/>
  <c r="I59" i="1"/>
  <c r="I296" i="1"/>
  <c r="I125" i="1"/>
  <c r="I90" i="1"/>
  <c r="I452" i="1"/>
  <c r="I327" i="1"/>
  <c r="I71" i="1"/>
  <c r="I494" i="1"/>
  <c r="I222" i="1"/>
  <c r="I544" i="1"/>
  <c r="I375" i="1"/>
  <c r="I115" i="1"/>
  <c r="I139" i="1"/>
  <c r="I312" i="1"/>
  <c r="I67" i="1"/>
  <c r="I320" i="1"/>
  <c r="I69" i="1"/>
  <c r="I116" i="1"/>
  <c r="I154" i="1"/>
  <c r="I29" i="1"/>
  <c r="C29" i="19" s="1"/>
  <c r="H4" i="19" s="1"/>
  <c r="I175" i="1"/>
  <c r="I155" i="1"/>
  <c r="I211" i="1"/>
  <c r="I227" i="1"/>
  <c r="I100" i="1"/>
  <c r="I268" i="1"/>
  <c r="I128" i="1"/>
  <c r="I148" i="1"/>
  <c r="I353" i="1"/>
  <c r="I101" i="1"/>
  <c r="I241" i="1"/>
  <c r="I429" i="1"/>
  <c r="I137" i="1"/>
  <c r="I121" i="1"/>
  <c r="I612" i="1"/>
  <c r="I161" i="1"/>
  <c r="I636" i="1"/>
  <c r="I74" i="1"/>
  <c r="I110" i="1"/>
  <c r="I109" i="1"/>
  <c r="I185" i="1"/>
  <c r="I234" i="1"/>
  <c r="I76" i="1"/>
  <c r="I430" i="1"/>
  <c r="I465" i="1"/>
  <c r="I508" i="1"/>
  <c r="I287" i="1"/>
  <c r="I55" i="1"/>
  <c r="I409" i="1"/>
  <c r="I757" i="1"/>
  <c r="I43" i="1"/>
  <c r="C43" i="19" s="1"/>
  <c r="H18" i="19" s="1"/>
  <c r="I66" i="1"/>
  <c r="I758" i="1"/>
  <c r="I68" i="1"/>
  <c r="I73" i="1"/>
  <c r="I138" i="1"/>
  <c r="I363" i="1"/>
  <c r="I187" i="1"/>
  <c r="I386" i="1"/>
  <c r="I253" i="1"/>
  <c r="I269" i="1"/>
  <c r="I60" i="1"/>
  <c r="I321" i="1"/>
  <c r="I545" i="1"/>
  <c r="I248" i="1"/>
  <c r="I270" i="1"/>
  <c r="I590" i="1"/>
  <c r="I359" i="1"/>
  <c r="I262" i="1"/>
  <c r="I263" i="1"/>
  <c r="I173" i="1"/>
  <c r="I167" i="1"/>
  <c r="I401" i="1"/>
  <c r="I613" i="1"/>
  <c r="I257" i="1"/>
  <c r="I364" i="1"/>
  <c r="I79" i="1"/>
  <c r="I163" i="1"/>
  <c r="I453" i="1"/>
  <c r="I495" i="1"/>
  <c r="I347" i="1"/>
  <c r="I304" i="1"/>
  <c r="I228" i="1"/>
  <c r="I172" i="1"/>
  <c r="I123" i="1"/>
  <c r="I146" i="1"/>
  <c r="I759" i="1"/>
  <c r="I466" i="1"/>
  <c r="I176" i="1"/>
  <c r="I147" i="1"/>
  <c r="I84" i="1"/>
  <c r="I431" i="1"/>
  <c r="I614" i="1"/>
  <c r="I143" i="1"/>
  <c r="I235" i="1"/>
  <c r="I760" i="1"/>
  <c r="I108" i="1"/>
  <c r="I219" i="1"/>
  <c r="I322" i="1"/>
  <c r="I45" i="1"/>
  <c r="C45" i="19" s="1"/>
  <c r="H20" i="19" s="1"/>
  <c r="I133" i="1"/>
  <c r="I213" i="1"/>
  <c r="I50" i="1"/>
  <c r="I223" i="1"/>
  <c r="I476" i="1"/>
  <c r="I258" i="1"/>
  <c r="I437" i="1"/>
  <c r="I313" i="1"/>
  <c r="I323" i="1"/>
  <c r="I203" i="1"/>
  <c r="I97" i="1"/>
  <c r="I174" i="1"/>
  <c r="I92" i="1"/>
  <c r="I467" i="1"/>
  <c r="I288" i="1"/>
  <c r="I305" i="1"/>
  <c r="I204" i="1"/>
  <c r="I387" i="1"/>
  <c r="I188" i="1"/>
  <c r="I129" i="1"/>
  <c r="I236" i="1"/>
  <c r="I242" i="1"/>
  <c r="I388" i="1"/>
  <c r="I160" i="1"/>
  <c r="I243" i="1"/>
  <c r="I259" i="1"/>
  <c r="I207" i="1"/>
  <c r="I98" i="1"/>
  <c r="I244" i="1"/>
  <c r="I192" i="1"/>
  <c r="I53" i="1"/>
  <c r="I615" i="1"/>
  <c r="I224" i="1"/>
  <c r="I150" i="1"/>
  <c r="I438" i="1"/>
  <c r="I637" i="1"/>
  <c r="I117" i="1"/>
  <c r="I205" i="1"/>
  <c r="I102" i="1"/>
  <c r="I496" i="1"/>
  <c r="I354" i="1"/>
  <c r="I418" i="1"/>
  <c r="I181" i="1"/>
  <c r="I638" i="1"/>
  <c r="I93" i="1"/>
  <c r="I88" i="1"/>
  <c r="I140" i="1"/>
  <c r="I107" i="1"/>
  <c r="I365" i="1"/>
  <c r="I278" i="1"/>
  <c r="I279" i="1"/>
  <c r="I271" i="1"/>
  <c r="I639" i="1"/>
  <c r="I355" i="1"/>
  <c r="I168" i="1"/>
  <c r="I328" i="1"/>
  <c r="I199" i="1"/>
  <c r="I157" i="1"/>
  <c r="I410" i="1"/>
  <c r="I297" i="1"/>
  <c r="I145" i="1"/>
  <c r="I402" i="1"/>
  <c r="I144" i="1"/>
  <c r="I306" i="1"/>
  <c r="I329" i="1"/>
  <c r="I497" i="1"/>
  <c r="I616" i="1"/>
  <c r="I249" i="1"/>
  <c r="I348" i="1"/>
  <c r="I126" i="1"/>
  <c r="I468" i="1"/>
  <c r="I591" i="1"/>
  <c r="I546" i="1"/>
  <c r="I454" i="1"/>
  <c r="I314" i="1"/>
  <c r="I419" i="1"/>
  <c r="I338" i="1"/>
  <c r="I179" i="1"/>
  <c r="I182" i="1"/>
  <c r="I439" i="1"/>
  <c r="I298" i="1"/>
  <c r="I665" i="1"/>
  <c r="I245" i="1"/>
  <c r="I592" i="1"/>
  <c r="I498" i="1"/>
  <c r="I272" i="1"/>
  <c r="I376" i="1"/>
  <c r="I524" i="1"/>
  <c r="I640" i="1"/>
  <c r="I104" i="1"/>
  <c r="I162" i="1"/>
  <c r="I666" i="1"/>
  <c r="I509" i="1"/>
  <c r="I499" i="1"/>
  <c r="I206" i="1"/>
  <c r="I186" i="1"/>
  <c r="I280" i="1"/>
  <c r="I500" i="1"/>
  <c r="I189" i="1"/>
  <c r="I565" i="1"/>
  <c r="I82" i="1"/>
  <c r="I566" i="1"/>
  <c r="I525" i="1"/>
  <c r="I389" i="1"/>
  <c r="I420" i="1"/>
  <c r="I349" i="1"/>
  <c r="I350" i="1"/>
  <c r="I390" i="1"/>
  <c r="I593" i="1"/>
  <c r="I273" i="1"/>
  <c r="I307" i="1"/>
  <c r="I477" i="1"/>
  <c r="I28" i="1"/>
  <c r="C28" i="19" s="1"/>
  <c r="H3" i="19" s="1"/>
  <c r="I526" i="1"/>
  <c r="I308" i="1"/>
  <c r="I377" i="1"/>
  <c r="I378" i="1"/>
  <c r="I177" i="1"/>
  <c r="I411" i="1"/>
  <c r="I193" i="1"/>
  <c r="I96" i="1"/>
  <c r="I723" i="1"/>
  <c r="I469" i="1"/>
  <c r="I478" i="1"/>
  <c r="I229" i="1"/>
  <c r="I178" i="1"/>
  <c r="I366" i="1"/>
  <c r="I479" i="1"/>
  <c r="I527" i="1"/>
  <c r="I480" i="1"/>
  <c r="I89" i="1"/>
  <c r="I315" i="1"/>
  <c r="I761" i="1"/>
  <c r="I403" i="1"/>
  <c r="I470" i="1"/>
  <c r="I281" i="1"/>
  <c r="I617" i="1"/>
  <c r="I85" i="1"/>
  <c r="I421" i="1"/>
  <c r="I309" i="1"/>
  <c r="I293" i="1"/>
  <c r="I152" i="1"/>
  <c r="I481" i="1"/>
  <c r="I687" i="1"/>
  <c r="I547" i="1"/>
  <c r="I567" i="1"/>
  <c r="I330" i="1"/>
  <c r="I482" i="1"/>
  <c r="I568" i="1"/>
  <c r="I246" i="1"/>
  <c r="I212" i="1"/>
  <c r="I548" i="1"/>
  <c r="I528" i="1"/>
  <c r="I422" i="1"/>
  <c r="I510" i="1"/>
  <c r="I501" i="1"/>
  <c r="I149" i="1"/>
  <c r="I391" i="1"/>
  <c r="I641" i="1"/>
  <c r="I642" i="1"/>
  <c r="I455" i="1"/>
  <c r="I225" i="1"/>
  <c r="I688" i="1"/>
  <c r="I274" i="1"/>
  <c r="I151" i="1"/>
  <c r="I214" i="1"/>
  <c r="I549" i="1"/>
  <c r="I483" i="1"/>
  <c r="I158" i="1"/>
  <c r="I432" i="1"/>
  <c r="I643" i="1"/>
  <c r="I282" i="1"/>
  <c r="I724" i="1"/>
  <c r="I484" i="1"/>
  <c r="I594" i="1"/>
  <c r="I569" i="1"/>
  <c r="I339" i="1"/>
  <c r="I725" i="1"/>
  <c r="I392" i="1"/>
  <c r="I423" i="1"/>
  <c r="I440" i="1"/>
  <c r="I412" i="1"/>
  <c r="I689" i="1"/>
  <c r="I762" i="1"/>
  <c r="I511" i="1"/>
  <c r="I667" i="1"/>
  <c r="I485" i="1"/>
  <c r="I289" i="1"/>
  <c r="I111" i="1"/>
  <c r="I360" i="1"/>
  <c r="I230" i="1"/>
  <c r="I316" i="1"/>
  <c r="I331" i="1"/>
  <c r="I690" i="1"/>
  <c r="I441" i="1"/>
  <c r="I550" i="1"/>
  <c r="I668" i="1"/>
  <c r="I317" i="1"/>
  <c r="I691" i="1"/>
  <c r="I231" i="1"/>
  <c r="I164" i="1"/>
  <c r="I220" i="1"/>
  <c r="I340" i="1"/>
  <c r="I763" i="1"/>
  <c r="I764" i="1"/>
  <c r="I332" i="1"/>
  <c r="I570" i="1"/>
  <c r="I512" i="1"/>
  <c r="I404" i="1"/>
  <c r="I618" i="1"/>
  <c r="I424" i="1"/>
  <c r="I254" i="1"/>
  <c r="I299" i="1"/>
  <c r="I413" i="1"/>
  <c r="I72" i="1"/>
  <c r="I341" i="1"/>
  <c r="I644" i="1"/>
  <c r="I275" i="1"/>
  <c r="I294" i="1"/>
  <c r="I645" i="1"/>
  <c r="I290" i="1"/>
  <c r="I726" i="1"/>
  <c r="I727" i="1"/>
  <c r="I692" i="1"/>
  <c r="I669" i="1"/>
  <c r="I728" i="1"/>
  <c r="I551" i="1"/>
  <c r="I670" i="1"/>
  <c r="I456" i="1"/>
  <c r="I502" i="1"/>
  <c r="I393" i="1"/>
  <c r="I571" i="1"/>
  <c r="I513" i="1"/>
  <c r="I169" i="1"/>
  <c r="I221" i="1"/>
  <c r="I283" i="1"/>
  <c r="I433" i="1"/>
  <c r="I425" i="1"/>
  <c r="I552" i="1"/>
  <c r="I529" i="1"/>
  <c r="I300" i="1"/>
  <c r="I572" i="1"/>
  <c r="I646" i="1"/>
  <c r="I310" i="1"/>
  <c r="I333" i="1"/>
  <c r="I729" i="1"/>
  <c r="I255" i="1"/>
  <c r="I260" i="1"/>
  <c r="I119" i="1"/>
  <c r="I553" i="1"/>
  <c r="I414" i="1"/>
  <c r="I619" i="1"/>
  <c r="I595" i="1"/>
  <c r="I442" i="1"/>
  <c r="I671" i="1"/>
  <c r="I118" i="1"/>
  <c r="I215" i="1"/>
  <c r="I765" i="1"/>
  <c r="I197" i="1"/>
  <c r="I647" i="1"/>
  <c r="I226" i="1"/>
  <c r="I573" i="1"/>
  <c r="I554" i="1"/>
  <c r="I574" i="1"/>
  <c r="I295" i="1"/>
  <c r="I276" i="1"/>
  <c r="I41" i="1"/>
  <c r="C41" i="19" s="1"/>
  <c r="H16" i="19" s="1"/>
  <c r="I198" i="1"/>
  <c r="I503" i="1"/>
  <c r="I471" i="1"/>
  <c r="I443" i="1"/>
  <c r="I730" i="1"/>
  <c r="I766" i="1"/>
  <c r="I648" i="1"/>
  <c r="I575" i="1"/>
  <c r="I457" i="1"/>
  <c r="I486" i="1"/>
  <c r="I767" i="1"/>
  <c r="I693" i="1"/>
  <c r="I768" i="1"/>
  <c r="I731" i="1"/>
  <c r="I649" i="1"/>
  <c r="I555" i="1"/>
  <c r="I530" i="1"/>
  <c r="I514" i="1"/>
  <c r="I170" i="1"/>
  <c r="I531" i="1"/>
  <c r="I183" i="1"/>
  <c r="I769" i="1"/>
  <c r="I232" i="1"/>
  <c r="I576" i="1"/>
  <c r="I694" i="1"/>
  <c r="I190" i="1"/>
  <c r="I318" i="1"/>
  <c r="I291" i="1"/>
  <c r="I770" i="1"/>
  <c r="I405" i="1"/>
  <c r="I458" i="1"/>
  <c r="I311" i="1"/>
  <c r="I342" i="1"/>
  <c r="I415" i="1"/>
  <c r="I771" i="1"/>
  <c r="I732" i="1"/>
  <c r="I532" i="1"/>
  <c r="I596" i="1"/>
  <c r="I343" i="1"/>
  <c r="I650" i="1"/>
  <c r="I394" i="1"/>
  <c r="I651" i="1"/>
  <c r="I577" i="1"/>
  <c r="I277" i="1"/>
  <c r="I695" i="1"/>
  <c r="I597" i="1"/>
  <c r="I379" i="1"/>
  <c r="I696" i="1"/>
  <c r="I578" i="1"/>
  <c r="I556" i="1"/>
  <c r="I250" i="1"/>
  <c r="I652" i="1"/>
  <c r="I264" i="1"/>
  <c r="I515" i="1"/>
  <c r="I772" i="1"/>
  <c r="I251" i="1"/>
  <c r="I856" i="1"/>
  <c r="I773" i="1"/>
  <c r="I380" i="1"/>
  <c r="I367" i="1"/>
  <c r="I444" i="1"/>
  <c r="I256" i="1"/>
  <c r="I351" i="1"/>
  <c r="I344" i="1"/>
  <c r="I697" i="1"/>
  <c r="I774" i="1"/>
  <c r="I672" i="1"/>
  <c r="I673" i="1"/>
  <c r="I620" i="1"/>
  <c r="I775" i="1"/>
  <c r="I698" i="1"/>
  <c r="I472" i="1"/>
  <c r="I699" i="1"/>
  <c r="I621" i="1"/>
  <c r="I557" i="1"/>
  <c r="I445" i="1"/>
  <c r="I127" i="1"/>
  <c r="I598" i="1"/>
  <c r="I733" i="1"/>
  <c r="I324" i="1"/>
  <c r="I734" i="1"/>
  <c r="I120" i="1"/>
  <c r="I558" i="1"/>
  <c r="I700" i="1"/>
  <c r="I487" i="1"/>
  <c r="I131" i="1"/>
  <c r="I579" i="1"/>
  <c r="I735" i="1"/>
  <c r="I776" i="1"/>
  <c r="I777" i="1"/>
  <c r="I156" i="1"/>
  <c r="I208" i="1"/>
  <c r="I434" i="1"/>
  <c r="I736" i="1"/>
  <c r="I159" i="1"/>
  <c r="I580" i="1"/>
  <c r="I395" i="1"/>
  <c r="I674" i="1"/>
  <c r="I737" i="1"/>
  <c r="I738" i="1"/>
  <c r="I209" i="1"/>
  <c r="I504" i="1"/>
  <c r="I581" i="1"/>
  <c r="I396" i="1"/>
  <c r="I237" i="1"/>
  <c r="I675" i="1"/>
  <c r="I778" i="1"/>
  <c r="I533" i="1"/>
  <c r="I446" i="1"/>
  <c r="I142" i="1"/>
  <c r="I238" i="1"/>
  <c r="I381" i="1"/>
  <c r="I534" i="1"/>
  <c r="I516" i="1"/>
  <c r="I582" i="1"/>
  <c r="I559" i="1"/>
  <c r="I779" i="1"/>
  <c r="I459" i="1"/>
  <c r="I473" i="1"/>
  <c r="I780" i="1"/>
  <c r="I701" i="1"/>
  <c r="I334" i="1"/>
  <c r="I781" i="1"/>
  <c r="I216" i="1"/>
  <c r="I622" i="1"/>
  <c r="I124" i="1"/>
  <c r="I382" i="1"/>
  <c r="I335" i="1"/>
  <c r="I623" i="1"/>
  <c r="I653" i="1"/>
  <c r="I325" i="1"/>
  <c r="I560" i="1"/>
  <c r="I435" i="1"/>
  <c r="I782" i="1"/>
  <c r="I783" i="1"/>
  <c r="I336" i="1"/>
  <c r="I301" i="1"/>
  <c r="I784" i="1"/>
  <c r="I739" i="1"/>
  <c r="I599" i="1"/>
  <c r="I785" i="1"/>
  <c r="I786" i="1"/>
  <c r="I368" i="1"/>
  <c r="I624" i="1"/>
  <c r="I436" i="1"/>
  <c r="I600" i="1"/>
  <c r="I740" i="1"/>
  <c r="I369" i="1"/>
  <c r="I302" i="1"/>
  <c r="I517" i="1"/>
  <c r="I787" i="1"/>
  <c r="I601" i="1"/>
  <c r="I265" i="1"/>
  <c r="I654" i="1"/>
  <c r="I488" i="1"/>
  <c r="I602" i="1"/>
  <c r="I788" i="1"/>
  <c r="I460" i="1"/>
  <c r="I426" i="1"/>
  <c r="I702" i="1"/>
  <c r="I703" i="1"/>
  <c r="I789" i="1"/>
  <c r="I603" i="1"/>
  <c r="I518" i="1"/>
  <c r="I790" i="1"/>
  <c r="I791" i="1"/>
  <c r="I519" i="1"/>
  <c r="I406" i="1"/>
  <c r="I792" i="1"/>
  <c r="I252" i="1"/>
  <c r="I676" i="1"/>
  <c r="I704" i="1"/>
  <c r="I397" i="1"/>
  <c r="I535" i="1"/>
  <c r="I793" i="1"/>
  <c r="I677" i="1"/>
  <c r="I113" i="1"/>
  <c r="I794" i="1"/>
  <c r="I427" i="1"/>
  <c r="I520" i="1"/>
  <c r="I141" i="1"/>
  <c r="I795" i="1"/>
  <c r="I741" i="1"/>
  <c r="I191" i="1"/>
  <c r="I474" i="1"/>
  <c r="I153" i="1"/>
  <c r="I326" i="1"/>
  <c r="I461" i="1"/>
  <c r="I604" i="1"/>
  <c r="I605" i="1"/>
  <c r="I266" i="1"/>
  <c r="I239" i="1"/>
  <c r="I370" i="1"/>
  <c r="I606" i="1"/>
  <c r="I345" i="1"/>
  <c r="I796" i="1"/>
  <c r="I319" i="1"/>
  <c r="I655" i="1"/>
  <c r="I797" i="1"/>
  <c r="I798" i="1"/>
  <c r="I247" i="1"/>
  <c r="I122" i="1"/>
  <c r="I705" i="1"/>
  <c r="I536" i="1"/>
  <c r="I267" i="1"/>
  <c r="I625" i="1"/>
  <c r="I706" i="1"/>
  <c r="I134" i="1"/>
  <c r="I361" i="1"/>
  <c r="I407" i="1"/>
  <c r="I521" i="1"/>
  <c r="I583" i="1"/>
  <c r="I799" i="1"/>
  <c r="I522" i="1"/>
  <c r="I346" i="1"/>
  <c r="I742" i="1"/>
  <c r="I626" i="1"/>
  <c r="I743" i="1"/>
  <c r="I537" i="1"/>
  <c r="I505" i="1"/>
  <c r="I744" i="1"/>
  <c r="I678" i="1"/>
  <c r="I800" i="1"/>
  <c r="I801" i="1"/>
  <c r="I303" i="1"/>
  <c r="I802" i="1"/>
  <c r="I561" i="1"/>
  <c r="I745" i="1"/>
  <c r="I803" i="1"/>
  <c r="I371" i="1"/>
  <c r="I746" i="1"/>
  <c r="I707" i="1"/>
  <c r="I747" i="1"/>
  <c r="I194" i="1"/>
  <c r="I804" i="1"/>
  <c r="I462" i="1"/>
  <c r="I748" i="1"/>
  <c r="I708" i="1"/>
  <c r="I408" i="1"/>
  <c r="I805" i="1"/>
  <c r="I200" i="1"/>
  <c r="I562" i="1"/>
  <c r="I475" i="1"/>
  <c r="I563" i="1"/>
  <c r="I709" i="1"/>
  <c r="I627" i="1"/>
  <c r="I806" i="1"/>
  <c r="I538" i="1"/>
  <c r="I383" i="1"/>
  <c r="I428" i="1"/>
  <c r="I710" i="1"/>
  <c r="I607" i="1"/>
  <c r="I711" i="1"/>
  <c r="I712" i="1"/>
  <c r="I807" i="1"/>
  <c r="I679" i="1"/>
  <c r="I808" i="1"/>
  <c r="I628" i="1"/>
  <c r="I809" i="1"/>
  <c r="I372" i="1"/>
  <c r="I656" i="1"/>
  <c r="I523" i="1"/>
  <c r="I713" i="1"/>
  <c r="I810" i="1"/>
  <c r="I539" i="1"/>
  <c r="I749" i="1"/>
  <c r="I356" i="1"/>
  <c r="I811" i="1"/>
  <c r="I447" i="1"/>
  <c r="I812" i="1"/>
  <c r="I813" i="1"/>
  <c r="I814" i="1"/>
  <c r="I132" i="1"/>
  <c r="I489" i="1"/>
  <c r="I815" i="1"/>
  <c r="I714" i="1"/>
  <c r="I816" i="1"/>
  <c r="I584" i="1"/>
  <c r="I608" i="1"/>
  <c r="I817" i="1"/>
  <c r="I818" i="1"/>
  <c r="I384" i="1"/>
  <c r="I337" i="1"/>
  <c r="I362" i="1"/>
  <c r="I490" i="1"/>
  <c r="I448" i="1"/>
  <c r="I657" i="1"/>
  <c r="I463" i="1"/>
  <c r="I609" i="1"/>
  <c r="I819" i="1"/>
  <c r="I658" i="1"/>
  <c r="I491" i="1"/>
  <c r="I284" i="1"/>
  <c r="I352" i="1"/>
  <c r="I564" i="1"/>
  <c r="I820" i="1"/>
  <c r="I449" i="1"/>
  <c r="I285" i="1"/>
  <c r="I715" i="1"/>
  <c r="I629" i="1"/>
  <c r="I286" i="1"/>
  <c r="I821" i="1"/>
  <c r="I292" i="1"/>
  <c r="I716" i="1"/>
  <c r="I398" i="1"/>
  <c r="I822" i="1"/>
  <c r="I717" i="1"/>
  <c r="I823" i="1"/>
  <c r="I718" i="1"/>
  <c r="I464" i="1"/>
  <c r="I824" i="1"/>
  <c r="I630" i="1"/>
  <c r="I585" i="1"/>
  <c r="I825" i="1"/>
  <c r="I357" i="1"/>
  <c r="I826" i="1"/>
  <c r="I506" i="1"/>
  <c r="I827" i="1"/>
  <c r="I78" i="1"/>
  <c r="I828" i="1"/>
  <c r="I165" i="1"/>
  <c r="I450" i="1"/>
  <c r="I829" i="1"/>
  <c r="I130" i="1"/>
  <c r="I680" i="1"/>
  <c r="I830" i="1"/>
  <c r="I681" i="1"/>
  <c r="I416" i="1"/>
  <c r="I659" i="1"/>
  <c r="I540" i="1"/>
  <c r="I831" i="1"/>
  <c r="I832" i="1"/>
  <c r="I833" i="1"/>
  <c r="I682" i="1"/>
  <c r="I631" i="1"/>
  <c r="I750" i="1"/>
  <c r="I610" i="1"/>
  <c r="I95" i="1"/>
  <c r="I399" i="1"/>
  <c r="I261" i="1"/>
  <c r="I834" i="1"/>
  <c r="I507" i="1"/>
  <c r="I835" i="1"/>
  <c r="I385" i="1"/>
  <c r="I836" i="1"/>
  <c r="I751" i="1"/>
  <c r="I541" i="1"/>
  <c r="I683" i="1"/>
  <c r="I611" i="1"/>
  <c r="I837" i="1"/>
  <c r="I838" i="1"/>
  <c r="I839" i="1"/>
  <c r="I632" i="1"/>
  <c r="I684" i="1"/>
  <c r="I586" i="1"/>
  <c r="I752" i="1"/>
  <c r="I840" i="1"/>
  <c r="I841" i="1"/>
  <c r="I842" i="1"/>
  <c r="I633" i="1"/>
  <c r="I753" i="1"/>
  <c r="I587" i="1"/>
  <c r="I634" i="1"/>
  <c r="I843" i="1"/>
  <c r="I844" i="1"/>
  <c r="I660" i="1"/>
  <c r="I719" i="1"/>
  <c r="I542" i="1"/>
  <c r="I588" i="1"/>
  <c r="I589" i="1"/>
  <c r="I720" i="1"/>
  <c r="I845" i="1"/>
  <c r="I543" i="1"/>
  <c r="I217" i="1"/>
  <c r="I661" i="1"/>
  <c r="I721" i="1"/>
  <c r="I373" i="1"/>
  <c r="I685" i="1"/>
  <c r="I754" i="1"/>
  <c r="I755" i="1"/>
  <c r="I846" i="1"/>
  <c r="I662" i="1"/>
  <c r="I756" i="1"/>
  <c r="I358" i="1"/>
  <c r="I847" i="1"/>
  <c r="I663" i="1"/>
  <c r="I664" i="1"/>
  <c r="I848" i="1"/>
  <c r="I492" i="1"/>
  <c r="I233" i="1"/>
  <c r="I451" i="1"/>
  <c r="I849" i="1"/>
  <c r="I850" i="1"/>
  <c r="I686" i="1"/>
  <c r="I851" i="1"/>
  <c r="I722" i="1"/>
  <c r="I417" i="1"/>
  <c r="I493" i="1"/>
  <c r="I635" i="1"/>
  <c r="I852" i="1"/>
  <c r="I201" i="1"/>
  <c r="I853" i="1"/>
  <c r="I184" i="1"/>
  <c r="I854" i="1"/>
  <c r="I210" i="1"/>
  <c r="I855" i="1"/>
  <c r="I374" i="1"/>
  <c r="G4" i="15"/>
  <c r="D4" i="15" s="1"/>
  <c r="H4" i="15"/>
  <c r="E4" i="15" s="1"/>
  <c r="I4" i="15"/>
  <c r="F4" i="15" s="1"/>
  <c r="G5" i="15"/>
  <c r="D5" i="15" s="1"/>
  <c r="H5" i="15"/>
  <c r="E5" i="15" s="1"/>
  <c r="I5" i="15"/>
  <c r="F5" i="15" s="1"/>
  <c r="G6" i="15"/>
  <c r="D6" i="15" s="1"/>
  <c r="H6" i="15"/>
  <c r="E6" i="15" s="1"/>
  <c r="I6" i="15"/>
  <c r="G7" i="15"/>
  <c r="D7" i="15" s="1"/>
  <c r="H7" i="15"/>
  <c r="E7" i="15" s="1"/>
  <c r="I7" i="15"/>
  <c r="F7" i="15" s="1"/>
  <c r="G8" i="15"/>
  <c r="D8" i="15" s="1"/>
  <c r="H8" i="15"/>
  <c r="E8" i="15" s="1"/>
  <c r="I8" i="15"/>
  <c r="F8" i="15" s="1"/>
  <c r="G9" i="15"/>
  <c r="D9" i="15" s="1"/>
  <c r="H9" i="15"/>
  <c r="E9" i="15" s="1"/>
  <c r="I9" i="15"/>
  <c r="F9" i="15" s="1"/>
  <c r="G10" i="15"/>
  <c r="D10" i="15" s="1"/>
  <c r="H10" i="15"/>
  <c r="E10" i="15" s="1"/>
  <c r="I10" i="15"/>
  <c r="F10" i="15" s="1"/>
  <c r="G11" i="15"/>
  <c r="D11" i="15" s="1"/>
  <c r="H11" i="15"/>
  <c r="E11" i="15" s="1"/>
  <c r="I11" i="15"/>
  <c r="F11" i="15" s="1"/>
  <c r="G12" i="15"/>
  <c r="D12" i="15" s="1"/>
  <c r="H12" i="15"/>
  <c r="E12" i="15" s="1"/>
  <c r="I12" i="15"/>
  <c r="F12" i="15" s="1"/>
  <c r="G13" i="15"/>
  <c r="D13" i="15" s="1"/>
  <c r="H13" i="15"/>
  <c r="E13" i="15" s="1"/>
  <c r="I13" i="15"/>
  <c r="F13" i="15" s="1"/>
  <c r="G14" i="15"/>
  <c r="D14" i="15" s="1"/>
  <c r="H14" i="15"/>
  <c r="E14" i="15" s="1"/>
  <c r="I14" i="15"/>
  <c r="F14" i="15" s="1"/>
  <c r="G15" i="15"/>
  <c r="D15" i="15" s="1"/>
  <c r="H15" i="15"/>
  <c r="E15" i="15" s="1"/>
  <c r="I15" i="15"/>
  <c r="F15" i="15" s="1"/>
  <c r="G16" i="15"/>
  <c r="D16" i="15" s="1"/>
  <c r="H16" i="15"/>
  <c r="E16" i="15" s="1"/>
  <c r="I16" i="15"/>
  <c r="F16" i="15" s="1"/>
  <c r="I3" i="15"/>
  <c r="H3" i="15"/>
  <c r="E3" i="15" s="1"/>
  <c r="G3" i="15"/>
  <c r="D3" i="15" s="1"/>
  <c r="F6" i="15"/>
  <c r="I4" i="9"/>
  <c r="J4" i="9"/>
  <c r="K4" i="9"/>
  <c r="L4" i="9"/>
  <c r="M4" i="9"/>
  <c r="I5" i="9"/>
  <c r="J5" i="9"/>
  <c r="K5" i="9"/>
  <c r="L5" i="9"/>
  <c r="M5" i="9"/>
  <c r="I6" i="9"/>
  <c r="J6" i="9"/>
  <c r="K6" i="9"/>
  <c r="L6" i="9"/>
  <c r="M6" i="9"/>
  <c r="I7" i="9"/>
  <c r="J7" i="9"/>
  <c r="K7" i="9"/>
  <c r="L7" i="9"/>
  <c r="M7" i="9"/>
  <c r="I8" i="9"/>
  <c r="J8" i="9"/>
  <c r="K8" i="9"/>
  <c r="L8" i="9"/>
  <c r="M8" i="9"/>
  <c r="I9" i="9"/>
  <c r="J9" i="9"/>
  <c r="K9" i="9"/>
  <c r="L9" i="9"/>
  <c r="M9" i="9"/>
  <c r="I10" i="9"/>
  <c r="J10" i="9"/>
  <c r="K10" i="9"/>
  <c r="L10" i="9"/>
  <c r="M10" i="9"/>
  <c r="I11" i="9"/>
  <c r="J11" i="9"/>
  <c r="K11" i="9"/>
  <c r="L11" i="9"/>
  <c r="M11" i="9"/>
  <c r="I12" i="9"/>
  <c r="J12" i="9"/>
  <c r="K12" i="9"/>
  <c r="L12" i="9"/>
  <c r="M12" i="9"/>
  <c r="I13" i="9"/>
  <c r="J13" i="9"/>
  <c r="K13" i="9"/>
  <c r="L13" i="9"/>
  <c r="M13" i="9"/>
  <c r="I14" i="9"/>
  <c r="J14" i="9"/>
  <c r="K14" i="9"/>
  <c r="L14" i="9"/>
  <c r="M14" i="9"/>
  <c r="I15" i="9"/>
  <c r="J15" i="9"/>
  <c r="K15" i="9"/>
  <c r="L15" i="9"/>
  <c r="M15" i="9"/>
  <c r="I16" i="9"/>
  <c r="J16" i="9"/>
  <c r="K16" i="9"/>
  <c r="L16" i="9"/>
  <c r="M16" i="9"/>
  <c r="I3" i="9"/>
  <c r="J3" i="9"/>
  <c r="K3" i="9"/>
  <c r="L3" i="9"/>
  <c r="M3" i="9"/>
  <c r="A70" i="11"/>
  <c r="A69" i="11" s="1"/>
  <c r="A68" i="11" s="1"/>
  <c r="A67" i="11" s="1"/>
  <c r="A66" i="11" s="1"/>
  <c r="A65" i="11" s="1"/>
  <c r="A64" i="11" s="1"/>
  <c r="A63" i="11" s="1"/>
  <c r="A62" i="11" s="1"/>
  <c r="A61" i="11" s="1"/>
  <c r="A60" i="11" s="1"/>
  <c r="A59" i="11" s="1"/>
  <c r="A58" i="11" s="1"/>
  <c r="C47" i="19" l="1"/>
  <c r="H22" i="19" s="1"/>
  <c r="J856" i="1"/>
  <c r="J90" i="1"/>
  <c r="J57" i="1"/>
  <c r="J374" i="1"/>
  <c r="J635" i="1"/>
  <c r="J451" i="1"/>
  <c r="J756" i="1"/>
  <c r="J661" i="1"/>
  <c r="J719" i="1"/>
  <c r="J842" i="1"/>
  <c r="J838" i="1"/>
  <c r="J261" i="1"/>
  <c r="J659" i="1"/>
  <c r="J78" i="1"/>
  <c r="J823" i="1"/>
  <c r="J449" i="1"/>
  <c r="J657" i="1"/>
  <c r="J714" i="1"/>
  <c r="J539" i="1"/>
  <c r="J807" i="1"/>
  <c r="J563" i="1"/>
  <c r="J707" i="1"/>
  <c r="J744" i="1"/>
  <c r="J134" i="1"/>
  <c r="J796" i="1"/>
  <c r="J191" i="1"/>
  <c r="J704" i="1"/>
  <c r="J426" i="1"/>
  <c r="J369" i="1"/>
  <c r="J560" i="1"/>
  <c r="J779" i="1"/>
  <c r="J581" i="1"/>
  <c r="J735" i="1"/>
  <c r="J557" i="1"/>
  <c r="J380" i="1"/>
  <c r="J277" i="1"/>
  <c r="J405" i="1"/>
  <c r="J649" i="1"/>
  <c r="J198" i="1"/>
  <c r="J619" i="1"/>
  <c r="J425" i="1"/>
  <c r="J692" i="1"/>
  <c r="J404" i="1"/>
  <c r="J441" i="1"/>
  <c r="J392" i="1"/>
  <c r="J274" i="1"/>
  <c r="J309" i="1"/>
  <c r="J526" i="1"/>
  <c r="J162" i="1"/>
  <c r="J616" i="1"/>
  <c r="J45" i="1"/>
  <c r="D45" i="19" s="1"/>
  <c r="J67" i="1"/>
  <c r="J855" i="1"/>
  <c r="J493" i="1"/>
  <c r="J233" i="1"/>
  <c r="J662" i="1"/>
  <c r="J217" i="1"/>
  <c r="J660" i="1"/>
  <c r="J841" i="1"/>
  <c r="J611" i="1"/>
  <c r="J399" i="1"/>
  <c r="J416" i="1"/>
  <c r="J506" i="1"/>
  <c r="J717" i="1"/>
  <c r="J820" i="1"/>
  <c r="J490" i="1"/>
  <c r="J815" i="1"/>
  <c r="J810" i="1"/>
  <c r="J711" i="1"/>
  <c r="J475" i="1"/>
  <c r="J746" i="1"/>
  <c r="J537" i="1"/>
  <c r="J706" i="1"/>
  <c r="J345" i="1"/>
  <c r="J795" i="1"/>
  <c r="J676" i="1"/>
  <c r="J460" i="1"/>
  <c r="J624" i="1"/>
  <c r="J325" i="1"/>
  <c r="J559" i="1"/>
  <c r="J504" i="1"/>
  <c r="J131" i="1"/>
  <c r="J698" i="1"/>
  <c r="J577" i="1"/>
  <c r="J770" i="1"/>
  <c r="J768" i="1"/>
  <c r="J295" i="1"/>
  <c r="J414" i="1"/>
  <c r="J283" i="1"/>
  <c r="J727" i="1"/>
  <c r="J570" i="1"/>
  <c r="J316" i="1"/>
  <c r="J725" i="1"/>
  <c r="J642" i="1"/>
  <c r="J617" i="1"/>
  <c r="J28" i="1"/>
  <c r="D28" i="19" s="1"/>
  <c r="J376" i="1"/>
  <c r="J306" i="1"/>
  <c r="J147" i="1"/>
  <c r="J210" i="1"/>
  <c r="J417" i="1"/>
  <c r="J492" i="1"/>
  <c r="J846" i="1"/>
  <c r="J543" i="1"/>
  <c r="J844" i="1"/>
  <c r="J840" i="1"/>
  <c r="J683" i="1"/>
  <c r="J610" i="1"/>
  <c r="J681" i="1"/>
  <c r="J826" i="1"/>
  <c r="J398" i="1"/>
  <c r="J564" i="1"/>
  <c r="J362" i="1"/>
  <c r="J132" i="1"/>
  <c r="J713" i="1"/>
  <c r="J607" i="1"/>
  <c r="J200" i="1"/>
  <c r="J371" i="1"/>
  <c r="J626" i="1"/>
  <c r="J267" i="1"/>
  <c r="J370" i="1"/>
  <c r="J141" i="1"/>
  <c r="J406" i="1"/>
  <c r="J788" i="1"/>
  <c r="J368" i="1"/>
  <c r="J623" i="1"/>
  <c r="J534" i="1"/>
  <c r="J737" i="1"/>
  <c r="J487" i="1"/>
  <c r="J775" i="1"/>
  <c r="J251" i="1"/>
  <c r="J650" i="1"/>
  <c r="J694" i="1"/>
  <c r="J693" i="1"/>
  <c r="J574" i="1"/>
  <c r="J553" i="1"/>
  <c r="J169" i="1"/>
  <c r="J294" i="1"/>
  <c r="J332" i="1"/>
  <c r="J230" i="1"/>
  <c r="J339" i="1"/>
  <c r="J641" i="1"/>
  <c r="J315" i="1"/>
  <c r="J273" i="1"/>
  <c r="J272" i="1"/>
  <c r="J157" i="1"/>
  <c r="J453" i="1"/>
  <c r="J166" i="1"/>
  <c r="J854" i="1"/>
  <c r="J722" i="1"/>
  <c r="J848" i="1"/>
  <c r="J755" i="1"/>
  <c r="J845" i="1"/>
  <c r="J843" i="1"/>
  <c r="J752" i="1"/>
  <c r="J541" i="1"/>
  <c r="J750" i="1"/>
  <c r="J680" i="1"/>
  <c r="J357" i="1"/>
  <c r="J716" i="1"/>
  <c r="J284" i="1"/>
  <c r="J337" i="1"/>
  <c r="J814" i="1"/>
  <c r="J656" i="1"/>
  <c r="J710" i="1"/>
  <c r="J805" i="1"/>
  <c r="J745" i="1"/>
  <c r="J742" i="1"/>
  <c r="J536" i="1"/>
  <c r="J266" i="1"/>
  <c r="J520" i="1"/>
  <c r="J519" i="1"/>
  <c r="J488" i="1"/>
  <c r="J785" i="1"/>
  <c r="J124" i="1"/>
  <c r="J381" i="1"/>
  <c r="J395" i="1"/>
  <c r="J700" i="1"/>
  <c r="J673" i="1"/>
  <c r="J264" i="1"/>
  <c r="J343" i="1"/>
  <c r="J576" i="1"/>
  <c r="J767" i="1"/>
  <c r="J573" i="1"/>
  <c r="J255" i="1"/>
  <c r="J513" i="1"/>
  <c r="J275" i="1"/>
  <c r="J763" i="1"/>
  <c r="J289" i="1"/>
  <c r="J484" i="1"/>
  <c r="J510" i="1"/>
  <c r="J89" i="1"/>
  <c r="J420" i="1"/>
  <c r="J665" i="1"/>
  <c r="J365" i="1"/>
  <c r="J359" i="1"/>
  <c r="J202" i="1"/>
  <c r="J184" i="1"/>
  <c r="J851" i="1"/>
  <c r="J664" i="1"/>
  <c r="J754" i="1"/>
  <c r="J720" i="1"/>
  <c r="J634" i="1"/>
  <c r="J586" i="1"/>
  <c r="J836" i="1"/>
  <c r="J631" i="1"/>
  <c r="J130" i="1"/>
  <c r="J585" i="1"/>
  <c r="J292" i="1"/>
  <c r="J491" i="1"/>
  <c r="J818" i="1"/>
  <c r="J813" i="1"/>
  <c r="J372" i="1"/>
  <c r="J383" i="1"/>
  <c r="J408" i="1"/>
  <c r="J561" i="1"/>
  <c r="J522" i="1"/>
  <c r="J705" i="1"/>
  <c r="J605" i="1"/>
  <c r="J113" i="1"/>
  <c r="J791" i="1"/>
  <c r="J265" i="1"/>
  <c r="J599" i="1"/>
  <c r="J622" i="1"/>
  <c r="J238" i="1"/>
  <c r="J159" i="1"/>
  <c r="J324" i="1"/>
  <c r="J672" i="1"/>
  <c r="J652" i="1"/>
  <c r="J596" i="1"/>
  <c r="J769" i="1"/>
  <c r="J648" i="1"/>
  <c r="J647" i="1"/>
  <c r="J729" i="1"/>
  <c r="J571" i="1"/>
  <c r="J341" i="1"/>
  <c r="J164" i="1"/>
  <c r="J485" i="1"/>
  <c r="J282" i="1"/>
  <c r="J212" i="1"/>
  <c r="J479" i="1"/>
  <c r="J389" i="1"/>
  <c r="J179" i="1"/>
  <c r="J496" i="1"/>
  <c r="J187" i="1"/>
  <c r="J195" i="1"/>
  <c r="J853" i="1"/>
  <c r="J686" i="1"/>
  <c r="J663" i="1"/>
  <c r="J685" i="1"/>
  <c r="J589" i="1"/>
  <c r="J587" i="1"/>
  <c r="J684" i="1"/>
  <c r="J385" i="1"/>
  <c r="J833" i="1"/>
  <c r="J829" i="1"/>
  <c r="J630" i="1"/>
  <c r="J286" i="1"/>
  <c r="J658" i="1"/>
  <c r="J817" i="1"/>
  <c r="J447" i="1"/>
  <c r="J809" i="1"/>
  <c r="J538" i="1"/>
  <c r="J748" i="1"/>
  <c r="J303" i="1"/>
  <c r="J799" i="1"/>
  <c r="J798" i="1"/>
  <c r="J604" i="1"/>
  <c r="J677" i="1"/>
  <c r="J518" i="1"/>
  <c r="J601" i="1"/>
  <c r="J739" i="1"/>
  <c r="J781" i="1"/>
  <c r="J533" i="1"/>
  <c r="J736" i="1"/>
  <c r="J733" i="1"/>
  <c r="J697" i="1"/>
  <c r="J578" i="1"/>
  <c r="J771" i="1"/>
  <c r="J183" i="1"/>
  <c r="J766" i="1"/>
  <c r="J197" i="1"/>
  <c r="J646" i="1"/>
  <c r="J670" i="1"/>
  <c r="J72" i="1"/>
  <c r="J231" i="1"/>
  <c r="J667" i="1"/>
  <c r="J432" i="1"/>
  <c r="J246" i="1"/>
  <c r="J469" i="1"/>
  <c r="J565" i="1"/>
  <c r="J419" i="1"/>
  <c r="J53" i="1"/>
  <c r="J287" i="1"/>
  <c r="J6" i="1"/>
  <c r="D4" i="19" s="1"/>
  <c r="J5" i="1"/>
  <c r="D3" i="19" s="1"/>
  <c r="J36" i="1"/>
  <c r="D36" i="19" s="1"/>
  <c r="J9" i="1"/>
  <c r="D7" i="19" s="1"/>
  <c r="J10" i="1"/>
  <c r="D8" i="19" s="1"/>
  <c r="J61" i="1"/>
  <c r="J80" i="1"/>
  <c r="J51" i="1"/>
  <c r="J112" i="1"/>
  <c r="J94" i="1"/>
  <c r="J136" i="1"/>
  <c r="J105" i="1"/>
  <c r="J452" i="1"/>
  <c r="J139" i="1"/>
  <c r="J175" i="1"/>
  <c r="J353" i="1"/>
  <c r="J636" i="1"/>
  <c r="J465" i="1"/>
  <c r="J758" i="1"/>
  <c r="J269" i="1"/>
  <c r="J262" i="1"/>
  <c r="J79" i="1"/>
  <c r="J123" i="1"/>
  <c r="J614" i="1"/>
  <c r="J133" i="1"/>
  <c r="J323" i="1"/>
  <c r="J204" i="1"/>
  <c r="J14" i="1"/>
  <c r="D12" i="19" s="1"/>
  <c r="J8" i="1"/>
  <c r="D6" i="19" s="1"/>
  <c r="J7" i="1"/>
  <c r="D5" i="19" s="1"/>
  <c r="J23" i="1"/>
  <c r="D21" i="19" s="1"/>
  <c r="J25" i="1"/>
  <c r="D23" i="19" s="1"/>
  <c r="J26" i="1"/>
  <c r="D24" i="19" s="1"/>
  <c r="J32" i="1"/>
  <c r="D32" i="19" s="1"/>
  <c r="J77" i="1"/>
  <c r="J83" i="1"/>
  <c r="J91" i="1"/>
  <c r="J48" i="1"/>
  <c r="J106" i="1"/>
  <c r="J59" i="1"/>
  <c r="J222" i="1"/>
  <c r="J69" i="1"/>
  <c r="J100" i="1"/>
  <c r="J137" i="1"/>
  <c r="J185" i="1"/>
  <c r="J409" i="1"/>
  <c r="J363" i="1"/>
  <c r="J248" i="1"/>
  <c r="J401" i="1"/>
  <c r="J347" i="1"/>
  <c r="J176" i="1"/>
  <c r="J108" i="1"/>
  <c r="J476" i="1"/>
  <c r="J92" i="1"/>
  <c r="J236" i="1"/>
  <c r="J244" i="1"/>
  <c r="J117" i="1"/>
  <c r="J93" i="1"/>
  <c r="J639" i="1"/>
  <c r="J145" i="1"/>
  <c r="J348" i="1"/>
  <c r="J338" i="1"/>
  <c r="J498" i="1"/>
  <c r="J509" i="1"/>
  <c r="J82" i="1"/>
  <c r="J593" i="1"/>
  <c r="J378" i="1"/>
  <c r="J229" i="1"/>
  <c r="J761" i="1"/>
  <c r="J293" i="1"/>
  <c r="J568" i="1"/>
  <c r="J149" i="1"/>
  <c r="J151" i="1"/>
  <c r="J724" i="1"/>
  <c r="J440" i="1"/>
  <c r="J111" i="1"/>
  <c r="J668" i="1"/>
  <c r="J764" i="1"/>
  <c r="J299" i="1"/>
  <c r="J290" i="1"/>
  <c r="J456" i="1"/>
  <c r="J433" i="1"/>
  <c r="J333" i="1"/>
  <c r="J595" i="1"/>
  <c r="J226" i="1"/>
  <c r="J503" i="1"/>
  <c r="J486" i="1"/>
  <c r="J514" i="1"/>
  <c r="J190" i="1"/>
  <c r="J415" i="1"/>
  <c r="J651" i="1"/>
  <c r="J556" i="1"/>
  <c r="J773" i="1"/>
  <c r="J774" i="1"/>
  <c r="J621" i="1"/>
  <c r="J120" i="1"/>
  <c r="J777" i="1"/>
  <c r="J674" i="1"/>
  <c r="J675" i="1"/>
  <c r="J516" i="1"/>
  <c r="J334" i="1"/>
  <c r="J653" i="1"/>
  <c r="J784" i="1"/>
  <c r="J600" i="1"/>
  <c r="J654" i="1"/>
  <c r="J789" i="1"/>
  <c r="J252" i="1"/>
  <c r="J794" i="1"/>
  <c r="J153" i="1"/>
  <c r="J606" i="1"/>
  <c r="J122" i="1"/>
  <c r="J407" i="1"/>
  <c r="J743" i="1"/>
  <c r="J802" i="1"/>
  <c r="J194" i="1"/>
  <c r="J11" i="1"/>
  <c r="D9" i="19" s="1"/>
  <c r="J18" i="1"/>
  <c r="D16" i="19" s="1"/>
  <c r="J19" i="1"/>
  <c r="D17" i="19" s="1"/>
  <c r="J38" i="1"/>
  <c r="D38" i="19" s="1"/>
  <c r="J44" i="1"/>
  <c r="D44" i="19" s="1"/>
  <c r="J135" i="1"/>
  <c r="J54" i="1"/>
  <c r="J218" i="1"/>
  <c r="J327" i="1"/>
  <c r="J320" i="1"/>
  <c r="J128" i="1"/>
  <c r="J74" i="1"/>
  <c r="J55" i="1"/>
  <c r="J386" i="1"/>
  <c r="J263" i="1"/>
  <c r="J495" i="1"/>
  <c r="J84" i="1"/>
  <c r="J213" i="1"/>
  <c r="J174" i="1"/>
  <c r="J388" i="1"/>
  <c r="J615" i="1"/>
  <c r="J354" i="1"/>
  <c r="J278" i="1"/>
  <c r="J410" i="1"/>
  <c r="J20" i="1"/>
  <c r="D18" i="19" s="1"/>
  <c r="J70" i="1"/>
  <c r="J103" i="1"/>
  <c r="J56" i="1"/>
  <c r="J400" i="1"/>
  <c r="J63" i="1"/>
  <c r="J180" i="1"/>
  <c r="J71" i="1"/>
  <c r="J116" i="1"/>
  <c r="J148" i="1"/>
  <c r="J110" i="1"/>
  <c r="J757" i="1"/>
  <c r="J253" i="1"/>
  <c r="J173" i="1"/>
  <c r="J304" i="1"/>
  <c r="J431" i="1"/>
  <c r="J50" i="1"/>
  <c r="J467" i="1"/>
  <c r="J160" i="1"/>
  <c r="J224" i="1"/>
  <c r="J418" i="1"/>
  <c r="J279" i="1"/>
  <c r="J297" i="1"/>
  <c r="J126" i="1"/>
  <c r="J182" i="1"/>
  <c r="J524" i="1"/>
  <c r="J280" i="1"/>
  <c r="J349" i="1"/>
  <c r="J308" i="1"/>
  <c r="J478" i="1"/>
  <c r="J403" i="1"/>
  <c r="J481" i="1"/>
  <c r="J548" i="1"/>
  <c r="J455" i="1"/>
  <c r="J16" i="1"/>
  <c r="D14" i="19" s="1"/>
  <c r="J15" i="1"/>
  <c r="D13" i="19" s="1"/>
  <c r="J21" i="1"/>
  <c r="D19" i="19" s="1"/>
  <c r="J30" i="1"/>
  <c r="D30" i="19" s="1"/>
  <c r="J33" i="1"/>
  <c r="D33" i="19" s="1"/>
  <c r="J35" i="1"/>
  <c r="D35" i="19" s="1"/>
  <c r="J99" i="1"/>
  <c r="J494" i="1"/>
  <c r="J154" i="1"/>
  <c r="J101" i="1"/>
  <c r="J109" i="1"/>
  <c r="J43" i="1"/>
  <c r="D43" i="19" s="1"/>
  <c r="J60" i="1"/>
  <c r="J167" i="1"/>
  <c r="J228" i="1"/>
  <c r="J143" i="1"/>
  <c r="J223" i="1"/>
  <c r="J288" i="1"/>
  <c r="J243" i="1"/>
  <c r="J150" i="1"/>
  <c r="J181" i="1"/>
  <c r="J271" i="1"/>
  <c r="J402" i="1"/>
  <c r="J468" i="1"/>
  <c r="J439" i="1"/>
  <c r="J640" i="1"/>
  <c r="J500" i="1"/>
  <c r="J350" i="1"/>
  <c r="J377" i="1"/>
  <c r="J178" i="1"/>
  <c r="J470" i="1"/>
  <c r="J687" i="1"/>
  <c r="J528" i="1"/>
  <c r="J225" i="1"/>
  <c r="J643" i="1"/>
  <c r="J423" i="1"/>
  <c r="J360" i="1"/>
  <c r="J691" i="1"/>
  <c r="J512" i="1"/>
  <c r="J644" i="1"/>
  <c r="J728" i="1"/>
  <c r="J221" i="1"/>
  <c r="J310" i="1"/>
  <c r="J442" i="1"/>
  <c r="J554" i="1"/>
  <c r="J730" i="1"/>
  <c r="J731" i="1"/>
  <c r="J232" i="1"/>
  <c r="J311" i="1"/>
  <c r="J394" i="1"/>
  <c r="J250" i="1"/>
  <c r="J367" i="1"/>
  <c r="J620" i="1"/>
  <c r="J598" i="1"/>
  <c r="J579" i="1"/>
  <c r="J580" i="1"/>
  <c r="J237" i="1"/>
  <c r="J582" i="1"/>
  <c r="J216" i="1"/>
  <c r="J435" i="1"/>
  <c r="J786" i="1"/>
  <c r="J787" i="1"/>
  <c r="J702" i="1"/>
  <c r="J792" i="1"/>
  <c r="J427" i="1"/>
  <c r="J461" i="1"/>
  <c r="J319" i="1"/>
  <c r="J625" i="1"/>
  <c r="J346" i="1"/>
  <c r="J801" i="1"/>
  <c r="J747" i="1"/>
  <c r="J562" i="1"/>
  <c r="J428" i="1"/>
  <c r="J628" i="1"/>
  <c r="J749" i="1"/>
  <c r="J489" i="1"/>
  <c r="J384" i="1"/>
  <c r="J819" i="1"/>
  <c r="J285" i="1"/>
  <c r="J822" i="1"/>
  <c r="J825" i="1"/>
  <c r="J450" i="1"/>
  <c r="J540" i="1"/>
  <c r="J95" i="1"/>
  <c r="J751" i="1"/>
  <c r="J58" i="1"/>
  <c r="J24" i="1"/>
  <c r="D22" i="19" s="1"/>
  <c r="J27" i="1"/>
  <c r="D27" i="19" s="1"/>
  <c r="J81" i="1"/>
  <c r="J62" i="1"/>
  <c r="J240" i="1"/>
  <c r="J64" i="1"/>
  <c r="J544" i="1"/>
  <c r="J29" i="1"/>
  <c r="D29" i="19" s="1"/>
  <c r="J241" i="1"/>
  <c r="J234" i="1"/>
  <c r="J66" i="1"/>
  <c r="J321" i="1"/>
  <c r="J613" i="1"/>
  <c r="J172" i="1"/>
  <c r="J235" i="1"/>
  <c r="J258" i="1"/>
  <c r="J305" i="1"/>
  <c r="J259" i="1"/>
  <c r="J438" i="1"/>
  <c r="J638" i="1"/>
  <c r="J355" i="1"/>
  <c r="J144" i="1"/>
  <c r="J591" i="1"/>
  <c r="J298" i="1"/>
  <c r="J104" i="1"/>
  <c r="J189" i="1"/>
  <c r="J390" i="1"/>
  <c r="J177" i="1"/>
  <c r="J366" i="1"/>
  <c r="J281" i="1"/>
  <c r="J547" i="1"/>
  <c r="J422" i="1"/>
  <c r="J688" i="1"/>
  <c r="J17" i="1"/>
  <c r="D15" i="19" s="1"/>
  <c r="J42" i="1"/>
  <c r="D42" i="19" s="1"/>
  <c r="J13" i="1"/>
  <c r="D11" i="19" s="1"/>
  <c r="J47" i="1"/>
  <c r="J86" i="1"/>
  <c r="J75" i="1"/>
  <c r="J34" i="1"/>
  <c r="D34" i="19" s="1"/>
  <c r="J375" i="1"/>
  <c r="J155" i="1"/>
  <c r="J429" i="1"/>
  <c r="J76" i="1"/>
  <c r="J68" i="1"/>
  <c r="J545" i="1"/>
  <c r="J257" i="1"/>
  <c r="J146" i="1"/>
  <c r="J760" i="1"/>
  <c r="J437" i="1"/>
  <c r="J387" i="1"/>
  <c r="J207" i="1"/>
  <c r="J637" i="1"/>
  <c r="J88" i="1"/>
  <c r="J168" i="1"/>
  <c r="J22" i="1"/>
  <c r="D20" i="19" s="1"/>
  <c r="J46" i="1"/>
  <c r="J65" i="1"/>
  <c r="J39" i="1"/>
  <c r="D39" i="19" s="1"/>
  <c r="J196" i="1"/>
  <c r="J87" i="1"/>
  <c r="J296" i="1"/>
  <c r="J115" i="1"/>
  <c r="J211" i="1"/>
  <c r="J121" i="1"/>
  <c r="J430" i="1"/>
  <c r="J73" i="1"/>
  <c r="J270" i="1"/>
  <c r="J364" i="1"/>
  <c r="J759" i="1"/>
  <c r="J219" i="1"/>
  <c r="J313" i="1"/>
  <c r="J188" i="1"/>
  <c r="J98" i="1"/>
  <c r="J205" i="1"/>
  <c r="J140" i="1"/>
  <c r="J328" i="1"/>
  <c r="J329" i="1"/>
  <c r="J454" i="1"/>
  <c r="J245" i="1"/>
  <c r="J666" i="1"/>
  <c r="J566" i="1"/>
  <c r="J307" i="1"/>
  <c r="J193" i="1"/>
  <c r="J527" i="1"/>
  <c r="J85" i="1"/>
  <c r="J330" i="1"/>
  <c r="J501" i="1"/>
  <c r="J214" i="1"/>
  <c r="J594" i="1"/>
  <c r="J762" i="1"/>
  <c r="J331" i="1"/>
  <c r="J220" i="1"/>
  <c r="J424" i="1"/>
  <c r="J645" i="1"/>
  <c r="J502" i="1"/>
  <c r="J552" i="1"/>
  <c r="J260" i="1"/>
  <c r="J215" i="1"/>
  <c r="J276" i="1"/>
  <c r="J575" i="1"/>
  <c r="J530" i="1"/>
  <c r="J318" i="1"/>
  <c r="J732" i="1"/>
  <c r="J695" i="1"/>
  <c r="J515" i="1"/>
  <c r="J351" i="1"/>
  <c r="J472" i="1"/>
  <c r="J734" i="1"/>
  <c r="J156" i="1"/>
  <c r="J738" i="1"/>
  <c r="J446" i="1"/>
  <c r="J459" i="1"/>
  <c r="J382" i="1"/>
  <c r="J336" i="1"/>
  <c r="J436" i="1"/>
  <c r="J31" i="1"/>
  <c r="D31" i="19" s="1"/>
  <c r="J114" i="1"/>
  <c r="J49" i="1"/>
  <c r="J52" i="1"/>
  <c r="J171" i="1"/>
  <c r="J40" i="1"/>
  <c r="D40" i="19" s="1"/>
  <c r="J125" i="1"/>
  <c r="J312" i="1"/>
  <c r="J227" i="1"/>
  <c r="J612" i="1"/>
  <c r="J508" i="1"/>
  <c r="J138" i="1"/>
  <c r="J590" i="1"/>
  <c r="J163" i="1"/>
  <c r="J466" i="1"/>
  <c r="J322" i="1"/>
  <c r="J203" i="1"/>
  <c r="J129" i="1"/>
  <c r="J192" i="1"/>
  <c r="J102" i="1"/>
  <c r="J107" i="1"/>
  <c r="J199" i="1"/>
  <c r="J497" i="1"/>
  <c r="J314" i="1"/>
  <c r="J592" i="1"/>
  <c r="J499" i="1"/>
  <c r="J525" i="1"/>
  <c r="J477" i="1"/>
  <c r="J96" i="1"/>
  <c r="J480" i="1"/>
  <c r="J421" i="1"/>
  <c r="J482" i="1"/>
  <c r="J391" i="1"/>
  <c r="J549" i="1"/>
  <c r="J569" i="1"/>
  <c r="J511" i="1"/>
  <c r="J690" i="1"/>
  <c r="J340" i="1"/>
  <c r="J254" i="1"/>
  <c r="J726" i="1"/>
  <c r="J393" i="1"/>
  <c r="J529" i="1"/>
  <c r="J119" i="1"/>
  <c r="J765" i="1"/>
  <c r="J41" i="1"/>
  <c r="D41" i="19" s="1"/>
  <c r="J457" i="1"/>
  <c r="J170" i="1"/>
  <c r="J291" i="1"/>
  <c r="J532" i="1"/>
  <c r="J597" i="1"/>
  <c r="J772" i="1"/>
  <c r="J344" i="1"/>
  <c r="J699" i="1"/>
  <c r="J558" i="1"/>
  <c r="J208" i="1"/>
  <c r="J209" i="1"/>
  <c r="J142" i="1"/>
  <c r="J473" i="1"/>
  <c r="J335" i="1"/>
  <c r="J301" i="1"/>
  <c r="J740" i="1"/>
  <c r="J602" i="1"/>
  <c r="J790" i="1"/>
  <c r="J535" i="1"/>
  <c r="J741" i="1"/>
  <c r="J239" i="1"/>
  <c r="J247" i="1"/>
  <c r="J521" i="1"/>
  <c r="J505" i="1"/>
  <c r="J803" i="1"/>
  <c r="J708" i="1"/>
  <c r="J627" i="1"/>
  <c r="J712" i="1"/>
  <c r="J523" i="1"/>
  <c r="J812" i="1"/>
  <c r="J584" i="1"/>
  <c r="J448" i="1"/>
  <c r="J352" i="1"/>
  <c r="J821" i="1"/>
  <c r="J464" i="1"/>
  <c r="J827" i="1"/>
  <c r="J830" i="1"/>
  <c r="J682" i="1"/>
  <c r="J507" i="1"/>
  <c r="J837" i="1"/>
  <c r="J201" i="1"/>
  <c r="J850" i="1"/>
  <c r="J847" i="1"/>
  <c r="J373" i="1"/>
  <c r="J588" i="1"/>
  <c r="J753" i="1"/>
  <c r="J632" i="1"/>
  <c r="J835" i="1"/>
  <c r="J832" i="1"/>
  <c r="J165" i="1"/>
  <c r="J824" i="1"/>
  <c r="J629" i="1"/>
  <c r="J609" i="1"/>
  <c r="J608" i="1"/>
  <c r="J811" i="1"/>
  <c r="J808" i="1"/>
  <c r="J806" i="1"/>
  <c r="J462" i="1"/>
  <c r="J800" i="1"/>
  <c r="J583" i="1"/>
  <c r="J797" i="1"/>
  <c r="J326" i="1"/>
  <c r="J793" i="1"/>
  <c r="J603" i="1"/>
  <c r="J517" i="1"/>
  <c r="J783" i="1"/>
  <c r="J701" i="1"/>
  <c r="J778" i="1"/>
  <c r="J434" i="1"/>
  <c r="J127" i="1"/>
  <c r="J256" i="1"/>
  <c r="J696" i="1"/>
  <c r="J342" i="1"/>
  <c r="J531" i="1"/>
  <c r="J443" i="1"/>
  <c r="J118" i="1"/>
  <c r="J572" i="1"/>
  <c r="J551" i="1"/>
  <c r="J413" i="1"/>
  <c r="J317" i="1"/>
  <c r="J689" i="1"/>
  <c r="J158" i="1"/>
  <c r="J567" i="1"/>
  <c r="J723" i="1"/>
  <c r="J186" i="1"/>
  <c r="J546" i="1"/>
  <c r="J242" i="1"/>
  <c r="J161" i="1"/>
  <c r="J37" i="1"/>
  <c r="D37" i="19" s="1"/>
  <c r="J4" i="1"/>
  <c r="D2" i="19" s="1"/>
  <c r="J852" i="1"/>
  <c r="J849" i="1"/>
  <c r="J358" i="1"/>
  <c r="J721" i="1"/>
  <c r="J542" i="1"/>
  <c r="J633" i="1"/>
  <c r="J839" i="1"/>
  <c r="J834" i="1"/>
  <c r="J831" i="1"/>
  <c r="J828" i="1"/>
  <c r="J718" i="1"/>
  <c r="J715" i="1"/>
  <c r="J463" i="1"/>
  <c r="J816" i="1"/>
  <c r="J356" i="1"/>
  <c r="J679" i="1"/>
  <c r="J709" i="1"/>
  <c r="J804" i="1"/>
  <c r="J678" i="1"/>
  <c r="J361" i="1"/>
  <c r="J655" i="1"/>
  <c r="J474" i="1"/>
  <c r="J397" i="1"/>
  <c r="J703" i="1"/>
  <c r="J302" i="1"/>
  <c r="J782" i="1"/>
  <c r="J780" i="1"/>
  <c r="J396" i="1"/>
  <c r="J776" i="1"/>
  <c r="J445" i="1"/>
  <c r="J444" i="1"/>
  <c r="J379" i="1"/>
  <c r="J458" i="1"/>
  <c r="J555" i="1"/>
  <c r="J471" i="1"/>
  <c r="J671" i="1"/>
  <c r="J300" i="1"/>
  <c r="J669" i="1"/>
  <c r="J618" i="1"/>
  <c r="J550" i="1"/>
  <c r="J412" i="1"/>
  <c r="J483" i="1"/>
  <c r="J152" i="1"/>
  <c r="J411" i="1"/>
  <c r="J206" i="1"/>
  <c r="J249" i="1"/>
  <c r="J97" i="1"/>
  <c r="J268" i="1"/>
  <c r="J12" i="1"/>
  <c r="D10" i="19" s="1"/>
  <c r="I17" i="15"/>
  <c r="F17" i="15" s="1"/>
  <c r="H17" i="15"/>
  <c r="E17" i="15" s="1"/>
  <c r="G17" i="15"/>
  <c r="D17" i="15" s="1"/>
  <c r="F3" i="15"/>
  <c r="C71" i="11"/>
  <c r="C67" i="11"/>
  <c r="C70" i="11"/>
  <c r="C66" i="11"/>
  <c r="C62" i="11"/>
  <c r="C58" i="11"/>
  <c r="F5" i="11" s="1"/>
  <c r="I5" i="11" s="1"/>
  <c r="C69" i="11"/>
  <c r="C65" i="11"/>
  <c r="C61" i="11"/>
  <c r="C63" i="11"/>
  <c r="A57" i="11"/>
  <c r="A56" i="11" s="1"/>
  <c r="A55" i="11" s="1"/>
  <c r="A54" i="11" s="1"/>
  <c r="A53" i="11" s="1"/>
  <c r="A52" i="11" s="1"/>
  <c r="A51" i="11" s="1"/>
  <c r="A50" i="11" s="1"/>
  <c r="A49" i="11" s="1"/>
  <c r="A48" i="11" s="1"/>
  <c r="A47" i="11" s="1"/>
  <c r="A46" i="11" s="1"/>
  <c r="A45" i="11" s="1"/>
  <c r="A44" i="11" s="1"/>
  <c r="C59" i="11"/>
  <c r="C68" i="11"/>
  <c r="C64" i="11"/>
  <c r="C60" i="11"/>
  <c r="A43" i="11" l="1"/>
  <c r="A42" i="11" s="1"/>
  <c r="A41" i="11" s="1"/>
  <c r="A40" i="11" s="1"/>
  <c r="A39" i="11" s="1"/>
  <c r="A38" i="11" s="1"/>
  <c r="A37" i="11" s="1"/>
  <c r="A36" i="11" s="1"/>
  <c r="A35" i="11" s="1"/>
  <c r="A34" i="11" s="1"/>
  <c r="A33" i="11" s="1"/>
  <c r="A32" i="11" s="1"/>
  <c r="A31" i="11" s="1"/>
  <c r="A30" i="11" s="1"/>
  <c r="C44" i="11"/>
  <c r="F4" i="11" s="1"/>
  <c r="I4" i="11" s="1"/>
  <c r="C54" i="11"/>
  <c r="C50" i="11"/>
  <c r="C46" i="11"/>
  <c r="C55" i="11"/>
  <c r="C52" i="11"/>
  <c r="C51" i="11"/>
  <c r="C57" i="11"/>
  <c r="C53" i="11"/>
  <c r="C49" i="11"/>
  <c r="C45" i="11"/>
  <c r="C48" i="11"/>
  <c r="C56" i="11"/>
  <c r="C47" i="11"/>
  <c r="C42" i="11" l="1"/>
  <c r="C38" i="11"/>
  <c r="C34" i="11"/>
  <c r="C30" i="11"/>
  <c r="F3" i="11" s="1"/>
  <c r="I3" i="11" s="1"/>
  <c r="C36" i="11"/>
  <c r="C35" i="11"/>
  <c r="C39" i="11"/>
  <c r="C41" i="11"/>
  <c r="C37" i="11"/>
  <c r="C33" i="11"/>
  <c r="A29" i="11"/>
  <c r="A28" i="11" s="1"/>
  <c r="A27" i="11" s="1"/>
  <c r="A26" i="11" s="1"/>
  <c r="A25" i="11" s="1"/>
  <c r="A24" i="11" s="1"/>
  <c r="A23" i="11" s="1"/>
  <c r="A22" i="11" s="1"/>
  <c r="A21" i="11" s="1"/>
  <c r="A20" i="11" s="1"/>
  <c r="A19" i="11" s="1"/>
  <c r="A18" i="11" s="1"/>
  <c r="A17" i="11" s="1"/>
  <c r="A16" i="11" s="1"/>
  <c r="C40" i="11"/>
  <c r="C32" i="11"/>
  <c r="C43" i="11"/>
  <c r="C31" i="11"/>
  <c r="A15" i="11" l="1"/>
  <c r="A14" i="11" s="1"/>
  <c r="A13" i="11" s="1"/>
  <c r="A12" i="11" s="1"/>
  <c r="A11" i="11" s="1"/>
  <c r="A10" i="11" s="1"/>
  <c r="A9" i="11" s="1"/>
  <c r="A8" i="11" s="1"/>
  <c r="A7" i="11" s="1"/>
  <c r="A6" i="11" s="1"/>
  <c r="A5" i="11" s="1"/>
  <c r="A4" i="11" s="1"/>
  <c r="A3" i="11" s="1"/>
  <c r="A2" i="11" s="1"/>
  <c r="C20" i="11"/>
  <c r="C23" i="11"/>
  <c r="C26" i="11"/>
  <c r="C22" i="11"/>
  <c r="C18" i="11"/>
  <c r="C24" i="11"/>
  <c r="C29" i="11"/>
  <c r="C25" i="11"/>
  <c r="C21" i="11"/>
  <c r="C17" i="11"/>
  <c r="C16" i="11"/>
  <c r="F2" i="11" s="1"/>
  <c r="I2" i="11" s="1"/>
  <c r="C19" i="11"/>
  <c r="C28" i="11"/>
  <c r="C27" i="11"/>
  <c r="C6" i="11" l="1"/>
  <c r="C9" i="11"/>
  <c r="C14" i="11"/>
  <c r="C10" i="11"/>
  <c r="C2" i="11"/>
  <c r="F1" i="11" s="1"/>
  <c r="I1" i="11" s="1"/>
  <c r="C13" i="11"/>
  <c r="C12" i="11"/>
  <c r="C3" i="11"/>
  <c r="C5" i="11"/>
  <c r="C11" i="11"/>
  <c r="C4" i="11"/>
  <c r="C15" i="11"/>
  <c r="C8" i="11"/>
  <c r="C7" i="11"/>
  <c r="H2" i="7" l="1"/>
  <c r="H1" i="7" l="1"/>
  <c r="H3" i="7"/>
  <c r="M17" i="9"/>
  <c r="L17" i="9"/>
  <c r="K17" i="9"/>
  <c r="J17" i="9"/>
  <c r="I17" i="9"/>
  <c r="B25" i="7" l="1"/>
  <c r="B24" i="7"/>
  <c r="B23" i="7"/>
  <c r="B22" i="7"/>
  <c r="B21" i="7"/>
  <c r="H17" i="9" l="1"/>
  <c r="H13" i="9"/>
  <c r="H3" i="9"/>
  <c r="H4" i="9"/>
  <c r="H9" i="9"/>
  <c r="H10" i="9"/>
  <c r="H7" i="9"/>
  <c r="H12" i="9"/>
  <c r="H5" i="9"/>
  <c r="H14" i="9"/>
  <c r="H8" i="9"/>
  <c r="H6" i="9"/>
  <c r="H16" i="9"/>
  <c r="H15" i="9"/>
  <c r="H11" i="9"/>
  <c r="G17" i="9"/>
  <c r="G13" i="9"/>
  <c r="G3" i="9"/>
  <c r="G4" i="9"/>
  <c r="G9" i="9"/>
  <c r="G10" i="9"/>
  <c r="G7" i="9"/>
  <c r="G12" i="9"/>
  <c r="G5" i="9"/>
  <c r="G14" i="9"/>
  <c r="G8" i="9"/>
  <c r="G6" i="9"/>
  <c r="G16" i="9"/>
  <c r="G15" i="9"/>
  <c r="G11" i="9"/>
  <c r="F17" i="9"/>
  <c r="F13" i="9"/>
  <c r="F3" i="9"/>
  <c r="F4" i="9"/>
  <c r="F9" i="9"/>
  <c r="F10" i="9"/>
  <c r="F7" i="9"/>
  <c r="F12" i="9"/>
  <c r="F5" i="9"/>
  <c r="F14" i="9"/>
  <c r="F8" i="9"/>
  <c r="F6" i="9"/>
  <c r="F16" i="9"/>
  <c r="F15" i="9"/>
  <c r="F11" i="9"/>
  <c r="E17" i="9"/>
  <c r="E13" i="9"/>
  <c r="E3" i="9"/>
  <c r="E4" i="9"/>
  <c r="E9" i="9"/>
  <c r="E10" i="9"/>
  <c r="E7" i="9"/>
  <c r="E12" i="9"/>
  <c r="E5" i="9"/>
  <c r="E14" i="9"/>
  <c r="E8" i="9"/>
  <c r="E6" i="9"/>
  <c r="E16" i="9"/>
  <c r="E15" i="9"/>
  <c r="E11" i="9"/>
  <c r="D6" i="9"/>
  <c r="D8" i="9"/>
  <c r="D14" i="9"/>
  <c r="D5" i="9"/>
  <c r="D12" i="9"/>
  <c r="D7" i="9"/>
  <c r="D10" i="9"/>
  <c r="D9" i="9"/>
  <c r="D4" i="9"/>
  <c r="D3" i="9"/>
  <c r="D13" i="9"/>
  <c r="D17" i="9"/>
  <c r="D16" i="9"/>
  <c r="D15" i="9"/>
  <c r="D11" i="9"/>
  <c r="C22" i="7"/>
  <c r="C23" i="7"/>
  <c r="C24" i="7"/>
  <c r="C25" i="7"/>
  <c r="C21" i="7"/>
  <c r="B17" i="7"/>
  <c r="C6" i="7" s="1"/>
  <c r="C8" i="7" l="1"/>
  <c r="C13" i="7"/>
  <c r="C5" i="7"/>
  <c r="C17" i="7"/>
  <c r="C9" i="7"/>
  <c r="C15" i="7"/>
  <c r="C14" i="7"/>
  <c r="C12" i="7"/>
  <c r="C11" i="7"/>
  <c r="C10" i="7"/>
  <c r="C16" i="7"/>
  <c r="C4" i="7"/>
  <c r="C3" i="7"/>
  <c r="C7" i="7"/>
  <c r="C2" i="7"/>
  <c r="K11" i="1"/>
  <c r="L11" i="1"/>
  <c r="M11" i="1"/>
  <c r="N11" i="1"/>
  <c r="O11" i="1"/>
  <c r="T11" i="1" s="1"/>
  <c r="L5" i="1"/>
  <c r="M5" i="1"/>
  <c r="N5" i="1"/>
  <c r="O5" i="1"/>
  <c r="T5" i="1" s="1"/>
  <c r="K10" i="1"/>
  <c r="L10" i="1"/>
  <c r="M10" i="1"/>
  <c r="N10" i="1"/>
  <c r="O10" i="1"/>
  <c r="T10" i="1" s="1"/>
  <c r="K14" i="1"/>
  <c r="L14" i="1"/>
  <c r="M14" i="1"/>
  <c r="N14" i="1"/>
  <c r="O14" i="1"/>
  <c r="T14" i="1" s="1"/>
  <c r="K26" i="1"/>
  <c r="L26" i="1"/>
  <c r="M26" i="1"/>
  <c r="N26" i="1"/>
  <c r="O26" i="1"/>
  <c r="T26" i="1" s="1"/>
  <c r="K20" i="1"/>
  <c r="L20" i="1"/>
  <c r="M20" i="1"/>
  <c r="N20" i="1"/>
  <c r="O20" i="1"/>
  <c r="T20" i="1" s="1"/>
  <c r="L7" i="1"/>
  <c r="M7" i="1"/>
  <c r="N7" i="1"/>
  <c r="O7" i="1"/>
  <c r="T7" i="1" s="1"/>
  <c r="K8" i="1"/>
  <c r="L8" i="1"/>
  <c r="M8" i="1"/>
  <c r="N8" i="1"/>
  <c r="O8" i="1"/>
  <c r="T8" i="1" s="1"/>
  <c r="K31" i="1"/>
  <c r="L31" i="1"/>
  <c r="M31" i="1"/>
  <c r="N31" i="1"/>
  <c r="O31" i="1"/>
  <c r="T31" i="1" s="1"/>
  <c r="K12" i="1"/>
  <c r="L12" i="1"/>
  <c r="M12" i="1"/>
  <c r="N12" i="1"/>
  <c r="O12" i="1"/>
  <c r="T12" i="1" s="1"/>
  <c r="K19" i="1"/>
  <c r="L19" i="1"/>
  <c r="M19" i="1"/>
  <c r="N19" i="1"/>
  <c r="O19" i="1"/>
  <c r="T19" i="1" s="1"/>
  <c r="K23" i="1"/>
  <c r="L23" i="1"/>
  <c r="M23" i="1"/>
  <c r="N23" i="1"/>
  <c r="O23" i="1"/>
  <c r="T23" i="1" s="1"/>
  <c r="K38" i="1"/>
  <c r="L38" i="1"/>
  <c r="M38" i="1"/>
  <c r="N38" i="1"/>
  <c r="O38" i="1"/>
  <c r="T38" i="1" s="1"/>
  <c r="K21" i="1"/>
  <c r="L21" i="1"/>
  <c r="M21" i="1"/>
  <c r="N21" i="1"/>
  <c r="O21" i="1"/>
  <c r="T21" i="1" s="1"/>
  <c r="K36" i="1"/>
  <c r="L36" i="1"/>
  <c r="M36" i="1"/>
  <c r="N36" i="1"/>
  <c r="O36" i="1"/>
  <c r="T36" i="1" s="1"/>
  <c r="K56" i="1"/>
  <c r="L56" i="1"/>
  <c r="M56" i="1"/>
  <c r="N56" i="1"/>
  <c r="O56" i="1"/>
  <c r="T56" i="1" s="1"/>
  <c r="K51" i="1"/>
  <c r="L51" i="1"/>
  <c r="M51" i="1"/>
  <c r="N51" i="1"/>
  <c r="O51" i="1"/>
  <c r="T51" i="1" s="1"/>
  <c r="K57" i="1"/>
  <c r="L57" i="1"/>
  <c r="M57" i="1"/>
  <c r="N57" i="1"/>
  <c r="O57" i="1"/>
  <c r="T57" i="1" s="1"/>
  <c r="K44" i="1"/>
  <c r="L44" i="1"/>
  <c r="M44" i="1"/>
  <c r="N44" i="1"/>
  <c r="O44" i="1"/>
  <c r="T44" i="1" s="1"/>
  <c r="K37" i="1"/>
  <c r="L37" i="1"/>
  <c r="M37" i="1"/>
  <c r="N37" i="1"/>
  <c r="O37" i="1"/>
  <c r="T37" i="1" s="1"/>
  <c r="K46" i="1"/>
  <c r="L46" i="1"/>
  <c r="M46" i="1"/>
  <c r="N46" i="1"/>
  <c r="O46" i="1"/>
  <c r="T46" i="1" s="1"/>
  <c r="K16" i="1"/>
  <c r="L16" i="1"/>
  <c r="M16" i="1"/>
  <c r="N16" i="1"/>
  <c r="O16" i="1"/>
  <c r="T16" i="1" s="1"/>
  <c r="K91" i="1"/>
  <c r="L91" i="1"/>
  <c r="M91" i="1"/>
  <c r="N91" i="1"/>
  <c r="O91" i="1"/>
  <c r="T91" i="1" s="1"/>
  <c r="K18" i="1"/>
  <c r="L18" i="1"/>
  <c r="M18" i="1"/>
  <c r="N18" i="1"/>
  <c r="O18" i="1"/>
  <c r="T18" i="1" s="1"/>
  <c r="K815" i="1"/>
  <c r="L815" i="1"/>
  <c r="M815" i="1"/>
  <c r="N815" i="1"/>
  <c r="O815" i="1"/>
  <c r="T815" i="1" s="1"/>
  <c r="K15" i="1"/>
  <c r="L15" i="1"/>
  <c r="M15" i="1"/>
  <c r="N15" i="1"/>
  <c r="O15" i="1"/>
  <c r="T15" i="1" s="1"/>
  <c r="K22" i="1"/>
  <c r="L22" i="1"/>
  <c r="M22" i="1"/>
  <c r="N22" i="1"/>
  <c r="O22" i="1"/>
  <c r="T22" i="1" s="1"/>
  <c r="K105" i="1"/>
  <c r="L105" i="1"/>
  <c r="M105" i="1"/>
  <c r="N105" i="1"/>
  <c r="O105" i="1"/>
  <c r="T105" i="1" s="1"/>
  <c r="K58" i="1"/>
  <c r="L58" i="1"/>
  <c r="M58" i="1"/>
  <c r="N58" i="1"/>
  <c r="O58" i="1"/>
  <c r="T58" i="1" s="1"/>
  <c r="K137" i="1"/>
  <c r="L137" i="1"/>
  <c r="M137" i="1"/>
  <c r="N137" i="1"/>
  <c r="O137" i="1"/>
  <c r="T137" i="1" s="1"/>
  <c r="K110" i="1"/>
  <c r="L110" i="1"/>
  <c r="M110" i="1"/>
  <c r="N110" i="1"/>
  <c r="O110" i="1"/>
  <c r="T110" i="1" s="1"/>
  <c r="K112" i="1"/>
  <c r="L112" i="1"/>
  <c r="M112" i="1"/>
  <c r="N112" i="1"/>
  <c r="O112" i="1"/>
  <c r="T112" i="1" s="1"/>
  <c r="K17" i="1"/>
  <c r="L17" i="1"/>
  <c r="M17" i="1"/>
  <c r="N17" i="1"/>
  <c r="O17" i="1"/>
  <c r="T17" i="1" s="1"/>
  <c r="K34" i="1"/>
  <c r="L34" i="1"/>
  <c r="M34" i="1"/>
  <c r="N34" i="1"/>
  <c r="O34" i="1"/>
  <c r="T34" i="1" s="1"/>
  <c r="K13" i="1"/>
  <c r="L13" i="1"/>
  <c r="M13" i="1"/>
  <c r="N13" i="1"/>
  <c r="O13" i="1"/>
  <c r="T13" i="1" s="1"/>
  <c r="K81" i="1"/>
  <c r="L81" i="1"/>
  <c r="M81" i="1"/>
  <c r="N81" i="1"/>
  <c r="O81" i="1"/>
  <c r="T81" i="1" s="1"/>
  <c r="K67" i="1"/>
  <c r="L67" i="1"/>
  <c r="M67" i="1"/>
  <c r="N67" i="1"/>
  <c r="O67" i="1"/>
  <c r="T67" i="1" s="1"/>
  <c r="K24" i="1"/>
  <c r="L24" i="1"/>
  <c r="M24" i="1"/>
  <c r="N24" i="1"/>
  <c r="O24" i="1"/>
  <c r="T24" i="1" s="1"/>
  <c r="K65" i="1"/>
  <c r="L65" i="1"/>
  <c r="M65" i="1"/>
  <c r="N65" i="1"/>
  <c r="O65" i="1"/>
  <c r="T65" i="1" s="1"/>
  <c r="K61" i="1"/>
  <c r="L61" i="1"/>
  <c r="M61" i="1"/>
  <c r="N61" i="1"/>
  <c r="O61" i="1"/>
  <c r="T61" i="1" s="1"/>
  <c r="K9" i="1"/>
  <c r="L9" i="1"/>
  <c r="M9" i="1"/>
  <c r="N9" i="1"/>
  <c r="O9" i="1"/>
  <c r="T9" i="1" s="1"/>
  <c r="K63" i="1"/>
  <c r="L63" i="1"/>
  <c r="M63" i="1"/>
  <c r="N63" i="1"/>
  <c r="O63" i="1"/>
  <c r="T63" i="1" s="1"/>
  <c r="K27" i="1"/>
  <c r="L27" i="1"/>
  <c r="M27" i="1"/>
  <c r="N27" i="1"/>
  <c r="O27" i="1"/>
  <c r="T27" i="1" s="1"/>
  <c r="K103" i="1"/>
  <c r="L103" i="1"/>
  <c r="M103" i="1"/>
  <c r="N103" i="1"/>
  <c r="O103" i="1"/>
  <c r="T103" i="1" s="1"/>
  <c r="K62" i="1"/>
  <c r="L62" i="1"/>
  <c r="M62" i="1"/>
  <c r="N62" i="1"/>
  <c r="O62" i="1"/>
  <c r="T62" i="1" s="1"/>
  <c r="K30" i="1"/>
  <c r="L30" i="1"/>
  <c r="M30" i="1"/>
  <c r="N30" i="1"/>
  <c r="O30" i="1"/>
  <c r="T30" i="1" s="1"/>
  <c r="K40" i="1"/>
  <c r="L40" i="1"/>
  <c r="M40" i="1"/>
  <c r="N40" i="1"/>
  <c r="O40" i="1"/>
  <c r="T40" i="1" s="1"/>
  <c r="K757" i="1"/>
  <c r="L757" i="1"/>
  <c r="M757" i="1"/>
  <c r="N757" i="1"/>
  <c r="O757" i="1"/>
  <c r="T757" i="1" s="1"/>
  <c r="K80" i="1"/>
  <c r="L80" i="1"/>
  <c r="M80" i="1"/>
  <c r="N80" i="1"/>
  <c r="O80" i="1"/>
  <c r="T80" i="1" s="1"/>
  <c r="K195" i="1"/>
  <c r="L195" i="1"/>
  <c r="M195" i="1"/>
  <c r="N195" i="1"/>
  <c r="O195" i="1"/>
  <c r="T195" i="1" s="1"/>
  <c r="K33" i="1"/>
  <c r="L33" i="1"/>
  <c r="M33" i="1"/>
  <c r="N33" i="1"/>
  <c r="O33" i="1"/>
  <c r="T33" i="1" s="1"/>
  <c r="K180" i="1"/>
  <c r="L180" i="1"/>
  <c r="M180" i="1"/>
  <c r="N180" i="1"/>
  <c r="O180" i="1"/>
  <c r="T180" i="1" s="1"/>
  <c r="K54" i="1"/>
  <c r="L54" i="1"/>
  <c r="M54" i="1"/>
  <c r="N54" i="1"/>
  <c r="O54" i="1"/>
  <c r="T54" i="1" s="1"/>
  <c r="K29" i="1"/>
  <c r="L29" i="1"/>
  <c r="M29" i="1"/>
  <c r="N29" i="1"/>
  <c r="O29" i="1"/>
  <c r="T29" i="1" s="1"/>
  <c r="K146" i="1"/>
  <c r="L146" i="1"/>
  <c r="M146" i="1"/>
  <c r="N146" i="1"/>
  <c r="O146" i="1"/>
  <c r="T146" i="1" s="1"/>
  <c r="K25" i="1"/>
  <c r="L25" i="1"/>
  <c r="M25" i="1"/>
  <c r="N25" i="1"/>
  <c r="O25" i="1"/>
  <c r="T25" i="1" s="1"/>
  <c r="K271" i="1"/>
  <c r="L271" i="1"/>
  <c r="M271" i="1"/>
  <c r="N271" i="1"/>
  <c r="O271" i="1"/>
  <c r="T271" i="1" s="1"/>
  <c r="K114" i="1"/>
  <c r="L114" i="1"/>
  <c r="M114" i="1"/>
  <c r="N114" i="1"/>
  <c r="O114" i="1"/>
  <c r="T114" i="1" s="1"/>
  <c r="K35" i="1"/>
  <c r="L35" i="1"/>
  <c r="M35" i="1"/>
  <c r="N35" i="1"/>
  <c r="O35" i="1"/>
  <c r="T35" i="1" s="1"/>
  <c r="K83" i="1"/>
  <c r="L83" i="1"/>
  <c r="M83" i="1"/>
  <c r="N83" i="1"/>
  <c r="O83" i="1"/>
  <c r="T83" i="1" s="1"/>
  <c r="K77" i="1"/>
  <c r="L77" i="1"/>
  <c r="M77" i="1"/>
  <c r="N77" i="1"/>
  <c r="O77" i="1"/>
  <c r="T77" i="1" s="1"/>
  <c r="K321" i="1"/>
  <c r="L321" i="1"/>
  <c r="M321" i="1"/>
  <c r="N321" i="1"/>
  <c r="O321" i="1"/>
  <c r="T321" i="1" s="1"/>
  <c r="K86" i="1"/>
  <c r="L86" i="1"/>
  <c r="M86" i="1"/>
  <c r="N86" i="1"/>
  <c r="O86" i="1"/>
  <c r="T86" i="1" s="1"/>
  <c r="K136" i="1"/>
  <c r="L136" i="1"/>
  <c r="M136" i="1"/>
  <c r="N136" i="1"/>
  <c r="O136" i="1"/>
  <c r="T136" i="1" s="1"/>
  <c r="K49" i="1"/>
  <c r="L49" i="1"/>
  <c r="M49" i="1"/>
  <c r="N49" i="1"/>
  <c r="O49" i="1"/>
  <c r="T49" i="1" s="1"/>
  <c r="K52" i="1"/>
  <c r="L52" i="1"/>
  <c r="M52" i="1"/>
  <c r="N52" i="1"/>
  <c r="O52" i="1"/>
  <c r="T52" i="1" s="1"/>
  <c r="K66" i="1"/>
  <c r="L66" i="1"/>
  <c r="M66" i="1"/>
  <c r="N66" i="1"/>
  <c r="O66" i="1"/>
  <c r="T66" i="1" s="1"/>
  <c r="K223" i="1"/>
  <c r="L223" i="1"/>
  <c r="M223" i="1"/>
  <c r="N223" i="1"/>
  <c r="O223" i="1"/>
  <c r="T223" i="1" s="1"/>
  <c r="K139" i="1"/>
  <c r="L139" i="1"/>
  <c r="M139" i="1"/>
  <c r="N139" i="1"/>
  <c r="O139" i="1"/>
  <c r="T139" i="1" s="1"/>
  <c r="K204" i="1"/>
  <c r="L204" i="1"/>
  <c r="M204" i="1"/>
  <c r="N204" i="1"/>
  <c r="O204" i="1"/>
  <c r="T204" i="1" s="1"/>
  <c r="K234" i="1"/>
  <c r="L234" i="1"/>
  <c r="M234" i="1"/>
  <c r="N234" i="1"/>
  <c r="O234" i="1"/>
  <c r="T234" i="1" s="1"/>
  <c r="K47" i="1"/>
  <c r="L47" i="1"/>
  <c r="M47" i="1"/>
  <c r="N47" i="1"/>
  <c r="O47" i="1"/>
  <c r="T47" i="1" s="1"/>
  <c r="K99" i="1"/>
  <c r="L99" i="1"/>
  <c r="M99" i="1"/>
  <c r="N99" i="1"/>
  <c r="O99" i="1"/>
  <c r="T99" i="1" s="1"/>
  <c r="K32" i="1"/>
  <c r="L32" i="1"/>
  <c r="M32" i="1"/>
  <c r="N32" i="1"/>
  <c r="O32" i="1"/>
  <c r="T32" i="1" s="1"/>
  <c r="K42" i="1"/>
  <c r="L42" i="1"/>
  <c r="M42" i="1"/>
  <c r="N42" i="1"/>
  <c r="O42" i="1"/>
  <c r="T42" i="1" s="1"/>
  <c r="K59" i="1"/>
  <c r="L59" i="1"/>
  <c r="M59" i="1"/>
  <c r="N59" i="1"/>
  <c r="O59" i="1"/>
  <c r="T59" i="1" s="1"/>
  <c r="K185" i="1"/>
  <c r="L185" i="1"/>
  <c r="M185" i="1"/>
  <c r="N185" i="1"/>
  <c r="O185" i="1"/>
  <c r="T185" i="1" s="1"/>
  <c r="K227" i="1"/>
  <c r="L227" i="1"/>
  <c r="M227" i="1"/>
  <c r="N227" i="1"/>
  <c r="O227" i="1"/>
  <c r="T227" i="1" s="1"/>
  <c r="K304" i="1"/>
  <c r="L304" i="1"/>
  <c r="M304" i="1"/>
  <c r="N304" i="1"/>
  <c r="O304" i="1"/>
  <c r="T304" i="1" s="1"/>
  <c r="K100" i="1"/>
  <c r="L100" i="1"/>
  <c r="M100" i="1"/>
  <c r="N100" i="1"/>
  <c r="O100" i="1"/>
  <c r="T100" i="1" s="1"/>
  <c r="K60" i="1"/>
  <c r="L60" i="1"/>
  <c r="M60" i="1"/>
  <c r="N60" i="1"/>
  <c r="O60" i="1"/>
  <c r="T60" i="1" s="1"/>
  <c r="K150" i="1"/>
  <c r="L150" i="1"/>
  <c r="M150" i="1"/>
  <c r="N150" i="1"/>
  <c r="O150" i="1"/>
  <c r="T150" i="1" s="1"/>
  <c r="K508" i="1"/>
  <c r="L508" i="1"/>
  <c r="M508" i="1"/>
  <c r="N508" i="1"/>
  <c r="O508" i="1"/>
  <c r="T508" i="1" s="1"/>
  <c r="K378" i="1"/>
  <c r="L378" i="1"/>
  <c r="M378" i="1"/>
  <c r="N378" i="1"/>
  <c r="O378" i="1"/>
  <c r="T378" i="1" s="1"/>
  <c r="K117" i="1"/>
  <c r="L117" i="1"/>
  <c r="M117" i="1"/>
  <c r="N117" i="1"/>
  <c r="O117" i="1"/>
  <c r="T117" i="1" s="1"/>
  <c r="K241" i="1"/>
  <c r="L241" i="1"/>
  <c r="M241" i="1"/>
  <c r="N241" i="1"/>
  <c r="O241" i="1"/>
  <c r="T241" i="1" s="1"/>
  <c r="K115" i="1"/>
  <c r="L115" i="1"/>
  <c r="M115" i="1"/>
  <c r="N115" i="1"/>
  <c r="O115" i="1"/>
  <c r="T115" i="1" s="1"/>
  <c r="K148" i="1"/>
  <c r="L148" i="1"/>
  <c r="M148" i="1"/>
  <c r="N148" i="1"/>
  <c r="O148" i="1"/>
  <c r="T148" i="1" s="1"/>
  <c r="K141" i="1"/>
  <c r="L141" i="1"/>
  <c r="M141" i="1"/>
  <c r="N141" i="1"/>
  <c r="O141" i="1"/>
  <c r="T141" i="1" s="1"/>
  <c r="K90" i="1"/>
  <c r="L90" i="1"/>
  <c r="M90" i="1"/>
  <c r="N90" i="1"/>
  <c r="O90" i="1"/>
  <c r="T90" i="1" s="1"/>
  <c r="K71" i="1"/>
  <c r="L71" i="1"/>
  <c r="M71" i="1"/>
  <c r="N71" i="1"/>
  <c r="O71" i="1"/>
  <c r="T71" i="1" s="1"/>
  <c r="K87" i="1"/>
  <c r="L87" i="1"/>
  <c r="M87" i="1"/>
  <c r="N87" i="1"/>
  <c r="O87" i="1"/>
  <c r="T87" i="1" s="1"/>
  <c r="K249" i="1"/>
  <c r="L249" i="1"/>
  <c r="M249" i="1"/>
  <c r="N249" i="1"/>
  <c r="O249" i="1"/>
  <c r="T249" i="1" s="1"/>
  <c r="K76" i="1"/>
  <c r="L76" i="1"/>
  <c r="M76" i="1"/>
  <c r="N76" i="1"/>
  <c r="O76" i="1"/>
  <c r="T76" i="1" s="1"/>
  <c r="K257" i="1"/>
  <c r="L257" i="1"/>
  <c r="M257" i="1"/>
  <c r="N257" i="1"/>
  <c r="O257" i="1"/>
  <c r="T257" i="1" s="1"/>
  <c r="K108" i="1"/>
  <c r="L108" i="1"/>
  <c r="M108" i="1"/>
  <c r="N108" i="1"/>
  <c r="O108" i="1"/>
  <c r="T108" i="1" s="1"/>
  <c r="K128" i="1"/>
  <c r="L128" i="1"/>
  <c r="M128" i="1"/>
  <c r="N128" i="1"/>
  <c r="O128" i="1"/>
  <c r="T128" i="1" s="1"/>
  <c r="K222" i="1"/>
  <c r="L222" i="1"/>
  <c r="M222" i="1"/>
  <c r="N222" i="1"/>
  <c r="O222" i="1"/>
  <c r="T222" i="1" s="1"/>
  <c r="K309" i="1"/>
  <c r="L309" i="1"/>
  <c r="M309" i="1"/>
  <c r="N309" i="1"/>
  <c r="O309" i="1"/>
  <c r="T309" i="1" s="1"/>
  <c r="K264" i="1"/>
  <c r="L264" i="1"/>
  <c r="M264" i="1"/>
  <c r="N264" i="1"/>
  <c r="O264" i="1"/>
  <c r="T264" i="1" s="1"/>
  <c r="K230" i="1"/>
  <c r="L230" i="1"/>
  <c r="M230" i="1"/>
  <c r="N230" i="1"/>
  <c r="O230" i="1"/>
  <c r="T230" i="1" s="1"/>
  <c r="K161" i="1"/>
  <c r="L161" i="1"/>
  <c r="M161" i="1"/>
  <c r="N161" i="1"/>
  <c r="O161" i="1"/>
  <c r="T161" i="1" s="1"/>
  <c r="K135" i="1"/>
  <c r="L135" i="1"/>
  <c r="M135" i="1"/>
  <c r="N135" i="1"/>
  <c r="O135" i="1"/>
  <c r="T135" i="1" s="1"/>
  <c r="K363" i="1"/>
  <c r="L363" i="1"/>
  <c r="M363" i="1"/>
  <c r="N363" i="1"/>
  <c r="O363" i="1"/>
  <c r="T363" i="1" s="1"/>
  <c r="K240" i="1"/>
  <c r="L240" i="1"/>
  <c r="M240" i="1"/>
  <c r="N240" i="1"/>
  <c r="O240" i="1"/>
  <c r="T240" i="1" s="1"/>
  <c r="K323" i="1"/>
  <c r="L323" i="1"/>
  <c r="M323" i="1"/>
  <c r="N323" i="1"/>
  <c r="O323" i="1"/>
  <c r="T323" i="1" s="1"/>
  <c r="K28" i="1"/>
  <c r="L28" i="1"/>
  <c r="M28" i="1"/>
  <c r="N28" i="1"/>
  <c r="O28" i="1"/>
  <c r="T28" i="1" s="1"/>
  <c r="K93" i="1"/>
  <c r="L93" i="1"/>
  <c r="M93" i="1"/>
  <c r="N93" i="1"/>
  <c r="O93" i="1"/>
  <c r="T93" i="1" s="1"/>
  <c r="K84" i="1"/>
  <c r="L84" i="1"/>
  <c r="M84" i="1"/>
  <c r="N84" i="1"/>
  <c r="O84" i="1"/>
  <c r="T84" i="1" s="1"/>
  <c r="K466" i="1"/>
  <c r="L466" i="1"/>
  <c r="M466" i="1"/>
  <c r="N466" i="1"/>
  <c r="O466" i="1"/>
  <c r="T466" i="1" s="1"/>
  <c r="K53" i="1"/>
  <c r="L53" i="1"/>
  <c r="M53" i="1"/>
  <c r="N53" i="1"/>
  <c r="O53" i="1"/>
  <c r="T53" i="1" s="1"/>
  <c r="K482" i="1"/>
  <c r="L482" i="1"/>
  <c r="M482" i="1"/>
  <c r="N482" i="1"/>
  <c r="O482" i="1"/>
  <c r="T482" i="1" s="1"/>
  <c r="K224" i="1"/>
  <c r="L224" i="1"/>
  <c r="M224" i="1"/>
  <c r="N224" i="1"/>
  <c r="O224" i="1"/>
  <c r="T224" i="1" s="1"/>
  <c r="K196" i="1"/>
  <c r="L196" i="1"/>
  <c r="M196" i="1"/>
  <c r="N196" i="1"/>
  <c r="O196" i="1"/>
  <c r="T196" i="1" s="1"/>
  <c r="K69" i="1"/>
  <c r="L69" i="1"/>
  <c r="M69" i="1"/>
  <c r="N69" i="1"/>
  <c r="O69" i="1"/>
  <c r="T69" i="1" s="1"/>
  <c r="K48" i="1"/>
  <c r="L48" i="1"/>
  <c r="M48" i="1"/>
  <c r="N48" i="1"/>
  <c r="O48" i="1"/>
  <c r="T48" i="1" s="1"/>
  <c r="K218" i="1"/>
  <c r="L218" i="1"/>
  <c r="M218" i="1"/>
  <c r="N218" i="1"/>
  <c r="O218" i="1"/>
  <c r="T218" i="1" s="1"/>
  <c r="K171" i="1"/>
  <c r="L171" i="1"/>
  <c r="M171" i="1"/>
  <c r="N171" i="1"/>
  <c r="O171" i="1"/>
  <c r="T171" i="1" s="1"/>
  <c r="K172" i="1"/>
  <c r="L172" i="1"/>
  <c r="M172" i="1"/>
  <c r="N172" i="1"/>
  <c r="O172" i="1"/>
  <c r="T172" i="1" s="1"/>
  <c r="K431" i="1"/>
  <c r="L431" i="1"/>
  <c r="M431" i="1"/>
  <c r="N431" i="1"/>
  <c r="O431" i="1"/>
  <c r="T431" i="1" s="1"/>
  <c r="K192" i="1"/>
  <c r="L192" i="1"/>
  <c r="M192" i="1"/>
  <c r="N192" i="1"/>
  <c r="O192" i="1"/>
  <c r="T192" i="1" s="1"/>
  <c r="K109" i="1"/>
  <c r="L109" i="1"/>
  <c r="M109" i="1"/>
  <c r="N109" i="1"/>
  <c r="O109" i="1"/>
  <c r="T109" i="1" s="1"/>
  <c r="K305" i="1"/>
  <c r="L305" i="1"/>
  <c r="M305" i="1"/>
  <c r="N305" i="1"/>
  <c r="O305" i="1"/>
  <c r="T305" i="1" s="1"/>
  <c r="K70" i="1"/>
  <c r="L70" i="1"/>
  <c r="M70" i="1"/>
  <c r="N70" i="1"/>
  <c r="O70" i="1"/>
  <c r="T70" i="1" s="1"/>
  <c r="K140" i="1"/>
  <c r="L140" i="1"/>
  <c r="M140" i="1"/>
  <c r="N140" i="1"/>
  <c r="O140" i="1"/>
  <c r="T140" i="1" s="1"/>
  <c r="K94" i="1"/>
  <c r="L94" i="1"/>
  <c r="M94" i="1"/>
  <c r="N94" i="1"/>
  <c r="O94" i="1"/>
  <c r="T94" i="1" s="1"/>
  <c r="K41" i="1"/>
  <c r="L41" i="1"/>
  <c r="M41" i="1"/>
  <c r="N41" i="1"/>
  <c r="O41" i="1"/>
  <c r="T41" i="1" s="1"/>
  <c r="K359" i="1"/>
  <c r="L359" i="1"/>
  <c r="M359" i="1"/>
  <c r="N359" i="1"/>
  <c r="O359" i="1"/>
  <c r="T359" i="1" s="1"/>
  <c r="K845" i="1"/>
  <c r="L845" i="1"/>
  <c r="M845" i="1"/>
  <c r="N845" i="1"/>
  <c r="O845" i="1"/>
  <c r="T845" i="1" s="1"/>
  <c r="K167" i="1"/>
  <c r="L167" i="1"/>
  <c r="M167" i="1"/>
  <c r="N167" i="1"/>
  <c r="O167" i="1"/>
  <c r="T167" i="1" s="1"/>
  <c r="K253" i="1"/>
  <c r="L253" i="1"/>
  <c r="M253" i="1"/>
  <c r="N253" i="1"/>
  <c r="O253" i="1"/>
  <c r="T253" i="1" s="1"/>
  <c r="K527" i="1"/>
  <c r="L527" i="1"/>
  <c r="M527" i="1"/>
  <c r="N527" i="1"/>
  <c r="O527" i="1"/>
  <c r="T527" i="1" s="1"/>
  <c r="K214" i="1"/>
  <c r="L214" i="1"/>
  <c r="M214" i="1"/>
  <c r="N214" i="1"/>
  <c r="O214" i="1"/>
  <c r="T214" i="1" s="1"/>
  <c r="K43" i="1"/>
  <c r="L43" i="1"/>
  <c r="M43" i="1"/>
  <c r="N43" i="1"/>
  <c r="O43" i="1"/>
  <c r="T43" i="1" s="1"/>
  <c r="K113" i="1"/>
  <c r="L113" i="1"/>
  <c r="M113" i="1"/>
  <c r="N113" i="1"/>
  <c r="O113" i="1"/>
  <c r="T113" i="1" s="1"/>
  <c r="K121" i="1"/>
  <c r="L121" i="1"/>
  <c r="M121" i="1"/>
  <c r="N121" i="1"/>
  <c r="O121" i="1"/>
  <c r="T121" i="1" s="1"/>
  <c r="K203" i="1"/>
  <c r="L203" i="1"/>
  <c r="M203" i="1"/>
  <c r="N203" i="1"/>
  <c r="O203" i="1"/>
  <c r="T203" i="1" s="1"/>
  <c r="K111" i="1"/>
  <c r="L111" i="1"/>
  <c r="M111" i="1"/>
  <c r="N111" i="1"/>
  <c r="O111" i="1"/>
  <c r="T111" i="1" s="1"/>
  <c r="K39" i="1"/>
  <c r="L39" i="1"/>
  <c r="M39" i="1"/>
  <c r="N39" i="1"/>
  <c r="O39" i="1"/>
  <c r="T39" i="1" s="1"/>
  <c r="K429" i="1"/>
  <c r="L429" i="1"/>
  <c r="M429" i="1"/>
  <c r="N429" i="1"/>
  <c r="O429" i="1"/>
  <c r="T429" i="1" s="1"/>
  <c r="K376" i="1"/>
  <c r="L376" i="1"/>
  <c r="M376" i="1"/>
  <c r="N376" i="1"/>
  <c r="O376" i="1"/>
  <c r="T376" i="1" s="1"/>
  <c r="K163" i="1"/>
  <c r="L163" i="1"/>
  <c r="M163" i="1"/>
  <c r="N163" i="1"/>
  <c r="O163" i="1"/>
  <c r="T163" i="1" s="1"/>
  <c r="K420" i="1"/>
  <c r="L420" i="1"/>
  <c r="M420" i="1"/>
  <c r="N420" i="1"/>
  <c r="O420" i="1"/>
  <c r="T420" i="1" s="1"/>
  <c r="K97" i="1"/>
  <c r="L97" i="1"/>
  <c r="M97" i="1"/>
  <c r="N97" i="1"/>
  <c r="O97" i="1"/>
  <c r="T97" i="1" s="1"/>
  <c r="K178" i="1"/>
  <c r="L178" i="1"/>
  <c r="M178" i="1"/>
  <c r="N178" i="1"/>
  <c r="O178" i="1"/>
  <c r="T178" i="1" s="1"/>
  <c r="K298" i="1"/>
  <c r="L298" i="1"/>
  <c r="M298" i="1"/>
  <c r="N298" i="1"/>
  <c r="O298" i="1"/>
  <c r="T298" i="1" s="1"/>
  <c r="K351" i="1"/>
  <c r="L351" i="1"/>
  <c r="M351" i="1"/>
  <c r="N351" i="1"/>
  <c r="O351" i="1"/>
  <c r="T351" i="1" s="1"/>
  <c r="K400" i="1"/>
  <c r="L400" i="1"/>
  <c r="M400" i="1"/>
  <c r="N400" i="1"/>
  <c r="O400" i="1"/>
  <c r="T400" i="1" s="1"/>
  <c r="K88" i="1"/>
  <c r="L88" i="1"/>
  <c r="M88" i="1"/>
  <c r="N88" i="1"/>
  <c r="O88" i="1"/>
  <c r="T88" i="1" s="1"/>
  <c r="K145" i="1"/>
  <c r="L145" i="1"/>
  <c r="M145" i="1"/>
  <c r="N145" i="1"/>
  <c r="O145" i="1"/>
  <c r="T145" i="1" s="1"/>
  <c r="K578" i="1"/>
  <c r="L578" i="1"/>
  <c r="M578" i="1"/>
  <c r="N578" i="1"/>
  <c r="O578" i="1"/>
  <c r="T578" i="1" s="1"/>
  <c r="K419" i="1"/>
  <c r="L419" i="1"/>
  <c r="M419" i="1"/>
  <c r="N419" i="1"/>
  <c r="O419" i="1"/>
  <c r="T419" i="1" s="1"/>
  <c r="K160" i="1"/>
  <c r="L160" i="1"/>
  <c r="M160" i="1"/>
  <c r="N160" i="1"/>
  <c r="O160" i="1"/>
  <c r="T160" i="1" s="1"/>
  <c r="K269" i="1"/>
  <c r="L269" i="1"/>
  <c r="M269" i="1"/>
  <c r="N269" i="1"/>
  <c r="O269" i="1"/>
  <c r="T269" i="1" s="1"/>
  <c r="K125" i="1"/>
  <c r="L125" i="1"/>
  <c r="M125" i="1"/>
  <c r="N125" i="1"/>
  <c r="O125" i="1"/>
  <c r="T125" i="1" s="1"/>
  <c r="K149" i="1"/>
  <c r="L149" i="1"/>
  <c r="M149" i="1"/>
  <c r="N149" i="1"/>
  <c r="O149" i="1"/>
  <c r="T149" i="1" s="1"/>
  <c r="K169" i="1"/>
  <c r="L169" i="1"/>
  <c r="M169" i="1"/>
  <c r="N169" i="1"/>
  <c r="O169" i="1"/>
  <c r="T169" i="1" s="1"/>
  <c r="K45" i="1"/>
  <c r="L45" i="1"/>
  <c r="M45" i="1"/>
  <c r="N45" i="1"/>
  <c r="O45" i="1"/>
  <c r="K349" i="1"/>
  <c r="L349" i="1"/>
  <c r="M349" i="1"/>
  <c r="N349" i="1"/>
  <c r="O349" i="1"/>
  <c r="T349" i="1" s="1"/>
  <c r="K438" i="1"/>
  <c r="L438" i="1"/>
  <c r="M438" i="1"/>
  <c r="N438" i="1"/>
  <c r="O438" i="1"/>
  <c r="T438" i="1" s="1"/>
  <c r="K515" i="1"/>
  <c r="L515" i="1"/>
  <c r="M515" i="1"/>
  <c r="N515" i="1"/>
  <c r="O515" i="1"/>
  <c r="T515" i="1" s="1"/>
  <c r="K330" i="1"/>
  <c r="L330" i="1"/>
  <c r="M330" i="1"/>
  <c r="N330" i="1"/>
  <c r="O330" i="1"/>
  <c r="T330" i="1" s="1"/>
  <c r="K175" i="1"/>
  <c r="L175" i="1"/>
  <c r="M175" i="1"/>
  <c r="N175" i="1"/>
  <c r="O175" i="1"/>
  <c r="T175" i="1" s="1"/>
  <c r="K272" i="1"/>
  <c r="L272" i="1"/>
  <c r="M272" i="1"/>
  <c r="N272" i="1"/>
  <c r="O272" i="1"/>
  <c r="T272" i="1" s="1"/>
  <c r="K402" i="1"/>
  <c r="L402" i="1"/>
  <c r="M402" i="1"/>
  <c r="N402" i="1"/>
  <c r="O402" i="1"/>
  <c r="T402" i="1" s="1"/>
  <c r="K759" i="1"/>
  <c r="L759" i="1"/>
  <c r="M759" i="1"/>
  <c r="N759" i="1"/>
  <c r="O759" i="1"/>
  <c r="T759" i="1" s="1"/>
  <c r="K129" i="1"/>
  <c r="L129" i="1"/>
  <c r="M129" i="1"/>
  <c r="N129" i="1"/>
  <c r="O129" i="1"/>
  <c r="T129" i="1" s="1"/>
  <c r="K166" i="1"/>
  <c r="L166" i="1"/>
  <c r="M166" i="1"/>
  <c r="N166" i="1"/>
  <c r="O166" i="1"/>
  <c r="T166" i="1" s="1"/>
  <c r="K437" i="1"/>
  <c r="L437" i="1"/>
  <c r="M437" i="1"/>
  <c r="N437" i="1"/>
  <c r="O437" i="1"/>
  <c r="T437" i="1" s="1"/>
  <c r="K116" i="1"/>
  <c r="L116" i="1"/>
  <c r="M116" i="1"/>
  <c r="N116" i="1"/>
  <c r="O116" i="1"/>
  <c r="T116" i="1" s="1"/>
  <c r="K268" i="1"/>
  <c r="L268" i="1"/>
  <c r="M268" i="1"/>
  <c r="N268" i="1"/>
  <c r="O268" i="1"/>
  <c r="T268" i="1" s="1"/>
  <c r="K98" i="1"/>
  <c r="L98" i="1"/>
  <c r="M98" i="1"/>
  <c r="N98" i="1"/>
  <c r="O98" i="1"/>
  <c r="T98" i="1" s="1"/>
  <c r="K106" i="1"/>
  <c r="L106" i="1"/>
  <c r="M106" i="1"/>
  <c r="N106" i="1"/>
  <c r="O106" i="1"/>
  <c r="T106" i="1" s="1"/>
  <c r="K501" i="1"/>
  <c r="L501" i="1"/>
  <c r="M501" i="1"/>
  <c r="N501" i="1"/>
  <c r="O501" i="1"/>
  <c r="T501" i="1" s="1"/>
  <c r="K276" i="1"/>
  <c r="L276" i="1"/>
  <c r="M276" i="1"/>
  <c r="N276" i="1"/>
  <c r="O276" i="1"/>
  <c r="T276" i="1" s="1"/>
  <c r="K260" i="1"/>
  <c r="L260" i="1"/>
  <c r="M260" i="1"/>
  <c r="N260" i="1"/>
  <c r="O260" i="1"/>
  <c r="T260" i="1" s="1"/>
  <c r="K144" i="1"/>
  <c r="L144" i="1"/>
  <c r="M144" i="1"/>
  <c r="N144" i="1"/>
  <c r="O144" i="1"/>
  <c r="T144" i="1" s="1"/>
  <c r="K278" i="1"/>
  <c r="L278" i="1"/>
  <c r="M278" i="1"/>
  <c r="N278" i="1"/>
  <c r="O278" i="1"/>
  <c r="T278" i="1" s="1"/>
  <c r="K294" i="1"/>
  <c r="L294" i="1"/>
  <c r="M294" i="1"/>
  <c r="N294" i="1"/>
  <c r="O294" i="1"/>
  <c r="T294" i="1" s="1"/>
  <c r="K391" i="1"/>
  <c r="L391" i="1"/>
  <c r="M391" i="1"/>
  <c r="N391" i="1"/>
  <c r="O391" i="1"/>
  <c r="T391" i="1" s="1"/>
  <c r="K297" i="1"/>
  <c r="L297" i="1"/>
  <c r="M297" i="1"/>
  <c r="N297" i="1"/>
  <c r="O297" i="1"/>
  <c r="T297" i="1" s="1"/>
  <c r="K549" i="1"/>
  <c r="L549" i="1"/>
  <c r="M549" i="1"/>
  <c r="N549" i="1"/>
  <c r="O549" i="1"/>
  <c r="T549" i="1" s="1"/>
  <c r="K555" i="1"/>
  <c r="L555" i="1"/>
  <c r="M555" i="1"/>
  <c r="N555" i="1"/>
  <c r="O555" i="1"/>
  <c r="T555" i="1" s="1"/>
  <c r="K173" i="1"/>
  <c r="L173" i="1"/>
  <c r="M173" i="1"/>
  <c r="N173" i="1"/>
  <c r="O173" i="1"/>
  <c r="T173" i="1" s="1"/>
  <c r="K348" i="1"/>
  <c r="L348" i="1"/>
  <c r="M348" i="1"/>
  <c r="N348" i="1"/>
  <c r="O348" i="1"/>
  <c r="T348" i="1" s="1"/>
  <c r="K427" i="1"/>
  <c r="L427" i="1"/>
  <c r="M427" i="1"/>
  <c r="N427" i="1"/>
  <c r="O427" i="1"/>
  <c r="T427" i="1" s="1"/>
  <c r="K123" i="1"/>
  <c r="L123" i="1"/>
  <c r="M123" i="1"/>
  <c r="N123" i="1"/>
  <c r="O123" i="1"/>
  <c r="T123" i="1" s="1"/>
  <c r="K317" i="1"/>
  <c r="L317" i="1"/>
  <c r="M317" i="1"/>
  <c r="N317" i="1"/>
  <c r="O317" i="1"/>
  <c r="T317" i="1" s="1"/>
  <c r="K393" i="1"/>
  <c r="L393" i="1"/>
  <c r="M393" i="1"/>
  <c r="N393" i="1"/>
  <c r="O393" i="1"/>
  <c r="T393" i="1" s="1"/>
  <c r="K411" i="1"/>
  <c r="L411" i="1"/>
  <c r="M411" i="1"/>
  <c r="N411" i="1"/>
  <c r="O411" i="1"/>
  <c r="T411" i="1" s="1"/>
  <c r="K454" i="1"/>
  <c r="L454" i="1"/>
  <c r="M454" i="1"/>
  <c r="N454" i="1"/>
  <c r="O454" i="1"/>
  <c r="T454" i="1" s="1"/>
  <c r="K418" i="1"/>
  <c r="L418" i="1"/>
  <c r="M418" i="1"/>
  <c r="N418" i="1"/>
  <c r="O418" i="1"/>
  <c r="T418" i="1" s="1"/>
  <c r="K248" i="1"/>
  <c r="L248" i="1"/>
  <c r="M248" i="1"/>
  <c r="N248" i="1"/>
  <c r="O248" i="1"/>
  <c r="T248" i="1" s="1"/>
  <c r="K187" i="1"/>
  <c r="L187" i="1"/>
  <c r="M187" i="1"/>
  <c r="N187" i="1"/>
  <c r="O187" i="1"/>
  <c r="T187" i="1" s="1"/>
  <c r="K764" i="1"/>
  <c r="L764" i="1"/>
  <c r="M764" i="1"/>
  <c r="N764" i="1"/>
  <c r="O764" i="1"/>
  <c r="T764" i="1" s="1"/>
  <c r="K182" i="1"/>
  <c r="L182" i="1"/>
  <c r="M182" i="1"/>
  <c r="N182" i="1"/>
  <c r="O182" i="1"/>
  <c r="T182" i="1" s="1"/>
  <c r="K465" i="1"/>
  <c r="L465" i="1"/>
  <c r="M465" i="1"/>
  <c r="N465" i="1"/>
  <c r="O465" i="1"/>
  <c r="T465" i="1" s="1"/>
  <c r="K618" i="1"/>
  <c r="L618" i="1"/>
  <c r="M618" i="1"/>
  <c r="N618" i="1"/>
  <c r="O618" i="1"/>
  <c r="T618" i="1" s="1"/>
  <c r="K641" i="1"/>
  <c r="L641" i="1"/>
  <c r="M641" i="1"/>
  <c r="N641" i="1"/>
  <c r="O641" i="1"/>
  <c r="T641" i="1" s="1"/>
  <c r="K142" i="1"/>
  <c r="L142" i="1"/>
  <c r="M142" i="1"/>
  <c r="N142" i="1"/>
  <c r="O142" i="1"/>
  <c r="T142" i="1" s="1"/>
  <c r="K74" i="1"/>
  <c r="L74" i="1"/>
  <c r="M74" i="1"/>
  <c r="N74" i="1"/>
  <c r="O74" i="1"/>
  <c r="T74" i="1" s="1"/>
  <c r="K354" i="1"/>
  <c r="L354" i="1"/>
  <c r="M354" i="1"/>
  <c r="N354" i="1"/>
  <c r="O354" i="1"/>
  <c r="T354" i="1" s="1"/>
  <c r="K364" i="1"/>
  <c r="L364" i="1"/>
  <c r="M364" i="1"/>
  <c r="N364" i="1"/>
  <c r="O364" i="1"/>
  <c r="T364" i="1" s="1"/>
  <c r="K75" i="1"/>
  <c r="L75" i="1"/>
  <c r="M75" i="1"/>
  <c r="N75" i="1"/>
  <c r="O75" i="1"/>
  <c r="T75" i="1" s="1"/>
  <c r="K668" i="1"/>
  <c r="L668" i="1"/>
  <c r="M668" i="1"/>
  <c r="N668" i="1"/>
  <c r="O668" i="1"/>
  <c r="T668" i="1" s="1"/>
  <c r="K568" i="1"/>
  <c r="L568" i="1"/>
  <c r="M568" i="1"/>
  <c r="N568" i="1"/>
  <c r="O568" i="1"/>
  <c r="T568" i="1" s="1"/>
  <c r="K524" i="1"/>
  <c r="L524" i="1"/>
  <c r="M524" i="1"/>
  <c r="N524" i="1"/>
  <c r="O524" i="1"/>
  <c r="T524" i="1" s="1"/>
  <c r="K124" i="1"/>
  <c r="L124" i="1"/>
  <c r="M124" i="1"/>
  <c r="N124" i="1"/>
  <c r="O124" i="1"/>
  <c r="T124" i="1" s="1"/>
  <c r="K421" i="1"/>
  <c r="L421" i="1"/>
  <c r="M421" i="1"/>
  <c r="N421" i="1"/>
  <c r="O421" i="1"/>
  <c r="T421" i="1" s="1"/>
  <c r="K55" i="1"/>
  <c r="L55" i="1"/>
  <c r="M55" i="1"/>
  <c r="N55" i="1"/>
  <c r="O55" i="1"/>
  <c r="T55" i="1" s="1"/>
  <c r="K104" i="1"/>
  <c r="L104" i="1"/>
  <c r="M104" i="1"/>
  <c r="N104" i="1"/>
  <c r="O104" i="1"/>
  <c r="T104" i="1" s="1"/>
  <c r="K188" i="1"/>
  <c r="L188" i="1"/>
  <c r="M188" i="1"/>
  <c r="N188" i="1"/>
  <c r="O188" i="1"/>
  <c r="T188" i="1" s="1"/>
  <c r="K262" i="1"/>
  <c r="L262" i="1"/>
  <c r="M262" i="1"/>
  <c r="N262" i="1"/>
  <c r="O262" i="1"/>
  <c r="T262" i="1" s="1"/>
  <c r="K327" i="1"/>
  <c r="L327" i="1"/>
  <c r="M327" i="1"/>
  <c r="N327" i="1"/>
  <c r="O327" i="1"/>
  <c r="T327" i="1" s="1"/>
  <c r="K177" i="1"/>
  <c r="L177" i="1"/>
  <c r="M177" i="1"/>
  <c r="N177" i="1"/>
  <c r="O177" i="1"/>
  <c r="T177" i="1" s="1"/>
  <c r="K636" i="1"/>
  <c r="L636" i="1"/>
  <c r="M636" i="1"/>
  <c r="N636" i="1"/>
  <c r="O636" i="1"/>
  <c r="T636" i="1" s="1"/>
  <c r="K199" i="1"/>
  <c r="L199" i="1"/>
  <c r="M199" i="1"/>
  <c r="N199" i="1"/>
  <c r="O199" i="1"/>
  <c r="T199" i="1" s="1"/>
  <c r="K679" i="1"/>
  <c r="L679" i="1"/>
  <c r="M679" i="1"/>
  <c r="N679" i="1"/>
  <c r="O679" i="1"/>
  <c r="T679" i="1" s="1"/>
  <c r="K126" i="1"/>
  <c r="L126" i="1"/>
  <c r="M126" i="1"/>
  <c r="N126" i="1"/>
  <c r="O126" i="1"/>
  <c r="T126" i="1" s="1"/>
  <c r="K155" i="1"/>
  <c r="L155" i="1"/>
  <c r="M155" i="1"/>
  <c r="N155" i="1"/>
  <c r="O155" i="1"/>
  <c r="T155" i="1" s="1"/>
  <c r="K412" i="1"/>
  <c r="L412" i="1"/>
  <c r="M412" i="1"/>
  <c r="N412" i="1"/>
  <c r="O412" i="1"/>
  <c r="T412" i="1" s="1"/>
  <c r="K242" i="1"/>
  <c r="L242" i="1"/>
  <c r="M242" i="1"/>
  <c r="N242" i="1"/>
  <c r="O242" i="1"/>
  <c r="T242" i="1" s="1"/>
  <c r="K357" i="1"/>
  <c r="L357" i="1"/>
  <c r="M357" i="1"/>
  <c r="N357" i="1"/>
  <c r="O357" i="1"/>
  <c r="T357" i="1" s="1"/>
  <c r="K792" i="1"/>
  <c r="L792" i="1"/>
  <c r="M792" i="1"/>
  <c r="N792" i="1"/>
  <c r="O792" i="1"/>
  <c r="T792" i="1" s="1"/>
  <c r="K296" i="1"/>
  <c r="L296" i="1"/>
  <c r="M296" i="1"/>
  <c r="N296" i="1"/>
  <c r="O296" i="1"/>
  <c r="T296" i="1" s="1"/>
  <c r="K471" i="1"/>
  <c r="L471" i="1"/>
  <c r="M471" i="1"/>
  <c r="N471" i="1"/>
  <c r="O471" i="1"/>
  <c r="T471" i="1" s="1"/>
  <c r="K484" i="1"/>
  <c r="L484" i="1"/>
  <c r="M484" i="1"/>
  <c r="N484" i="1"/>
  <c r="O484" i="1"/>
  <c r="T484" i="1" s="1"/>
  <c r="K308" i="1"/>
  <c r="L308" i="1"/>
  <c r="M308" i="1"/>
  <c r="N308" i="1"/>
  <c r="O308" i="1"/>
  <c r="T308" i="1" s="1"/>
  <c r="K226" i="1"/>
  <c r="L226" i="1"/>
  <c r="M226" i="1"/>
  <c r="N226" i="1"/>
  <c r="O226" i="1"/>
  <c r="T226" i="1" s="1"/>
  <c r="K256" i="1"/>
  <c r="L256" i="1"/>
  <c r="M256" i="1"/>
  <c r="N256" i="1"/>
  <c r="O256" i="1"/>
  <c r="T256" i="1" s="1"/>
  <c r="K229" i="1"/>
  <c r="L229" i="1"/>
  <c r="M229" i="1"/>
  <c r="N229" i="1"/>
  <c r="O229" i="1"/>
  <c r="T229" i="1" s="1"/>
  <c r="K388" i="1"/>
  <c r="L388" i="1"/>
  <c r="M388" i="1"/>
  <c r="N388" i="1"/>
  <c r="O388" i="1"/>
  <c r="T388" i="1" s="1"/>
  <c r="K843" i="1"/>
  <c r="L843" i="1"/>
  <c r="M843" i="1"/>
  <c r="N843" i="1"/>
  <c r="O843" i="1"/>
  <c r="T843" i="1" s="1"/>
  <c r="K315" i="1"/>
  <c r="L315" i="1"/>
  <c r="M315" i="1"/>
  <c r="N315" i="1"/>
  <c r="O315" i="1"/>
  <c r="T315" i="1" s="1"/>
  <c r="K452" i="1"/>
  <c r="L452" i="1"/>
  <c r="M452" i="1"/>
  <c r="N452" i="1"/>
  <c r="O452" i="1"/>
  <c r="T452" i="1" s="1"/>
  <c r="K279" i="1"/>
  <c r="L279" i="1"/>
  <c r="M279" i="1"/>
  <c r="N279" i="1"/>
  <c r="O279" i="1"/>
  <c r="T279" i="1" s="1"/>
  <c r="K721" i="1"/>
  <c r="L721" i="1"/>
  <c r="M721" i="1"/>
  <c r="N721" i="1"/>
  <c r="O721" i="1"/>
  <c r="T721" i="1" s="1"/>
  <c r="K306" i="1"/>
  <c r="L306" i="1"/>
  <c r="M306" i="1"/>
  <c r="N306" i="1"/>
  <c r="O306" i="1"/>
  <c r="T306" i="1" s="1"/>
  <c r="K263" i="1"/>
  <c r="L263" i="1"/>
  <c r="M263" i="1"/>
  <c r="N263" i="1"/>
  <c r="O263" i="1"/>
  <c r="T263" i="1" s="1"/>
  <c r="K246" i="1"/>
  <c r="L246" i="1"/>
  <c r="M246" i="1"/>
  <c r="N246" i="1"/>
  <c r="O246" i="1"/>
  <c r="T246" i="1" s="1"/>
  <c r="K791" i="1"/>
  <c r="L791" i="1"/>
  <c r="M791" i="1"/>
  <c r="N791" i="1"/>
  <c r="O791" i="1"/>
  <c r="T791" i="1" s="1"/>
  <c r="K316" i="1"/>
  <c r="L316" i="1"/>
  <c r="M316" i="1"/>
  <c r="N316" i="1"/>
  <c r="O316" i="1"/>
  <c r="T316" i="1" s="1"/>
  <c r="K205" i="1"/>
  <c r="L205" i="1"/>
  <c r="M205" i="1"/>
  <c r="N205" i="1"/>
  <c r="O205" i="1"/>
  <c r="T205" i="1" s="1"/>
  <c r="K665" i="1"/>
  <c r="L665" i="1"/>
  <c r="M665" i="1"/>
  <c r="N665" i="1"/>
  <c r="O665" i="1"/>
  <c r="T665" i="1" s="1"/>
  <c r="K410" i="1"/>
  <c r="L410" i="1"/>
  <c r="M410" i="1"/>
  <c r="N410" i="1"/>
  <c r="O410" i="1"/>
  <c r="T410" i="1" s="1"/>
  <c r="K258" i="1"/>
  <c r="L258" i="1"/>
  <c r="M258" i="1"/>
  <c r="N258" i="1"/>
  <c r="O258" i="1"/>
  <c r="T258" i="1" s="1"/>
  <c r="K101" i="1"/>
  <c r="L101" i="1"/>
  <c r="M101" i="1"/>
  <c r="N101" i="1"/>
  <c r="O101" i="1"/>
  <c r="T101" i="1" s="1"/>
  <c r="K570" i="1"/>
  <c r="L570" i="1"/>
  <c r="M570" i="1"/>
  <c r="N570" i="1"/>
  <c r="O570" i="1"/>
  <c r="T570" i="1" s="1"/>
  <c r="K642" i="1"/>
  <c r="L642" i="1"/>
  <c r="M642" i="1"/>
  <c r="N642" i="1"/>
  <c r="O642" i="1"/>
  <c r="T642" i="1" s="1"/>
  <c r="K312" i="1"/>
  <c r="L312" i="1"/>
  <c r="M312" i="1"/>
  <c r="N312" i="1"/>
  <c r="O312" i="1"/>
  <c r="T312" i="1" s="1"/>
  <c r="K495" i="1"/>
  <c r="L495" i="1"/>
  <c r="M495" i="1"/>
  <c r="N495" i="1"/>
  <c r="O495" i="1"/>
  <c r="T495" i="1" s="1"/>
  <c r="K159" i="1"/>
  <c r="L159" i="1"/>
  <c r="M159" i="1"/>
  <c r="N159" i="1"/>
  <c r="O159" i="1"/>
  <c r="T159" i="1" s="1"/>
  <c r="K478" i="1"/>
  <c r="L478" i="1"/>
  <c r="M478" i="1"/>
  <c r="N478" i="1"/>
  <c r="O478" i="1"/>
  <c r="T478" i="1" s="1"/>
  <c r="K557" i="1"/>
  <c r="L557" i="1"/>
  <c r="M557" i="1"/>
  <c r="N557" i="1"/>
  <c r="O557" i="1"/>
  <c r="T557" i="1" s="1"/>
  <c r="K228" i="1"/>
  <c r="L228" i="1"/>
  <c r="M228" i="1"/>
  <c r="N228" i="1"/>
  <c r="O228" i="1"/>
  <c r="T228" i="1" s="1"/>
  <c r="K134" i="1"/>
  <c r="L134" i="1"/>
  <c r="M134" i="1"/>
  <c r="N134" i="1"/>
  <c r="O134" i="1"/>
  <c r="T134" i="1" s="1"/>
  <c r="K361" i="1"/>
  <c r="L361" i="1"/>
  <c r="M361" i="1"/>
  <c r="N361" i="1"/>
  <c r="O361" i="1"/>
  <c r="T361" i="1" s="1"/>
  <c r="K432" i="1"/>
  <c r="L432" i="1"/>
  <c r="M432" i="1"/>
  <c r="N432" i="1"/>
  <c r="O432" i="1"/>
  <c r="T432" i="1" s="1"/>
  <c r="K244" i="1"/>
  <c r="L244" i="1"/>
  <c r="M244" i="1"/>
  <c r="N244" i="1"/>
  <c r="O244" i="1"/>
  <c r="T244" i="1" s="1"/>
  <c r="K511" i="1"/>
  <c r="L511" i="1"/>
  <c r="M511" i="1"/>
  <c r="N511" i="1"/>
  <c r="O511" i="1"/>
  <c r="T511" i="1" s="1"/>
  <c r="K320" i="1"/>
  <c r="L320" i="1"/>
  <c r="M320" i="1"/>
  <c r="N320" i="1"/>
  <c r="O320" i="1"/>
  <c r="T320" i="1" s="1"/>
  <c r="K483" i="1"/>
  <c r="L483" i="1"/>
  <c r="M483" i="1"/>
  <c r="N483" i="1"/>
  <c r="O483" i="1"/>
  <c r="T483" i="1" s="1"/>
  <c r="K287" i="1"/>
  <c r="L287" i="1"/>
  <c r="M287" i="1"/>
  <c r="N287" i="1"/>
  <c r="O287" i="1"/>
  <c r="T287" i="1" s="1"/>
  <c r="K152" i="1"/>
  <c r="L152" i="1"/>
  <c r="M152" i="1"/>
  <c r="N152" i="1"/>
  <c r="O152" i="1"/>
  <c r="T152" i="1" s="1"/>
  <c r="K497" i="1"/>
  <c r="L497" i="1"/>
  <c r="M497" i="1"/>
  <c r="N497" i="1"/>
  <c r="O497" i="1"/>
  <c r="T497" i="1" s="1"/>
  <c r="K433" i="1"/>
  <c r="L433" i="1"/>
  <c r="M433" i="1"/>
  <c r="N433" i="1"/>
  <c r="O433" i="1"/>
  <c r="T433" i="1" s="1"/>
  <c r="K655" i="1"/>
  <c r="L655" i="1"/>
  <c r="M655" i="1"/>
  <c r="N655" i="1"/>
  <c r="O655" i="1"/>
  <c r="T655" i="1" s="1"/>
  <c r="K133" i="1"/>
  <c r="L133" i="1"/>
  <c r="M133" i="1"/>
  <c r="N133" i="1"/>
  <c r="O133" i="1"/>
  <c r="T133" i="1" s="1"/>
  <c r="K765" i="1"/>
  <c r="L765" i="1"/>
  <c r="M765" i="1"/>
  <c r="N765" i="1"/>
  <c r="O765" i="1"/>
  <c r="T765" i="1" s="1"/>
  <c r="K680" i="1"/>
  <c r="L680" i="1"/>
  <c r="M680" i="1"/>
  <c r="N680" i="1"/>
  <c r="O680" i="1"/>
  <c r="T680" i="1" s="1"/>
  <c r="K389" i="1"/>
  <c r="L389" i="1"/>
  <c r="M389" i="1"/>
  <c r="N389" i="1"/>
  <c r="O389" i="1"/>
  <c r="T389" i="1" s="1"/>
  <c r="K644" i="1"/>
  <c r="L644" i="1"/>
  <c r="M644" i="1"/>
  <c r="N644" i="1"/>
  <c r="O644" i="1"/>
  <c r="T644" i="1" s="1"/>
  <c r="K147" i="1"/>
  <c r="L147" i="1"/>
  <c r="M147" i="1"/>
  <c r="N147" i="1"/>
  <c r="O147" i="1"/>
  <c r="T147" i="1" s="1"/>
  <c r="K219" i="1"/>
  <c r="L219" i="1"/>
  <c r="M219" i="1"/>
  <c r="N219" i="1"/>
  <c r="O219" i="1"/>
  <c r="T219" i="1" s="1"/>
  <c r="K414" i="1"/>
  <c r="L414" i="1"/>
  <c r="M414" i="1"/>
  <c r="N414" i="1"/>
  <c r="O414" i="1"/>
  <c r="T414" i="1" s="1"/>
  <c r="K381" i="1"/>
  <c r="L381" i="1"/>
  <c r="M381" i="1"/>
  <c r="N381" i="1"/>
  <c r="O381" i="1"/>
  <c r="T381" i="1" s="1"/>
  <c r="K612" i="1"/>
  <c r="L612" i="1"/>
  <c r="M612" i="1"/>
  <c r="N612" i="1"/>
  <c r="O612" i="1"/>
  <c r="T612" i="1" s="1"/>
  <c r="K247" i="1"/>
  <c r="L247" i="1"/>
  <c r="M247" i="1"/>
  <c r="N247" i="1"/>
  <c r="O247" i="1"/>
  <c r="T247" i="1" s="1"/>
  <c r="K329" i="1"/>
  <c r="L329" i="1"/>
  <c r="M329" i="1"/>
  <c r="N329" i="1"/>
  <c r="O329" i="1"/>
  <c r="T329" i="1" s="1"/>
  <c r="K68" i="1"/>
  <c r="L68" i="1"/>
  <c r="M68" i="1"/>
  <c r="N68" i="1"/>
  <c r="O68" i="1"/>
  <c r="T68" i="1" s="1"/>
  <c r="K174" i="1"/>
  <c r="L174" i="1"/>
  <c r="M174" i="1"/>
  <c r="N174" i="1"/>
  <c r="O174" i="1"/>
  <c r="T174" i="1" s="1"/>
  <c r="K479" i="1"/>
  <c r="L479" i="1"/>
  <c r="M479" i="1"/>
  <c r="N479" i="1"/>
  <c r="O479" i="1"/>
  <c r="T479" i="1" s="1"/>
  <c r="K291" i="1"/>
  <c r="L291" i="1"/>
  <c r="M291" i="1"/>
  <c r="N291" i="1"/>
  <c r="O291" i="1"/>
  <c r="T291" i="1" s="1"/>
  <c r="K698" i="1"/>
  <c r="L698" i="1"/>
  <c r="M698" i="1"/>
  <c r="N698" i="1"/>
  <c r="O698" i="1"/>
  <c r="T698" i="1" s="1"/>
  <c r="K118" i="1"/>
  <c r="L118" i="1"/>
  <c r="M118" i="1"/>
  <c r="N118" i="1"/>
  <c r="O118" i="1"/>
  <c r="T118" i="1" s="1"/>
  <c r="K794" i="1"/>
  <c r="L794" i="1"/>
  <c r="M794" i="1"/>
  <c r="N794" i="1"/>
  <c r="O794" i="1"/>
  <c r="T794" i="1" s="1"/>
  <c r="K211" i="1"/>
  <c r="L211" i="1"/>
  <c r="M211" i="1"/>
  <c r="N211" i="1"/>
  <c r="O211" i="1"/>
  <c r="T211" i="1" s="1"/>
  <c r="K50" i="1"/>
  <c r="L50" i="1"/>
  <c r="M50" i="1"/>
  <c r="N50" i="1"/>
  <c r="O50" i="1"/>
  <c r="T50" i="1" s="1"/>
  <c r="K633" i="1"/>
  <c r="L633" i="1"/>
  <c r="M633" i="1"/>
  <c r="N633" i="1"/>
  <c r="O633" i="1"/>
  <c r="T633" i="1" s="1"/>
  <c r="K716" i="1"/>
  <c r="L716" i="1"/>
  <c r="M716" i="1"/>
  <c r="N716" i="1"/>
  <c r="O716" i="1"/>
  <c r="T716" i="1" s="1"/>
  <c r="K143" i="1"/>
  <c r="L143" i="1"/>
  <c r="M143" i="1"/>
  <c r="N143" i="1"/>
  <c r="O143" i="1"/>
  <c r="T143" i="1" s="1"/>
  <c r="K545" i="1"/>
  <c r="L545" i="1"/>
  <c r="M545" i="1"/>
  <c r="N545" i="1"/>
  <c r="O545" i="1"/>
  <c r="T545" i="1" s="1"/>
  <c r="K366" i="1"/>
  <c r="L366" i="1"/>
  <c r="M366" i="1"/>
  <c r="N366" i="1"/>
  <c r="O366" i="1"/>
  <c r="T366" i="1" s="1"/>
  <c r="K345" i="1"/>
  <c r="L345" i="1"/>
  <c r="M345" i="1"/>
  <c r="N345" i="1"/>
  <c r="O345" i="1"/>
  <c r="T345" i="1" s="1"/>
  <c r="K319" i="1"/>
  <c r="L319" i="1"/>
  <c r="M319" i="1"/>
  <c r="N319" i="1"/>
  <c r="O319" i="1"/>
  <c r="T319" i="1" s="1"/>
  <c r="K591" i="1"/>
  <c r="L591" i="1"/>
  <c r="M591" i="1"/>
  <c r="N591" i="1"/>
  <c r="O591" i="1"/>
  <c r="T591" i="1" s="1"/>
  <c r="K528" i="1"/>
  <c r="L528" i="1"/>
  <c r="M528" i="1"/>
  <c r="N528" i="1"/>
  <c r="O528" i="1"/>
  <c r="T528" i="1" s="1"/>
  <c r="K95" i="1"/>
  <c r="L95" i="1"/>
  <c r="M95" i="1"/>
  <c r="N95" i="1"/>
  <c r="O95" i="1"/>
  <c r="T95" i="1" s="1"/>
  <c r="K436" i="1"/>
  <c r="L436" i="1"/>
  <c r="M436" i="1"/>
  <c r="N436" i="1"/>
  <c r="O436" i="1"/>
  <c r="T436" i="1" s="1"/>
  <c r="K252" i="1"/>
  <c r="L252" i="1"/>
  <c r="M252" i="1"/>
  <c r="N252" i="1"/>
  <c r="O252" i="1"/>
  <c r="T252" i="1" s="1"/>
  <c r="K637" i="1"/>
  <c r="L637" i="1"/>
  <c r="M637" i="1"/>
  <c r="N637" i="1"/>
  <c r="O637" i="1"/>
  <c r="T637" i="1" s="1"/>
  <c r="K580" i="1"/>
  <c r="L580" i="1"/>
  <c r="M580" i="1"/>
  <c r="N580" i="1"/>
  <c r="O580" i="1"/>
  <c r="T580" i="1" s="1"/>
  <c r="K699" i="1"/>
  <c r="L699" i="1"/>
  <c r="M699" i="1"/>
  <c r="N699" i="1"/>
  <c r="O699" i="1"/>
  <c r="T699" i="1" s="1"/>
  <c r="K782" i="1"/>
  <c r="L782" i="1"/>
  <c r="M782" i="1"/>
  <c r="N782" i="1"/>
  <c r="O782" i="1"/>
  <c r="T782" i="1" s="1"/>
  <c r="K282" i="1"/>
  <c r="L282" i="1"/>
  <c r="M282" i="1"/>
  <c r="N282" i="1"/>
  <c r="O282" i="1"/>
  <c r="T282" i="1" s="1"/>
  <c r="K190" i="1"/>
  <c r="L190" i="1"/>
  <c r="M190" i="1"/>
  <c r="N190" i="1"/>
  <c r="O190" i="1"/>
  <c r="T190" i="1" s="1"/>
  <c r="K530" i="1"/>
  <c r="L530" i="1"/>
  <c r="M530" i="1"/>
  <c r="N530" i="1"/>
  <c r="O530" i="1"/>
  <c r="T530" i="1" s="1"/>
  <c r="K225" i="1"/>
  <c r="L225" i="1"/>
  <c r="M225" i="1"/>
  <c r="N225" i="1"/>
  <c r="O225" i="1"/>
  <c r="T225" i="1" s="1"/>
  <c r="K574" i="1"/>
  <c r="L574" i="1"/>
  <c r="M574" i="1"/>
  <c r="N574" i="1"/>
  <c r="O574" i="1"/>
  <c r="T574" i="1" s="1"/>
  <c r="K498" i="1"/>
  <c r="L498" i="1"/>
  <c r="M498" i="1"/>
  <c r="N498" i="1"/>
  <c r="O498" i="1"/>
  <c r="T498" i="1" s="1"/>
  <c r="K684" i="1"/>
  <c r="L684" i="1"/>
  <c r="M684" i="1"/>
  <c r="N684" i="1"/>
  <c r="O684" i="1"/>
  <c r="T684" i="1" s="1"/>
  <c r="K522" i="1"/>
  <c r="L522" i="1"/>
  <c r="M522" i="1"/>
  <c r="N522" i="1"/>
  <c r="O522" i="1"/>
  <c r="T522" i="1" s="1"/>
  <c r="K577" i="1"/>
  <c r="L577" i="1"/>
  <c r="M577" i="1"/>
  <c r="N577" i="1"/>
  <c r="O577" i="1"/>
  <c r="T577" i="1" s="1"/>
  <c r="K472" i="1"/>
  <c r="L472" i="1"/>
  <c r="M472" i="1"/>
  <c r="N472" i="1"/>
  <c r="O472" i="1"/>
  <c r="T472" i="1" s="1"/>
  <c r="K285" i="1"/>
  <c r="L285" i="1"/>
  <c r="M285" i="1"/>
  <c r="N285" i="1"/>
  <c r="O285" i="1"/>
  <c r="T285" i="1" s="1"/>
  <c r="K259" i="1"/>
  <c r="L259" i="1"/>
  <c r="M259" i="1"/>
  <c r="N259" i="1"/>
  <c r="O259" i="1"/>
  <c r="T259" i="1" s="1"/>
  <c r="K274" i="1"/>
  <c r="L274" i="1"/>
  <c r="M274" i="1"/>
  <c r="N274" i="1"/>
  <c r="O274" i="1"/>
  <c r="T274" i="1" s="1"/>
  <c r="K709" i="1"/>
  <c r="L709" i="1"/>
  <c r="M709" i="1"/>
  <c r="N709" i="1"/>
  <c r="O709" i="1"/>
  <c r="T709" i="1" s="1"/>
  <c r="K300" i="1"/>
  <c r="L300" i="1"/>
  <c r="M300" i="1"/>
  <c r="N300" i="1"/>
  <c r="O300" i="1"/>
  <c r="T300" i="1" s="1"/>
  <c r="K513" i="1"/>
  <c r="L513" i="1"/>
  <c r="M513" i="1"/>
  <c r="N513" i="1"/>
  <c r="O513" i="1"/>
  <c r="T513" i="1" s="1"/>
  <c r="K459" i="1"/>
  <c r="L459" i="1"/>
  <c r="M459" i="1"/>
  <c r="N459" i="1"/>
  <c r="O459" i="1"/>
  <c r="T459" i="1" s="1"/>
  <c r="K691" i="1"/>
  <c r="L691" i="1"/>
  <c r="M691" i="1"/>
  <c r="N691" i="1"/>
  <c r="O691" i="1"/>
  <c r="T691" i="1" s="1"/>
  <c r="K122" i="1"/>
  <c r="L122" i="1"/>
  <c r="M122" i="1"/>
  <c r="N122" i="1"/>
  <c r="O122" i="1"/>
  <c r="T122" i="1" s="1"/>
  <c r="K590" i="1"/>
  <c r="L590" i="1"/>
  <c r="M590" i="1"/>
  <c r="N590" i="1"/>
  <c r="O590" i="1"/>
  <c r="T590" i="1" s="1"/>
  <c r="K771" i="1"/>
  <c r="L771" i="1"/>
  <c r="M771" i="1"/>
  <c r="N771" i="1"/>
  <c r="O771" i="1"/>
  <c r="T771" i="1" s="1"/>
  <c r="K157" i="1"/>
  <c r="L157" i="1"/>
  <c r="M157" i="1"/>
  <c r="N157" i="1"/>
  <c r="O157" i="1"/>
  <c r="T157" i="1" s="1"/>
  <c r="K176" i="1"/>
  <c r="L176" i="1"/>
  <c r="M176" i="1"/>
  <c r="N176" i="1"/>
  <c r="O176" i="1"/>
  <c r="T176" i="1" s="1"/>
  <c r="K548" i="1"/>
  <c r="L548" i="1"/>
  <c r="M548" i="1"/>
  <c r="N548" i="1"/>
  <c r="O548" i="1"/>
  <c r="T548" i="1" s="1"/>
  <c r="K127" i="1"/>
  <c r="L127" i="1"/>
  <c r="M127" i="1"/>
  <c r="N127" i="1"/>
  <c r="O127" i="1"/>
  <c r="T127" i="1" s="1"/>
  <c r="K616" i="1"/>
  <c r="L616" i="1"/>
  <c r="M616" i="1"/>
  <c r="N616" i="1"/>
  <c r="O616" i="1"/>
  <c r="T616" i="1" s="1"/>
  <c r="K736" i="1"/>
  <c r="L736" i="1"/>
  <c r="M736" i="1"/>
  <c r="N736" i="1"/>
  <c r="O736" i="1"/>
  <c r="T736" i="1" s="1"/>
  <c r="K533" i="1"/>
  <c r="L533" i="1"/>
  <c r="M533" i="1"/>
  <c r="N533" i="1"/>
  <c r="O533" i="1"/>
  <c r="T533" i="1" s="1"/>
  <c r="K476" i="1"/>
  <c r="L476" i="1"/>
  <c r="M476" i="1"/>
  <c r="N476" i="1"/>
  <c r="O476" i="1"/>
  <c r="T476" i="1" s="1"/>
  <c r="K805" i="1"/>
  <c r="L805" i="1"/>
  <c r="M805" i="1"/>
  <c r="N805" i="1"/>
  <c r="O805" i="1"/>
  <c r="T805" i="1" s="1"/>
  <c r="K96" i="1"/>
  <c r="L96" i="1"/>
  <c r="M96" i="1"/>
  <c r="N96" i="1"/>
  <c r="O96" i="1"/>
  <c r="T96" i="1" s="1"/>
  <c r="K470" i="1"/>
  <c r="L470" i="1"/>
  <c r="M470" i="1"/>
  <c r="N470" i="1"/>
  <c r="O470" i="1"/>
  <c r="T470" i="1" s="1"/>
  <c r="K245" i="1"/>
  <c r="L245" i="1"/>
  <c r="M245" i="1"/>
  <c r="N245" i="1"/>
  <c r="O245" i="1"/>
  <c r="T245" i="1" s="1"/>
  <c r="K337" i="1"/>
  <c r="L337" i="1"/>
  <c r="M337" i="1"/>
  <c r="N337" i="1"/>
  <c r="O337" i="1"/>
  <c r="T337" i="1" s="1"/>
  <c r="K206" i="1"/>
  <c r="L206" i="1"/>
  <c r="M206" i="1"/>
  <c r="N206" i="1"/>
  <c r="O206" i="1"/>
  <c r="T206" i="1" s="1"/>
  <c r="K562" i="1"/>
  <c r="L562" i="1"/>
  <c r="M562" i="1"/>
  <c r="N562" i="1"/>
  <c r="O562" i="1"/>
  <c r="T562" i="1" s="1"/>
  <c r="K181" i="1"/>
  <c r="L181" i="1"/>
  <c r="M181" i="1"/>
  <c r="N181" i="1"/>
  <c r="O181" i="1"/>
  <c r="T181" i="1" s="1"/>
  <c r="K390" i="1"/>
  <c r="L390" i="1"/>
  <c r="M390" i="1"/>
  <c r="N390" i="1"/>
  <c r="O390" i="1"/>
  <c r="T390" i="1" s="1"/>
  <c r="K275" i="1"/>
  <c r="L275" i="1"/>
  <c r="M275" i="1"/>
  <c r="N275" i="1"/>
  <c r="O275" i="1"/>
  <c r="T275" i="1" s="1"/>
  <c r="K643" i="1"/>
  <c r="L643" i="1"/>
  <c r="M643" i="1"/>
  <c r="N643" i="1"/>
  <c r="O643" i="1"/>
  <c r="T643" i="1" s="1"/>
  <c r="K811" i="1"/>
  <c r="L811" i="1"/>
  <c r="M811" i="1"/>
  <c r="N811" i="1"/>
  <c r="O811" i="1"/>
  <c r="T811" i="1" s="1"/>
  <c r="K423" i="1"/>
  <c r="L423" i="1"/>
  <c r="M423" i="1"/>
  <c r="N423" i="1"/>
  <c r="O423" i="1"/>
  <c r="T423" i="1" s="1"/>
  <c r="K469" i="1"/>
  <c r="L469" i="1"/>
  <c r="M469" i="1"/>
  <c r="N469" i="1"/>
  <c r="O469" i="1"/>
  <c r="T469" i="1" s="1"/>
  <c r="K293" i="1"/>
  <c r="L293" i="1"/>
  <c r="M293" i="1"/>
  <c r="N293" i="1"/>
  <c r="O293" i="1"/>
  <c r="T293" i="1" s="1"/>
  <c r="K531" i="1"/>
  <c r="L531" i="1"/>
  <c r="M531" i="1"/>
  <c r="N531" i="1"/>
  <c r="O531" i="1"/>
  <c r="T531" i="1" s="1"/>
  <c r="K491" i="1"/>
  <c r="L491" i="1"/>
  <c r="M491" i="1"/>
  <c r="N491" i="1"/>
  <c r="O491" i="1"/>
  <c r="T491" i="1" s="1"/>
  <c r="K64" i="1"/>
  <c r="L64" i="1"/>
  <c r="M64" i="1"/>
  <c r="N64" i="1"/>
  <c r="O64" i="1"/>
  <c r="T64" i="1" s="1"/>
  <c r="K373" i="1"/>
  <c r="L373" i="1"/>
  <c r="M373" i="1"/>
  <c r="N373" i="1"/>
  <c r="O373" i="1"/>
  <c r="T373" i="1" s="1"/>
  <c r="K197" i="1"/>
  <c r="L197" i="1"/>
  <c r="M197" i="1"/>
  <c r="N197" i="1"/>
  <c r="O197" i="1"/>
  <c r="T197" i="1" s="1"/>
  <c r="K183" i="1"/>
  <c r="L183" i="1"/>
  <c r="M183" i="1"/>
  <c r="N183" i="1"/>
  <c r="O183" i="1"/>
  <c r="T183" i="1" s="1"/>
  <c r="K480" i="1"/>
  <c r="L480" i="1"/>
  <c r="M480" i="1"/>
  <c r="N480" i="1"/>
  <c r="O480" i="1"/>
  <c r="T480" i="1" s="1"/>
  <c r="K338" i="1"/>
  <c r="L338" i="1"/>
  <c r="M338" i="1"/>
  <c r="N338" i="1"/>
  <c r="O338" i="1"/>
  <c r="T338" i="1" s="1"/>
  <c r="K322" i="1"/>
  <c r="L322" i="1"/>
  <c r="M322" i="1"/>
  <c r="N322" i="1"/>
  <c r="O322" i="1"/>
  <c r="T322" i="1" s="1"/>
  <c r="K326" i="1"/>
  <c r="L326" i="1"/>
  <c r="M326" i="1"/>
  <c r="N326" i="1"/>
  <c r="O326" i="1"/>
  <c r="T326" i="1" s="1"/>
  <c r="K213" i="1"/>
  <c r="L213" i="1"/>
  <c r="M213" i="1"/>
  <c r="N213" i="1"/>
  <c r="O213" i="1"/>
  <c r="T213" i="1" s="1"/>
  <c r="K456" i="1"/>
  <c r="L456" i="1"/>
  <c r="M456" i="1"/>
  <c r="N456" i="1"/>
  <c r="O456" i="1"/>
  <c r="T456" i="1" s="1"/>
  <c r="K763" i="1"/>
  <c r="L763" i="1"/>
  <c r="M763" i="1"/>
  <c r="N763" i="1"/>
  <c r="O763" i="1"/>
  <c r="T763" i="1" s="1"/>
  <c r="K343" i="1"/>
  <c r="L343" i="1"/>
  <c r="M343" i="1"/>
  <c r="N343" i="1"/>
  <c r="O343" i="1"/>
  <c r="T343" i="1" s="1"/>
  <c r="K286" i="1"/>
  <c r="L286" i="1"/>
  <c r="M286" i="1"/>
  <c r="N286" i="1"/>
  <c r="O286" i="1"/>
  <c r="T286" i="1" s="1"/>
  <c r="K89" i="1"/>
  <c r="L89" i="1"/>
  <c r="M89" i="1"/>
  <c r="N89" i="1"/>
  <c r="O89" i="1"/>
  <c r="T89" i="1" s="1"/>
  <c r="K333" i="1"/>
  <c r="L333" i="1"/>
  <c r="M333" i="1"/>
  <c r="N333" i="1"/>
  <c r="O333" i="1"/>
  <c r="T333" i="1" s="1"/>
  <c r="K711" i="1"/>
  <c r="L711" i="1"/>
  <c r="M711" i="1"/>
  <c r="N711" i="1"/>
  <c r="O711" i="1"/>
  <c r="T711" i="1" s="1"/>
  <c r="K844" i="1"/>
  <c r="L844" i="1"/>
  <c r="M844" i="1"/>
  <c r="N844" i="1"/>
  <c r="O844" i="1"/>
  <c r="T844" i="1" s="1"/>
  <c r="K746" i="1"/>
  <c r="L746" i="1"/>
  <c r="M746" i="1"/>
  <c r="N746" i="1"/>
  <c r="O746" i="1"/>
  <c r="T746" i="1" s="1"/>
  <c r="K119" i="1"/>
  <c r="L119" i="1"/>
  <c r="M119" i="1"/>
  <c r="N119" i="1"/>
  <c r="O119" i="1"/>
  <c r="T119" i="1" s="1"/>
  <c r="K594" i="1"/>
  <c r="L594" i="1"/>
  <c r="M594" i="1"/>
  <c r="N594" i="1"/>
  <c r="O594" i="1"/>
  <c r="T594" i="1" s="1"/>
  <c r="K154" i="1"/>
  <c r="L154" i="1"/>
  <c r="M154" i="1"/>
  <c r="N154" i="1"/>
  <c r="O154" i="1"/>
  <c r="T154" i="1" s="1"/>
  <c r="K236" i="1"/>
  <c r="L236" i="1"/>
  <c r="M236" i="1"/>
  <c r="N236" i="1"/>
  <c r="O236" i="1"/>
  <c r="T236" i="1" s="1"/>
  <c r="K303" i="1"/>
  <c r="L303" i="1"/>
  <c r="M303" i="1"/>
  <c r="N303" i="1"/>
  <c r="O303" i="1"/>
  <c r="T303" i="1" s="1"/>
  <c r="K614" i="1"/>
  <c r="L614" i="1"/>
  <c r="M614" i="1"/>
  <c r="N614" i="1"/>
  <c r="O614" i="1"/>
  <c r="T614" i="1" s="1"/>
  <c r="K292" i="1"/>
  <c r="L292" i="1"/>
  <c r="M292" i="1"/>
  <c r="N292" i="1"/>
  <c r="O292" i="1"/>
  <c r="T292" i="1" s="1"/>
  <c r="K450" i="1"/>
  <c r="L450" i="1"/>
  <c r="M450" i="1"/>
  <c r="N450" i="1"/>
  <c r="O450" i="1"/>
  <c r="T450" i="1" s="1"/>
  <c r="K336" i="1"/>
  <c r="L336" i="1"/>
  <c r="M336" i="1"/>
  <c r="N336" i="1"/>
  <c r="O336" i="1"/>
  <c r="T336" i="1" s="1"/>
  <c r="K442" i="1"/>
  <c r="L442" i="1"/>
  <c r="M442" i="1"/>
  <c r="N442" i="1"/>
  <c r="O442" i="1"/>
  <c r="T442" i="1" s="1"/>
  <c r="K688" i="1"/>
  <c r="L688" i="1"/>
  <c r="M688" i="1"/>
  <c r="N688" i="1"/>
  <c r="O688" i="1"/>
  <c r="T688" i="1" s="1"/>
  <c r="K207" i="1"/>
  <c r="L207" i="1"/>
  <c r="M207" i="1"/>
  <c r="N207" i="1"/>
  <c r="O207" i="1"/>
  <c r="T207" i="1" s="1"/>
  <c r="K375" i="1"/>
  <c r="L375" i="1"/>
  <c r="M375" i="1"/>
  <c r="N375" i="1"/>
  <c r="O375" i="1"/>
  <c r="T375" i="1" s="1"/>
  <c r="K810" i="1"/>
  <c r="L810" i="1"/>
  <c r="M810" i="1"/>
  <c r="N810" i="1"/>
  <c r="O810" i="1"/>
  <c r="T810" i="1" s="1"/>
  <c r="K273" i="1"/>
  <c r="L273" i="1"/>
  <c r="M273" i="1"/>
  <c r="N273" i="1"/>
  <c r="O273" i="1"/>
  <c r="T273" i="1" s="1"/>
  <c r="K838" i="1"/>
  <c r="L838" i="1"/>
  <c r="M838" i="1"/>
  <c r="N838" i="1"/>
  <c r="O838" i="1"/>
  <c r="T838" i="1" s="1"/>
  <c r="K435" i="1"/>
  <c r="L435" i="1"/>
  <c r="M435" i="1"/>
  <c r="N435" i="1"/>
  <c r="O435" i="1"/>
  <c r="T435" i="1" s="1"/>
  <c r="K270" i="1"/>
  <c r="L270" i="1"/>
  <c r="M270" i="1"/>
  <c r="N270" i="1"/>
  <c r="O270" i="1"/>
  <c r="T270" i="1" s="1"/>
  <c r="K587" i="1"/>
  <c r="L587" i="1"/>
  <c r="M587" i="1"/>
  <c r="N587" i="1"/>
  <c r="O587" i="1"/>
  <c r="T587" i="1" s="1"/>
  <c r="K379" i="1"/>
  <c r="L379" i="1"/>
  <c r="M379" i="1"/>
  <c r="N379" i="1"/>
  <c r="O379" i="1"/>
  <c r="T379" i="1" s="1"/>
  <c r="K502" i="1"/>
  <c r="L502" i="1"/>
  <c r="M502" i="1"/>
  <c r="N502" i="1"/>
  <c r="O502" i="1"/>
  <c r="T502" i="1" s="1"/>
  <c r="K311" i="1"/>
  <c r="L311" i="1"/>
  <c r="M311" i="1"/>
  <c r="N311" i="1"/>
  <c r="O311" i="1"/>
  <c r="T311" i="1" s="1"/>
  <c r="K630" i="1"/>
  <c r="L630" i="1"/>
  <c r="M630" i="1"/>
  <c r="N630" i="1"/>
  <c r="O630" i="1"/>
  <c r="T630" i="1" s="1"/>
  <c r="K839" i="1"/>
  <c r="L839" i="1"/>
  <c r="M839" i="1"/>
  <c r="N839" i="1"/>
  <c r="O839" i="1"/>
  <c r="T839" i="1" s="1"/>
  <c r="K397" i="1"/>
  <c r="L397" i="1"/>
  <c r="M397" i="1"/>
  <c r="N397" i="1"/>
  <c r="O397" i="1"/>
  <c r="T397" i="1" s="1"/>
  <c r="K645" i="1"/>
  <c r="L645" i="1"/>
  <c r="M645" i="1"/>
  <c r="N645" i="1"/>
  <c r="O645" i="1"/>
  <c r="T645" i="1" s="1"/>
  <c r="K571" i="1"/>
  <c r="L571" i="1"/>
  <c r="M571" i="1"/>
  <c r="N571" i="1"/>
  <c r="O571" i="1"/>
  <c r="T571" i="1" s="1"/>
  <c r="K131" i="1"/>
  <c r="L131" i="1"/>
  <c r="M131" i="1"/>
  <c r="N131" i="1"/>
  <c r="O131" i="1"/>
  <c r="T131" i="1" s="1"/>
  <c r="K686" i="1"/>
  <c r="L686" i="1"/>
  <c r="M686" i="1"/>
  <c r="N686" i="1"/>
  <c r="O686" i="1"/>
  <c r="T686" i="1" s="1"/>
  <c r="K509" i="1"/>
  <c r="L509" i="1"/>
  <c r="M509" i="1"/>
  <c r="N509" i="1"/>
  <c r="O509" i="1"/>
  <c r="T509" i="1" s="1"/>
  <c r="K849" i="1"/>
  <c r="L849" i="1"/>
  <c r="M849" i="1"/>
  <c r="N849" i="1"/>
  <c r="O849" i="1"/>
  <c r="T849" i="1" s="1"/>
  <c r="K158" i="1"/>
  <c r="L158" i="1"/>
  <c r="M158" i="1"/>
  <c r="N158" i="1"/>
  <c r="O158" i="1"/>
  <c r="T158" i="1" s="1"/>
  <c r="K277" i="1"/>
  <c r="L277" i="1"/>
  <c r="M277" i="1"/>
  <c r="N277" i="1"/>
  <c r="O277" i="1"/>
  <c r="T277" i="1" s="1"/>
  <c r="K231" i="1"/>
  <c r="L231" i="1"/>
  <c r="M231" i="1"/>
  <c r="N231" i="1"/>
  <c r="O231" i="1"/>
  <c r="T231" i="1" s="1"/>
  <c r="K671" i="1"/>
  <c r="L671" i="1"/>
  <c r="M671" i="1"/>
  <c r="N671" i="1"/>
  <c r="O671" i="1"/>
  <c r="T671" i="1" s="1"/>
  <c r="K387" i="1"/>
  <c r="L387" i="1"/>
  <c r="M387" i="1"/>
  <c r="N387" i="1"/>
  <c r="O387" i="1"/>
  <c r="T387" i="1" s="1"/>
  <c r="K468" i="1"/>
  <c r="L468" i="1"/>
  <c r="M468" i="1"/>
  <c r="N468" i="1"/>
  <c r="O468" i="1"/>
  <c r="T468" i="1" s="1"/>
  <c r="K398" i="1"/>
  <c r="L398" i="1"/>
  <c r="M398" i="1"/>
  <c r="N398" i="1"/>
  <c r="O398" i="1"/>
  <c r="T398" i="1" s="1"/>
  <c r="K783" i="1"/>
  <c r="L783" i="1"/>
  <c r="M783" i="1"/>
  <c r="N783" i="1"/>
  <c r="O783" i="1"/>
  <c r="T783" i="1" s="1"/>
  <c r="K232" i="1"/>
  <c r="L232" i="1"/>
  <c r="M232" i="1"/>
  <c r="N232" i="1"/>
  <c r="O232" i="1"/>
  <c r="T232" i="1" s="1"/>
  <c r="K151" i="1"/>
  <c r="L151" i="1"/>
  <c r="M151" i="1"/>
  <c r="N151" i="1"/>
  <c r="O151" i="1"/>
  <c r="T151" i="1" s="1"/>
  <c r="K353" i="1"/>
  <c r="L353" i="1"/>
  <c r="M353" i="1"/>
  <c r="N353" i="1"/>
  <c r="O353" i="1"/>
  <c r="T353" i="1" s="1"/>
  <c r="K441" i="1"/>
  <c r="L441" i="1"/>
  <c r="M441" i="1"/>
  <c r="N441" i="1"/>
  <c r="O441" i="1"/>
  <c r="T441" i="1" s="1"/>
  <c r="K290" i="1"/>
  <c r="L290" i="1"/>
  <c r="M290" i="1"/>
  <c r="N290" i="1"/>
  <c r="O290" i="1"/>
  <c r="T290" i="1" s="1"/>
  <c r="K267" i="1"/>
  <c r="L267" i="1"/>
  <c r="M267" i="1"/>
  <c r="N267" i="1"/>
  <c r="O267" i="1"/>
  <c r="T267" i="1" s="1"/>
  <c r="K463" i="1"/>
  <c r="L463" i="1"/>
  <c r="M463" i="1"/>
  <c r="N463" i="1"/>
  <c r="O463" i="1"/>
  <c r="T463" i="1" s="1"/>
  <c r="K540" i="1"/>
  <c r="L540" i="1"/>
  <c r="M540" i="1"/>
  <c r="N540" i="1"/>
  <c r="O540" i="1"/>
  <c r="T540" i="1" s="1"/>
  <c r="K288" i="1"/>
  <c r="L288" i="1"/>
  <c r="M288" i="1"/>
  <c r="N288" i="1"/>
  <c r="O288" i="1"/>
  <c r="T288" i="1" s="1"/>
  <c r="K284" i="1"/>
  <c r="L284" i="1"/>
  <c r="M284" i="1"/>
  <c r="N284" i="1"/>
  <c r="O284" i="1"/>
  <c r="T284" i="1" s="1"/>
  <c r="K347" i="1"/>
  <c r="L347" i="1"/>
  <c r="M347" i="1"/>
  <c r="N347" i="1"/>
  <c r="O347" i="1"/>
  <c r="T347" i="1" s="1"/>
  <c r="K701" i="1"/>
  <c r="L701" i="1"/>
  <c r="M701" i="1"/>
  <c r="N701" i="1"/>
  <c r="O701" i="1"/>
  <c r="T701" i="1" s="1"/>
  <c r="K79" i="1"/>
  <c r="L79" i="1"/>
  <c r="M79" i="1"/>
  <c r="N79" i="1"/>
  <c r="O79" i="1"/>
  <c r="T79" i="1" s="1"/>
  <c r="K162" i="1"/>
  <c r="L162" i="1"/>
  <c r="M162" i="1"/>
  <c r="N162" i="1"/>
  <c r="O162" i="1"/>
  <c r="T162" i="1" s="1"/>
  <c r="K525" i="1"/>
  <c r="L525" i="1"/>
  <c r="M525" i="1"/>
  <c r="N525" i="1"/>
  <c r="O525" i="1"/>
  <c r="T525" i="1" s="1"/>
  <c r="K706" i="1"/>
  <c r="L706" i="1"/>
  <c r="M706" i="1"/>
  <c r="N706" i="1"/>
  <c r="O706" i="1"/>
  <c r="T706" i="1" s="1"/>
  <c r="K556" i="1"/>
  <c r="L556" i="1"/>
  <c r="M556" i="1"/>
  <c r="N556" i="1"/>
  <c r="O556" i="1"/>
  <c r="T556" i="1" s="1"/>
  <c r="K796" i="1"/>
  <c r="L796" i="1"/>
  <c r="M796" i="1"/>
  <c r="N796" i="1"/>
  <c r="O796" i="1"/>
  <c r="T796" i="1" s="1"/>
  <c r="K202" i="1"/>
  <c r="L202" i="1"/>
  <c r="M202" i="1"/>
  <c r="N202" i="1"/>
  <c r="O202" i="1"/>
  <c r="T202" i="1" s="1"/>
  <c r="K550" i="1"/>
  <c r="L550" i="1"/>
  <c r="M550" i="1"/>
  <c r="N550" i="1"/>
  <c r="O550" i="1"/>
  <c r="T550" i="1" s="1"/>
  <c r="K331" i="1"/>
  <c r="L331" i="1"/>
  <c r="M331" i="1"/>
  <c r="N331" i="1"/>
  <c r="O331" i="1"/>
  <c r="T331" i="1" s="1"/>
  <c r="K758" i="1"/>
  <c r="L758" i="1"/>
  <c r="M758" i="1"/>
  <c r="N758" i="1"/>
  <c r="O758" i="1"/>
  <c r="T758" i="1" s="1"/>
  <c r="K477" i="1"/>
  <c r="L477" i="1"/>
  <c r="M477" i="1"/>
  <c r="N477" i="1"/>
  <c r="O477" i="1"/>
  <c r="T477" i="1" s="1"/>
  <c r="K573" i="1"/>
  <c r="L573" i="1"/>
  <c r="M573" i="1"/>
  <c r="N573" i="1"/>
  <c r="O573" i="1"/>
  <c r="T573" i="1" s="1"/>
  <c r="K409" i="1"/>
  <c r="L409" i="1"/>
  <c r="M409" i="1"/>
  <c r="N409" i="1"/>
  <c r="O409" i="1"/>
  <c r="T409" i="1" s="1"/>
  <c r="K851" i="1"/>
  <c r="L851" i="1"/>
  <c r="M851" i="1"/>
  <c r="N851" i="1"/>
  <c r="O851" i="1"/>
  <c r="T851" i="1" s="1"/>
  <c r="K164" i="1"/>
  <c r="L164" i="1"/>
  <c r="M164" i="1"/>
  <c r="N164" i="1"/>
  <c r="O164" i="1"/>
  <c r="T164" i="1" s="1"/>
  <c r="K615" i="1"/>
  <c r="L615" i="1"/>
  <c r="M615" i="1"/>
  <c r="N615" i="1"/>
  <c r="O615" i="1"/>
  <c r="T615" i="1" s="1"/>
  <c r="K797" i="1"/>
  <c r="L797" i="1"/>
  <c r="M797" i="1"/>
  <c r="N797" i="1"/>
  <c r="O797" i="1"/>
  <c r="T797" i="1" s="1"/>
  <c r="K718" i="1"/>
  <c r="L718" i="1"/>
  <c r="M718" i="1"/>
  <c r="N718" i="1"/>
  <c r="O718" i="1"/>
  <c r="T718" i="1" s="1"/>
  <c r="K335" i="1"/>
  <c r="L335" i="1"/>
  <c r="M335" i="1"/>
  <c r="N335" i="1"/>
  <c r="O335" i="1"/>
  <c r="T335" i="1" s="1"/>
  <c r="K729" i="1"/>
  <c r="L729" i="1"/>
  <c r="M729" i="1"/>
  <c r="N729" i="1"/>
  <c r="O729" i="1"/>
  <c r="T729" i="1" s="1"/>
  <c r="K695" i="1"/>
  <c r="L695" i="1"/>
  <c r="M695" i="1"/>
  <c r="N695" i="1"/>
  <c r="O695" i="1"/>
  <c r="T695" i="1" s="1"/>
  <c r="K266" i="1"/>
  <c r="L266" i="1"/>
  <c r="M266" i="1"/>
  <c r="N266" i="1"/>
  <c r="O266" i="1"/>
  <c r="T266" i="1" s="1"/>
  <c r="K439" i="1"/>
  <c r="L439" i="1"/>
  <c r="M439" i="1"/>
  <c r="N439" i="1"/>
  <c r="O439" i="1"/>
  <c r="T439" i="1" s="1"/>
  <c r="K386" i="1"/>
  <c r="L386" i="1"/>
  <c r="M386" i="1"/>
  <c r="N386" i="1"/>
  <c r="O386" i="1"/>
  <c r="T386" i="1" s="1"/>
  <c r="K367" i="1"/>
  <c r="L367" i="1"/>
  <c r="M367" i="1"/>
  <c r="N367" i="1"/>
  <c r="O367" i="1"/>
  <c r="T367" i="1" s="1"/>
  <c r="K307" i="1"/>
  <c r="L307" i="1"/>
  <c r="M307" i="1"/>
  <c r="N307" i="1"/>
  <c r="O307" i="1"/>
  <c r="T307" i="1" s="1"/>
  <c r="K567" i="1"/>
  <c r="L567" i="1"/>
  <c r="M567" i="1"/>
  <c r="N567" i="1"/>
  <c r="O567" i="1"/>
  <c r="T567" i="1" s="1"/>
  <c r="K394" i="1"/>
  <c r="L394" i="1"/>
  <c r="M394" i="1"/>
  <c r="N394" i="1"/>
  <c r="O394" i="1"/>
  <c r="T394" i="1" s="1"/>
  <c r="K728" i="1"/>
  <c r="L728" i="1"/>
  <c r="M728" i="1"/>
  <c r="N728" i="1"/>
  <c r="O728" i="1"/>
  <c r="T728" i="1" s="1"/>
  <c r="K621" i="1"/>
  <c r="L621" i="1"/>
  <c r="M621" i="1"/>
  <c r="N621" i="1"/>
  <c r="O621" i="1"/>
  <c r="T621" i="1" s="1"/>
  <c r="K775" i="1"/>
  <c r="L775" i="1"/>
  <c r="M775" i="1"/>
  <c r="N775" i="1"/>
  <c r="O775" i="1"/>
  <c r="T775" i="1" s="1"/>
  <c r="K413" i="1"/>
  <c r="L413" i="1"/>
  <c r="M413" i="1"/>
  <c r="N413" i="1"/>
  <c r="O413" i="1"/>
  <c r="T413" i="1" s="1"/>
  <c r="K725" i="1"/>
  <c r="L725" i="1"/>
  <c r="M725" i="1"/>
  <c r="N725" i="1"/>
  <c r="O725" i="1"/>
  <c r="T725" i="1" s="1"/>
  <c r="K281" i="1"/>
  <c r="L281" i="1"/>
  <c r="M281" i="1"/>
  <c r="N281" i="1"/>
  <c r="O281" i="1"/>
  <c r="T281" i="1" s="1"/>
  <c r="K566" i="1"/>
  <c r="L566" i="1"/>
  <c r="M566" i="1"/>
  <c r="N566" i="1"/>
  <c r="O566" i="1"/>
  <c r="T566" i="1" s="1"/>
  <c r="K265" i="1"/>
  <c r="L265" i="1"/>
  <c r="M265" i="1"/>
  <c r="N265" i="1"/>
  <c r="O265" i="1"/>
  <c r="T265" i="1" s="1"/>
  <c r="K453" i="1"/>
  <c r="L453" i="1"/>
  <c r="M453" i="1"/>
  <c r="N453" i="1"/>
  <c r="O453" i="1"/>
  <c r="T453" i="1" s="1"/>
  <c r="K235" i="1"/>
  <c r="L235" i="1"/>
  <c r="M235" i="1"/>
  <c r="N235" i="1"/>
  <c r="O235" i="1"/>
  <c r="T235" i="1" s="1"/>
  <c r="K837" i="1"/>
  <c r="L837" i="1"/>
  <c r="M837" i="1"/>
  <c r="N837" i="1"/>
  <c r="O837" i="1"/>
  <c r="T837" i="1" s="1"/>
  <c r="K344" i="1"/>
  <c r="L344" i="1"/>
  <c r="M344" i="1"/>
  <c r="N344" i="1"/>
  <c r="O344" i="1"/>
  <c r="T344" i="1" s="1"/>
  <c r="K822" i="1"/>
  <c r="L822" i="1"/>
  <c r="M822" i="1"/>
  <c r="N822" i="1"/>
  <c r="O822" i="1"/>
  <c r="T822" i="1" s="1"/>
  <c r="K107" i="1"/>
  <c r="L107" i="1"/>
  <c r="M107" i="1"/>
  <c r="N107" i="1"/>
  <c r="O107" i="1"/>
  <c r="T107" i="1" s="1"/>
  <c r="K760" i="1"/>
  <c r="L760" i="1"/>
  <c r="M760" i="1"/>
  <c r="N760" i="1"/>
  <c r="O760" i="1"/>
  <c r="T760" i="1" s="1"/>
  <c r="K283" i="1"/>
  <c r="L283" i="1"/>
  <c r="M283" i="1"/>
  <c r="N283" i="1"/>
  <c r="O283" i="1"/>
  <c r="T283" i="1" s="1"/>
  <c r="K350" i="1"/>
  <c r="L350" i="1"/>
  <c r="M350" i="1"/>
  <c r="N350" i="1"/>
  <c r="O350" i="1"/>
  <c r="T350" i="1" s="1"/>
  <c r="K243" i="1"/>
  <c r="L243" i="1"/>
  <c r="M243" i="1"/>
  <c r="N243" i="1"/>
  <c r="O243" i="1"/>
  <c r="T243" i="1" s="1"/>
  <c r="K575" i="1"/>
  <c r="L575" i="1"/>
  <c r="M575" i="1"/>
  <c r="N575" i="1"/>
  <c r="O575" i="1"/>
  <c r="T575" i="1" s="1"/>
  <c r="K723" i="1"/>
  <c r="L723" i="1"/>
  <c r="M723" i="1"/>
  <c r="N723" i="1"/>
  <c r="O723" i="1"/>
  <c r="T723" i="1" s="1"/>
  <c r="K210" i="1"/>
  <c r="L210" i="1"/>
  <c r="M210" i="1"/>
  <c r="N210" i="1"/>
  <c r="O210" i="1"/>
  <c r="T210" i="1" s="1"/>
  <c r="K625" i="1"/>
  <c r="L625" i="1"/>
  <c r="M625" i="1"/>
  <c r="N625" i="1"/>
  <c r="O625" i="1"/>
  <c r="T625" i="1" s="1"/>
  <c r="K772" i="1"/>
  <c r="L772" i="1"/>
  <c r="M772" i="1"/>
  <c r="N772" i="1"/>
  <c r="O772" i="1"/>
  <c r="T772" i="1" s="1"/>
  <c r="K215" i="1"/>
  <c r="L215" i="1"/>
  <c r="M215" i="1"/>
  <c r="N215" i="1"/>
  <c r="O215" i="1"/>
  <c r="T215" i="1" s="1"/>
  <c r="K455" i="1"/>
  <c r="L455" i="1"/>
  <c r="M455" i="1"/>
  <c r="N455" i="1"/>
  <c r="O455" i="1"/>
  <c r="T455" i="1" s="1"/>
  <c r="K613" i="1"/>
  <c r="L613" i="1"/>
  <c r="M613" i="1"/>
  <c r="N613" i="1"/>
  <c r="O613" i="1"/>
  <c r="T613" i="1" s="1"/>
  <c r="K369" i="1"/>
  <c r="L369" i="1"/>
  <c r="M369" i="1"/>
  <c r="N369" i="1"/>
  <c r="O369" i="1"/>
  <c r="T369" i="1" s="1"/>
  <c r="K443" i="1"/>
  <c r="L443" i="1"/>
  <c r="M443" i="1"/>
  <c r="N443" i="1"/>
  <c r="O443" i="1"/>
  <c r="T443" i="1" s="1"/>
  <c r="K611" i="1"/>
  <c r="L611" i="1"/>
  <c r="M611" i="1"/>
  <c r="N611" i="1"/>
  <c r="O611" i="1"/>
  <c r="T611" i="1" s="1"/>
  <c r="K424" i="1"/>
  <c r="L424" i="1"/>
  <c r="M424" i="1"/>
  <c r="N424" i="1"/>
  <c r="O424" i="1"/>
  <c r="T424" i="1" s="1"/>
  <c r="K724" i="1"/>
  <c r="L724" i="1"/>
  <c r="M724" i="1"/>
  <c r="N724" i="1"/>
  <c r="O724" i="1"/>
  <c r="T724" i="1" s="1"/>
  <c r="K583" i="1"/>
  <c r="L583" i="1"/>
  <c r="M583" i="1"/>
  <c r="N583" i="1"/>
  <c r="O583" i="1"/>
  <c r="T583" i="1" s="1"/>
  <c r="K485" i="1"/>
  <c r="L485" i="1"/>
  <c r="M485" i="1"/>
  <c r="N485" i="1"/>
  <c r="O485" i="1"/>
  <c r="T485" i="1" s="1"/>
  <c r="K776" i="1"/>
  <c r="L776" i="1"/>
  <c r="M776" i="1"/>
  <c r="N776" i="1"/>
  <c r="O776" i="1"/>
  <c r="T776" i="1" s="1"/>
  <c r="K318" i="1"/>
  <c r="L318" i="1"/>
  <c r="M318" i="1"/>
  <c r="N318" i="1"/>
  <c r="O318" i="1"/>
  <c r="T318" i="1" s="1"/>
  <c r="K667" i="1"/>
  <c r="L667" i="1"/>
  <c r="M667" i="1"/>
  <c r="N667" i="1"/>
  <c r="O667" i="1"/>
  <c r="T667" i="1" s="1"/>
  <c r="K403" i="1"/>
  <c r="L403" i="1"/>
  <c r="M403" i="1"/>
  <c r="N403" i="1"/>
  <c r="O403" i="1"/>
  <c r="T403" i="1" s="1"/>
  <c r="K198" i="1"/>
  <c r="L198" i="1"/>
  <c r="M198" i="1"/>
  <c r="N198" i="1"/>
  <c r="O198" i="1"/>
  <c r="T198" i="1" s="1"/>
  <c r="K553" i="1"/>
  <c r="L553" i="1"/>
  <c r="M553" i="1"/>
  <c r="N553" i="1"/>
  <c r="O553" i="1"/>
  <c r="T553" i="1" s="1"/>
  <c r="K422" i="1"/>
  <c r="L422" i="1"/>
  <c r="M422" i="1"/>
  <c r="N422" i="1"/>
  <c r="O422" i="1"/>
  <c r="T422" i="1" s="1"/>
  <c r="K623" i="1"/>
  <c r="L623" i="1"/>
  <c r="M623" i="1"/>
  <c r="N623" i="1"/>
  <c r="O623" i="1"/>
  <c r="T623" i="1" s="1"/>
  <c r="K526" i="1"/>
  <c r="L526" i="1"/>
  <c r="M526" i="1"/>
  <c r="N526" i="1"/>
  <c r="O526" i="1"/>
  <c r="T526" i="1" s="1"/>
  <c r="K619" i="1"/>
  <c r="L619" i="1"/>
  <c r="M619" i="1"/>
  <c r="N619" i="1"/>
  <c r="O619" i="1"/>
  <c r="T619" i="1" s="1"/>
  <c r="K669" i="1"/>
  <c r="L669" i="1"/>
  <c r="M669" i="1"/>
  <c r="N669" i="1"/>
  <c r="O669" i="1"/>
  <c r="T669" i="1" s="1"/>
  <c r="K806" i="1"/>
  <c r="L806" i="1"/>
  <c r="M806" i="1"/>
  <c r="N806" i="1"/>
  <c r="O806" i="1"/>
  <c r="T806" i="1" s="1"/>
  <c r="K401" i="1"/>
  <c r="L401" i="1"/>
  <c r="M401" i="1"/>
  <c r="N401" i="1"/>
  <c r="O401" i="1"/>
  <c r="T401" i="1" s="1"/>
  <c r="K179" i="1"/>
  <c r="L179" i="1"/>
  <c r="M179" i="1"/>
  <c r="N179" i="1"/>
  <c r="O179" i="1"/>
  <c r="T179" i="1" s="1"/>
  <c r="K72" i="1"/>
  <c r="L72" i="1"/>
  <c r="M72" i="1"/>
  <c r="N72" i="1"/>
  <c r="O72" i="1"/>
  <c r="T72" i="1" s="1"/>
  <c r="K842" i="1"/>
  <c r="L842" i="1"/>
  <c r="M842" i="1"/>
  <c r="N842" i="1"/>
  <c r="O842" i="1"/>
  <c r="T842" i="1" s="1"/>
  <c r="K581" i="1"/>
  <c r="L581" i="1"/>
  <c r="M581" i="1"/>
  <c r="N581" i="1"/>
  <c r="O581" i="1"/>
  <c r="T581" i="1" s="1"/>
  <c r="K408" i="1"/>
  <c r="L408" i="1"/>
  <c r="M408" i="1"/>
  <c r="N408" i="1"/>
  <c r="O408" i="1"/>
  <c r="T408" i="1" s="1"/>
  <c r="K510" i="1"/>
  <c r="L510" i="1"/>
  <c r="M510" i="1"/>
  <c r="N510" i="1"/>
  <c r="O510" i="1"/>
  <c r="T510" i="1" s="1"/>
  <c r="K313" i="1"/>
  <c r="L313" i="1"/>
  <c r="M313" i="1"/>
  <c r="N313" i="1"/>
  <c r="O313" i="1"/>
  <c r="T313" i="1" s="1"/>
  <c r="K808" i="1"/>
  <c r="L808" i="1"/>
  <c r="M808" i="1"/>
  <c r="N808" i="1"/>
  <c r="O808" i="1"/>
  <c r="T808" i="1" s="1"/>
  <c r="K696" i="1"/>
  <c r="L696" i="1"/>
  <c r="M696" i="1"/>
  <c r="N696" i="1"/>
  <c r="O696" i="1"/>
  <c r="T696" i="1" s="1"/>
  <c r="K649" i="1"/>
  <c r="L649" i="1"/>
  <c r="M649" i="1"/>
  <c r="N649" i="1"/>
  <c r="O649" i="1"/>
  <c r="T649" i="1" s="1"/>
  <c r="K596" i="1"/>
  <c r="L596" i="1"/>
  <c r="M596" i="1"/>
  <c r="N596" i="1"/>
  <c r="O596" i="1"/>
  <c r="T596" i="1" s="1"/>
  <c r="K340" i="1"/>
  <c r="L340" i="1"/>
  <c r="M340" i="1"/>
  <c r="N340" i="1"/>
  <c r="O340" i="1"/>
  <c r="T340" i="1" s="1"/>
  <c r="K730" i="1"/>
  <c r="L730" i="1"/>
  <c r="M730" i="1"/>
  <c r="N730" i="1"/>
  <c r="O730" i="1"/>
  <c r="T730" i="1" s="1"/>
  <c r="K377" i="1"/>
  <c r="L377" i="1"/>
  <c r="M377" i="1"/>
  <c r="N377" i="1"/>
  <c r="O377" i="1"/>
  <c r="T377" i="1" s="1"/>
  <c r="K692" i="1"/>
  <c r="L692" i="1"/>
  <c r="M692" i="1"/>
  <c r="N692" i="1"/>
  <c r="O692" i="1"/>
  <c r="T692" i="1" s="1"/>
  <c r="K853" i="1"/>
  <c r="L853" i="1"/>
  <c r="M853" i="1"/>
  <c r="N853" i="1"/>
  <c r="O853" i="1"/>
  <c r="T853" i="1" s="1"/>
  <c r="K654" i="1"/>
  <c r="L654" i="1"/>
  <c r="M654" i="1"/>
  <c r="N654" i="1"/>
  <c r="O654" i="1"/>
  <c r="T654" i="1" s="1"/>
  <c r="K512" i="1"/>
  <c r="L512" i="1"/>
  <c r="M512" i="1"/>
  <c r="N512" i="1"/>
  <c r="O512" i="1"/>
  <c r="T512" i="1" s="1"/>
  <c r="K328" i="1"/>
  <c r="L328" i="1"/>
  <c r="M328" i="1"/>
  <c r="N328" i="1"/>
  <c r="O328" i="1"/>
  <c r="T328" i="1" s="1"/>
  <c r="K646" i="1"/>
  <c r="L646" i="1"/>
  <c r="M646" i="1"/>
  <c r="N646" i="1"/>
  <c r="O646" i="1"/>
  <c r="T646" i="1" s="1"/>
  <c r="K191" i="1"/>
  <c r="L191" i="1"/>
  <c r="M191" i="1"/>
  <c r="N191" i="1"/>
  <c r="O191" i="1"/>
  <c r="T191" i="1" s="1"/>
  <c r="K395" i="1"/>
  <c r="L395" i="1"/>
  <c r="M395" i="1"/>
  <c r="N395" i="1"/>
  <c r="O395" i="1"/>
  <c r="T395" i="1" s="1"/>
  <c r="K804" i="1"/>
  <c r="L804" i="1"/>
  <c r="M804" i="1"/>
  <c r="N804" i="1"/>
  <c r="O804" i="1"/>
  <c r="T804" i="1" s="1"/>
  <c r="K537" i="1"/>
  <c r="L537" i="1"/>
  <c r="M537" i="1"/>
  <c r="N537" i="1"/>
  <c r="O537" i="1"/>
  <c r="T537" i="1" s="1"/>
  <c r="K826" i="1"/>
  <c r="L826" i="1"/>
  <c r="M826" i="1"/>
  <c r="N826" i="1"/>
  <c r="O826" i="1"/>
  <c r="T826" i="1" s="1"/>
  <c r="K582" i="1"/>
  <c r="L582" i="1"/>
  <c r="M582" i="1"/>
  <c r="N582" i="1"/>
  <c r="O582" i="1"/>
  <c r="T582" i="1" s="1"/>
  <c r="K193" i="1"/>
  <c r="L193" i="1"/>
  <c r="M193" i="1"/>
  <c r="N193" i="1"/>
  <c r="O193" i="1"/>
  <c r="T193" i="1" s="1"/>
  <c r="K544" i="1"/>
  <c r="L544" i="1"/>
  <c r="M544" i="1"/>
  <c r="N544" i="1"/>
  <c r="O544" i="1"/>
  <c r="T544" i="1" s="1"/>
  <c r="K784" i="1"/>
  <c r="L784" i="1"/>
  <c r="M784" i="1"/>
  <c r="N784" i="1"/>
  <c r="O784" i="1"/>
  <c r="T784" i="1" s="1"/>
  <c r="K592" i="1"/>
  <c r="L592" i="1"/>
  <c r="M592" i="1"/>
  <c r="N592" i="1"/>
  <c r="O592" i="1"/>
  <c r="T592" i="1" s="1"/>
  <c r="K627" i="1"/>
  <c r="L627" i="1"/>
  <c r="M627" i="1"/>
  <c r="N627" i="1"/>
  <c r="O627" i="1"/>
  <c r="T627" i="1" s="1"/>
  <c r="K490" i="1"/>
  <c r="L490" i="1"/>
  <c r="M490" i="1"/>
  <c r="N490" i="1"/>
  <c r="O490" i="1"/>
  <c r="T490" i="1" s="1"/>
  <c r="K342" i="1"/>
  <c r="L342" i="1"/>
  <c r="M342" i="1"/>
  <c r="N342" i="1"/>
  <c r="O342" i="1"/>
  <c r="T342" i="1" s="1"/>
  <c r="K523" i="1"/>
  <c r="L523" i="1"/>
  <c r="M523" i="1"/>
  <c r="N523" i="1"/>
  <c r="O523" i="1"/>
  <c r="T523" i="1" s="1"/>
  <c r="K532" i="1"/>
  <c r="L532" i="1"/>
  <c r="M532" i="1"/>
  <c r="N532" i="1"/>
  <c r="O532" i="1"/>
  <c r="T532" i="1" s="1"/>
  <c r="K458" i="1"/>
  <c r="L458" i="1"/>
  <c r="M458" i="1"/>
  <c r="N458" i="1"/>
  <c r="O458" i="1"/>
  <c r="T458" i="1" s="1"/>
  <c r="K658" i="1"/>
  <c r="L658" i="1"/>
  <c r="M658" i="1"/>
  <c r="N658" i="1"/>
  <c r="O658" i="1"/>
  <c r="T658" i="1" s="1"/>
  <c r="K626" i="1"/>
  <c r="L626" i="1"/>
  <c r="M626" i="1"/>
  <c r="N626" i="1"/>
  <c r="O626" i="1"/>
  <c r="T626" i="1" s="1"/>
  <c r="K368" i="1"/>
  <c r="L368" i="1"/>
  <c r="M368" i="1"/>
  <c r="N368" i="1"/>
  <c r="O368" i="1"/>
  <c r="T368" i="1" s="1"/>
  <c r="K516" i="1"/>
  <c r="L516" i="1"/>
  <c r="M516" i="1"/>
  <c r="N516" i="1"/>
  <c r="O516" i="1"/>
  <c r="T516" i="1" s="1"/>
  <c r="K189" i="1"/>
  <c r="L189" i="1"/>
  <c r="M189" i="1"/>
  <c r="N189" i="1"/>
  <c r="O189" i="1"/>
  <c r="T189" i="1" s="1"/>
  <c r="K514" i="1"/>
  <c r="L514" i="1"/>
  <c r="M514" i="1"/>
  <c r="N514" i="1"/>
  <c r="O514" i="1"/>
  <c r="T514" i="1" s="1"/>
  <c r="K473" i="1"/>
  <c r="L473" i="1"/>
  <c r="M473" i="1"/>
  <c r="N473" i="1"/>
  <c r="O473" i="1"/>
  <c r="T473" i="1" s="1"/>
  <c r="K237" i="1"/>
  <c r="L237" i="1"/>
  <c r="M237" i="1"/>
  <c r="N237" i="1"/>
  <c r="O237" i="1"/>
  <c r="T237" i="1" s="1"/>
  <c r="K168" i="1"/>
  <c r="L168" i="1"/>
  <c r="M168" i="1"/>
  <c r="N168" i="1"/>
  <c r="O168" i="1"/>
  <c r="T168" i="1" s="1"/>
  <c r="K295" i="1"/>
  <c r="L295" i="1"/>
  <c r="M295" i="1"/>
  <c r="N295" i="1"/>
  <c r="O295" i="1"/>
  <c r="T295" i="1" s="1"/>
  <c r="K325" i="1"/>
  <c r="L325" i="1"/>
  <c r="M325" i="1"/>
  <c r="N325" i="1"/>
  <c r="O325" i="1"/>
  <c r="T325" i="1" s="1"/>
  <c r="K767" i="1"/>
  <c r="L767" i="1"/>
  <c r="M767" i="1"/>
  <c r="N767" i="1"/>
  <c r="O767" i="1"/>
  <c r="T767" i="1" s="1"/>
  <c r="K138" i="1"/>
  <c r="L138" i="1"/>
  <c r="M138" i="1"/>
  <c r="N138" i="1"/>
  <c r="O138" i="1"/>
  <c r="T138" i="1" s="1"/>
  <c r="K734" i="1"/>
  <c r="L734" i="1"/>
  <c r="M734" i="1"/>
  <c r="N734" i="1"/>
  <c r="O734" i="1"/>
  <c r="T734" i="1" s="1"/>
  <c r="K657" i="1"/>
  <c r="L657" i="1"/>
  <c r="M657" i="1"/>
  <c r="N657" i="1"/>
  <c r="O657" i="1"/>
  <c r="T657" i="1" s="1"/>
  <c r="K384" i="1"/>
  <c r="L384" i="1"/>
  <c r="M384" i="1"/>
  <c r="N384" i="1"/>
  <c r="O384" i="1"/>
  <c r="T384" i="1" s="1"/>
  <c r="K85" i="1"/>
  <c r="L85" i="1"/>
  <c r="M85" i="1"/>
  <c r="N85" i="1"/>
  <c r="O85" i="1"/>
  <c r="T85" i="1" s="1"/>
  <c r="K487" i="1"/>
  <c r="L487" i="1"/>
  <c r="M487" i="1"/>
  <c r="N487" i="1"/>
  <c r="O487" i="1"/>
  <c r="T487" i="1" s="1"/>
  <c r="K239" i="1"/>
  <c r="L239" i="1"/>
  <c r="M239" i="1"/>
  <c r="N239" i="1"/>
  <c r="O239" i="1"/>
  <c r="T239" i="1" s="1"/>
  <c r="K705" i="1"/>
  <c r="L705" i="1"/>
  <c r="M705" i="1"/>
  <c r="N705" i="1"/>
  <c r="O705" i="1"/>
  <c r="T705" i="1" s="1"/>
  <c r="K647" i="1"/>
  <c r="L647" i="1"/>
  <c r="M647" i="1"/>
  <c r="N647" i="1"/>
  <c r="O647" i="1"/>
  <c r="T647" i="1" s="1"/>
  <c r="K827" i="1"/>
  <c r="L827" i="1"/>
  <c r="M827" i="1"/>
  <c r="N827" i="1"/>
  <c r="O827" i="1"/>
  <c r="T827" i="1" s="1"/>
  <c r="K741" i="1"/>
  <c r="L741" i="1"/>
  <c r="M741" i="1"/>
  <c r="N741" i="1"/>
  <c r="O741" i="1"/>
  <c r="T741" i="1" s="1"/>
  <c r="K639" i="1"/>
  <c r="L639" i="1"/>
  <c r="M639" i="1"/>
  <c r="N639" i="1"/>
  <c r="O639" i="1"/>
  <c r="T639" i="1" s="1"/>
  <c r="K836" i="1"/>
  <c r="L836" i="1"/>
  <c r="M836" i="1"/>
  <c r="N836" i="1"/>
  <c r="O836" i="1"/>
  <c r="T836" i="1" s="1"/>
  <c r="K541" i="1"/>
  <c r="L541" i="1"/>
  <c r="M541" i="1"/>
  <c r="N541" i="1"/>
  <c r="O541" i="1"/>
  <c r="T541" i="1" s="1"/>
  <c r="K302" i="1"/>
  <c r="L302" i="1"/>
  <c r="M302" i="1"/>
  <c r="N302" i="1"/>
  <c r="O302" i="1"/>
  <c r="T302" i="1" s="1"/>
  <c r="K818" i="1"/>
  <c r="L818" i="1"/>
  <c r="M818" i="1"/>
  <c r="N818" i="1"/>
  <c r="O818" i="1"/>
  <c r="T818" i="1" s="1"/>
  <c r="K787" i="1"/>
  <c r="L787" i="1"/>
  <c r="M787" i="1"/>
  <c r="N787" i="1"/>
  <c r="O787" i="1"/>
  <c r="T787" i="1" s="1"/>
  <c r="K607" i="1"/>
  <c r="L607" i="1"/>
  <c r="M607" i="1"/>
  <c r="N607" i="1"/>
  <c r="O607" i="1"/>
  <c r="T607" i="1" s="1"/>
  <c r="K341" i="1"/>
  <c r="L341" i="1"/>
  <c r="M341" i="1"/>
  <c r="N341" i="1"/>
  <c r="O341" i="1"/>
  <c r="T341" i="1" s="1"/>
  <c r="K492" i="1"/>
  <c r="L492" i="1"/>
  <c r="M492" i="1"/>
  <c r="N492" i="1"/>
  <c r="O492" i="1"/>
  <c r="T492" i="1" s="1"/>
  <c r="K238" i="1"/>
  <c r="L238" i="1"/>
  <c r="M238" i="1"/>
  <c r="N238" i="1"/>
  <c r="O238" i="1"/>
  <c r="T238" i="1" s="1"/>
  <c r="K446" i="1"/>
  <c r="L446" i="1"/>
  <c r="M446" i="1"/>
  <c r="N446" i="1"/>
  <c r="O446" i="1"/>
  <c r="T446" i="1" s="1"/>
  <c r="K221" i="1"/>
  <c r="L221" i="1"/>
  <c r="M221" i="1"/>
  <c r="N221" i="1"/>
  <c r="O221" i="1"/>
  <c r="T221" i="1" s="1"/>
  <c r="K565" i="1"/>
  <c r="L565" i="1"/>
  <c r="M565" i="1"/>
  <c r="N565" i="1"/>
  <c r="O565" i="1"/>
  <c r="T565" i="1" s="1"/>
  <c r="K73" i="1"/>
  <c r="L73" i="1"/>
  <c r="M73" i="1"/>
  <c r="N73" i="1"/>
  <c r="O73" i="1"/>
  <c r="T73" i="1" s="1"/>
  <c r="K216" i="1"/>
  <c r="L216" i="1"/>
  <c r="M216" i="1"/>
  <c r="N216" i="1"/>
  <c r="O216" i="1"/>
  <c r="T216" i="1" s="1"/>
  <c r="K82" i="1"/>
  <c r="L82" i="1"/>
  <c r="M82" i="1"/>
  <c r="N82" i="1"/>
  <c r="O82" i="1"/>
  <c r="T82" i="1" s="1"/>
  <c r="K461" i="1"/>
  <c r="L461" i="1"/>
  <c r="M461" i="1"/>
  <c r="N461" i="1"/>
  <c r="O461" i="1"/>
  <c r="T461" i="1" s="1"/>
  <c r="K392" i="1"/>
  <c r="L392" i="1"/>
  <c r="M392" i="1"/>
  <c r="N392" i="1"/>
  <c r="O392" i="1"/>
  <c r="T392" i="1" s="1"/>
  <c r="K648" i="1"/>
  <c r="L648" i="1"/>
  <c r="M648" i="1"/>
  <c r="N648" i="1"/>
  <c r="O648" i="1"/>
  <c r="T648" i="1" s="1"/>
  <c r="K601" i="1"/>
  <c r="L601" i="1"/>
  <c r="M601" i="1"/>
  <c r="N601" i="1"/>
  <c r="O601" i="1"/>
  <c r="T601" i="1" s="1"/>
  <c r="K507" i="1"/>
  <c r="L507" i="1"/>
  <c r="M507" i="1"/>
  <c r="N507" i="1"/>
  <c r="O507" i="1"/>
  <c r="T507" i="1" s="1"/>
  <c r="K779" i="1"/>
  <c r="L779" i="1"/>
  <c r="M779" i="1"/>
  <c r="N779" i="1"/>
  <c r="O779" i="1"/>
  <c r="T779" i="1" s="1"/>
  <c r="K254" i="1"/>
  <c r="L254" i="1"/>
  <c r="M254" i="1"/>
  <c r="N254" i="1"/>
  <c r="O254" i="1"/>
  <c r="T254" i="1" s="1"/>
  <c r="K380" i="1"/>
  <c r="L380" i="1"/>
  <c r="M380" i="1"/>
  <c r="N380" i="1"/>
  <c r="O380" i="1"/>
  <c r="T380" i="1" s="1"/>
  <c r="K780" i="1"/>
  <c r="L780" i="1"/>
  <c r="M780" i="1"/>
  <c r="N780" i="1"/>
  <c r="O780" i="1"/>
  <c r="T780" i="1" s="1"/>
  <c r="K448" i="1"/>
  <c r="L448" i="1"/>
  <c r="M448" i="1"/>
  <c r="N448" i="1"/>
  <c r="O448" i="1"/>
  <c r="T448" i="1" s="1"/>
  <c r="K740" i="1"/>
  <c r="L740" i="1"/>
  <c r="M740" i="1"/>
  <c r="N740" i="1"/>
  <c r="O740" i="1"/>
  <c r="T740" i="1" s="1"/>
  <c r="K314" i="1"/>
  <c r="L314" i="1"/>
  <c r="M314" i="1"/>
  <c r="N314" i="1"/>
  <c r="O314" i="1"/>
  <c r="T314" i="1" s="1"/>
  <c r="K714" i="1"/>
  <c r="L714" i="1"/>
  <c r="M714" i="1"/>
  <c r="N714" i="1"/>
  <c r="O714" i="1"/>
  <c r="T714" i="1" s="1"/>
  <c r="K153" i="1"/>
  <c r="L153" i="1"/>
  <c r="M153" i="1"/>
  <c r="N153" i="1"/>
  <c r="O153" i="1"/>
  <c r="T153" i="1" s="1"/>
  <c r="K534" i="1"/>
  <c r="L534" i="1"/>
  <c r="M534" i="1"/>
  <c r="N534" i="1"/>
  <c r="O534" i="1"/>
  <c r="T534" i="1" s="1"/>
  <c r="K546" i="1"/>
  <c r="L546" i="1"/>
  <c r="M546" i="1"/>
  <c r="N546" i="1"/>
  <c r="O546" i="1"/>
  <c r="T546" i="1" s="1"/>
  <c r="K499" i="1"/>
  <c r="L499" i="1"/>
  <c r="M499" i="1"/>
  <c r="N499" i="1"/>
  <c r="O499" i="1"/>
  <c r="T499" i="1" s="1"/>
  <c r="K769" i="1"/>
  <c r="L769" i="1"/>
  <c r="M769" i="1"/>
  <c r="N769" i="1"/>
  <c r="O769" i="1"/>
  <c r="T769" i="1" s="1"/>
  <c r="K130" i="1"/>
  <c r="L130" i="1"/>
  <c r="M130" i="1"/>
  <c r="N130" i="1"/>
  <c r="O130" i="1"/>
  <c r="T130" i="1" s="1"/>
  <c r="K404" i="1"/>
  <c r="L404" i="1"/>
  <c r="M404" i="1"/>
  <c r="N404" i="1"/>
  <c r="O404" i="1"/>
  <c r="T404" i="1" s="1"/>
  <c r="K334" i="1"/>
  <c r="L334" i="1"/>
  <c r="M334" i="1"/>
  <c r="N334" i="1"/>
  <c r="O334" i="1"/>
  <c r="T334" i="1" s="1"/>
  <c r="K589" i="1"/>
  <c r="L589" i="1"/>
  <c r="M589" i="1"/>
  <c r="N589" i="1"/>
  <c r="O589" i="1"/>
  <c r="T589" i="1" s="1"/>
  <c r="K194" i="1"/>
  <c r="L194" i="1"/>
  <c r="M194" i="1"/>
  <c r="N194" i="1"/>
  <c r="O194" i="1"/>
  <c r="T194" i="1" s="1"/>
  <c r="K559" i="1"/>
  <c r="L559" i="1"/>
  <c r="M559" i="1"/>
  <c r="N559" i="1"/>
  <c r="O559" i="1"/>
  <c r="T559" i="1" s="1"/>
  <c r="K748" i="1"/>
  <c r="L748" i="1"/>
  <c r="M748" i="1"/>
  <c r="N748" i="1"/>
  <c r="O748" i="1"/>
  <c r="T748" i="1" s="1"/>
  <c r="K694" i="1"/>
  <c r="L694" i="1"/>
  <c r="M694" i="1"/>
  <c r="N694" i="1"/>
  <c r="O694" i="1"/>
  <c r="T694" i="1" s="1"/>
  <c r="K170" i="1"/>
  <c r="L170" i="1"/>
  <c r="M170" i="1"/>
  <c r="N170" i="1"/>
  <c r="O170" i="1"/>
  <c r="T170" i="1" s="1"/>
  <c r="K362" i="1"/>
  <c r="L362" i="1"/>
  <c r="M362" i="1"/>
  <c r="N362" i="1"/>
  <c r="O362" i="1"/>
  <c r="T362" i="1" s="1"/>
  <c r="K572" i="1"/>
  <c r="L572" i="1"/>
  <c r="M572" i="1"/>
  <c r="N572" i="1"/>
  <c r="O572" i="1"/>
  <c r="T572" i="1" s="1"/>
  <c r="K609" i="1"/>
  <c r="L609" i="1"/>
  <c r="M609" i="1"/>
  <c r="N609" i="1"/>
  <c r="O609" i="1"/>
  <c r="T609" i="1" s="1"/>
  <c r="K371" i="1"/>
  <c r="L371" i="1"/>
  <c r="M371" i="1"/>
  <c r="N371" i="1"/>
  <c r="O371" i="1"/>
  <c r="T371" i="1" s="1"/>
  <c r="K762" i="1"/>
  <c r="L762" i="1"/>
  <c r="M762" i="1"/>
  <c r="N762" i="1"/>
  <c r="O762" i="1"/>
  <c r="T762" i="1" s="1"/>
  <c r="K552" i="1"/>
  <c r="L552" i="1"/>
  <c r="M552" i="1"/>
  <c r="N552" i="1"/>
  <c r="O552" i="1"/>
  <c r="T552" i="1" s="1"/>
  <c r="K569" i="1"/>
  <c r="L569" i="1"/>
  <c r="M569" i="1"/>
  <c r="N569" i="1"/>
  <c r="O569" i="1"/>
  <c r="T569" i="1" s="1"/>
  <c r="K554" i="1"/>
  <c r="L554" i="1"/>
  <c r="M554" i="1"/>
  <c r="N554" i="1"/>
  <c r="O554" i="1"/>
  <c r="T554" i="1" s="1"/>
  <c r="K156" i="1"/>
  <c r="L156" i="1"/>
  <c r="M156" i="1"/>
  <c r="N156" i="1"/>
  <c r="O156" i="1"/>
  <c r="T156" i="1" s="1"/>
  <c r="K656" i="1"/>
  <c r="L656" i="1"/>
  <c r="M656" i="1"/>
  <c r="N656" i="1"/>
  <c r="O656" i="1"/>
  <c r="T656" i="1" s="1"/>
  <c r="K817" i="1"/>
  <c r="L817" i="1"/>
  <c r="M817" i="1"/>
  <c r="N817" i="1"/>
  <c r="O817" i="1"/>
  <c r="T817" i="1" s="1"/>
  <c r="K604" i="1"/>
  <c r="L604" i="1"/>
  <c r="M604" i="1"/>
  <c r="N604" i="1"/>
  <c r="O604" i="1"/>
  <c r="T604" i="1" s="1"/>
  <c r="K755" i="1"/>
  <c r="L755" i="1"/>
  <c r="M755" i="1"/>
  <c r="N755" i="1"/>
  <c r="O755" i="1"/>
  <c r="T755" i="1" s="1"/>
  <c r="K385" i="1"/>
  <c r="L385" i="1"/>
  <c r="M385" i="1"/>
  <c r="N385" i="1"/>
  <c r="O385" i="1"/>
  <c r="T385" i="1" s="1"/>
  <c r="K732" i="1"/>
  <c r="L732" i="1"/>
  <c r="M732" i="1"/>
  <c r="N732" i="1"/>
  <c r="O732" i="1"/>
  <c r="T732" i="1" s="1"/>
  <c r="K661" i="1"/>
  <c r="L661" i="1"/>
  <c r="M661" i="1"/>
  <c r="N661" i="1"/>
  <c r="O661" i="1"/>
  <c r="T661" i="1" s="1"/>
  <c r="K493" i="1"/>
  <c r="L493" i="1"/>
  <c r="M493" i="1"/>
  <c r="N493" i="1"/>
  <c r="O493" i="1"/>
  <c r="T493" i="1" s="1"/>
  <c r="K832" i="1"/>
  <c r="L832" i="1"/>
  <c r="M832" i="1"/>
  <c r="N832" i="1"/>
  <c r="O832" i="1"/>
  <c r="T832" i="1" s="1"/>
  <c r="K717" i="1"/>
  <c r="L717" i="1"/>
  <c r="M717" i="1"/>
  <c r="N717" i="1"/>
  <c r="O717" i="1"/>
  <c r="T717" i="1" s="1"/>
  <c r="K685" i="1"/>
  <c r="L685" i="1"/>
  <c r="M685" i="1"/>
  <c r="N685" i="1"/>
  <c r="O685" i="1"/>
  <c r="T685" i="1" s="1"/>
  <c r="K370" i="1"/>
  <c r="L370" i="1"/>
  <c r="M370" i="1"/>
  <c r="N370" i="1"/>
  <c r="O370" i="1"/>
  <c r="T370" i="1" s="1"/>
  <c r="K536" i="1"/>
  <c r="L536" i="1"/>
  <c r="M536" i="1"/>
  <c r="N536" i="1"/>
  <c r="O536" i="1"/>
  <c r="T536" i="1" s="1"/>
  <c r="K250" i="1"/>
  <c r="L250" i="1"/>
  <c r="M250" i="1"/>
  <c r="N250" i="1"/>
  <c r="O250" i="1"/>
  <c r="T250" i="1" s="1"/>
  <c r="K809" i="1"/>
  <c r="L809" i="1"/>
  <c r="M809" i="1"/>
  <c r="N809" i="1"/>
  <c r="O809" i="1"/>
  <c r="T809" i="1" s="1"/>
  <c r="K212" i="1"/>
  <c r="L212" i="1"/>
  <c r="M212" i="1"/>
  <c r="N212" i="1"/>
  <c r="O212" i="1"/>
  <c r="T212" i="1" s="1"/>
  <c r="K289" i="1"/>
  <c r="L289" i="1"/>
  <c r="M289" i="1"/>
  <c r="N289" i="1"/>
  <c r="O289" i="1"/>
  <c r="T289" i="1" s="1"/>
  <c r="K598" i="1"/>
  <c r="L598" i="1"/>
  <c r="M598" i="1"/>
  <c r="N598" i="1"/>
  <c r="O598" i="1"/>
  <c r="T598" i="1" s="1"/>
  <c r="K600" i="1"/>
  <c r="L600" i="1"/>
  <c r="M600" i="1"/>
  <c r="N600" i="1"/>
  <c r="O600" i="1"/>
  <c r="T600" i="1" s="1"/>
  <c r="K339" i="1"/>
  <c r="L339" i="1"/>
  <c r="M339" i="1"/>
  <c r="N339" i="1"/>
  <c r="O339" i="1"/>
  <c r="T339" i="1" s="1"/>
  <c r="K708" i="1"/>
  <c r="L708" i="1"/>
  <c r="M708" i="1"/>
  <c r="N708" i="1"/>
  <c r="O708" i="1"/>
  <c r="T708" i="1" s="1"/>
  <c r="K102" i="1"/>
  <c r="L102" i="1"/>
  <c r="M102" i="1"/>
  <c r="N102" i="1"/>
  <c r="O102" i="1"/>
  <c r="T102" i="1" s="1"/>
  <c r="K417" i="1"/>
  <c r="L417" i="1"/>
  <c r="M417" i="1"/>
  <c r="N417" i="1"/>
  <c r="O417" i="1"/>
  <c r="T417" i="1" s="1"/>
  <c r="K496" i="1"/>
  <c r="L496" i="1"/>
  <c r="M496" i="1"/>
  <c r="N496" i="1"/>
  <c r="O496" i="1"/>
  <c r="T496" i="1" s="1"/>
  <c r="K742" i="1"/>
  <c r="L742" i="1"/>
  <c r="M742" i="1"/>
  <c r="N742" i="1"/>
  <c r="O742" i="1"/>
  <c r="T742" i="1" s="1"/>
  <c r="K726" i="1"/>
  <c r="L726" i="1"/>
  <c r="M726" i="1"/>
  <c r="N726" i="1"/>
  <c r="O726" i="1"/>
  <c r="T726" i="1" s="1"/>
  <c r="K840" i="1"/>
  <c r="L840" i="1"/>
  <c r="M840" i="1"/>
  <c r="N840" i="1"/>
  <c r="O840" i="1"/>
  <c r="T840" i="1" s="1"/>
  <c r="K634" i="1"/>
  <c r="L634" i="1"/>
  <c r="M634" i="1"/>
  <c r="N634" i="1"/>
  <c r="O634" i="1"/>
  <c r="T634" i="1" s="1"/>
  <c r="K451" i="1"/>
  <c r="L451" i="1"/>
  <c r="M451" i="1"/>
  <c r="N451" i="1"/>
  <c r="O451" i="1"/>
  <c r="T451" i="1" s="1"/>
  <c r="K677" i="1"/>
  <c r="L677" i="1"/>
  <c r="M677" i="1"/>
  <c r="N677" i="1"/>
  <c r="O677" i="1"/>
  <c r="T677" i="1" s="1"/>
  <c r="K475" i="1"/>
  <c r="L475" i="1"/>
  <c r="M475" i="1"/>
  <c r="N475" i="1"/>
  <c r="O475" i="1"/>
  <c r="T475" i="1" s="1"/>
  <c r="K467" i="1"/>
  <c r="L467" i="1"/>
  <c r="M467" i="1"/>
  <c r="N467" i="1"/>
  <c r="O467" i="1"/>
  <c r="T467" i="1" s="1"/>
  <c r="K651" i="1"/>
  <c r="L651" i="1"/>
  <c r="M651" i="1"/>
  <c r="N651" i="1"/>
  <c r="O651" i="1"/>
  <c r="T651" i="1" s="1"/>
  <c r="K754" i="1"/>
  <c r="L754" i="1"/>
  <c r="M754" i="1"/>
  <c r="N754" i="1"/>
  <c r="O754" i="1"/>
  <c r="T754" i="1" s="1"/>
  <c r="K830" i="1"/>
  <c r="L830" i="1"/>
  <c r="M830" i="1"/>
  <c r="N830" i="1"/>
  <c r="O830" i="1"/>
  <c r="T830" i="1" s="1"/>
  <c r="K535" i="1"/>
  <c r="L535" i="1"/>
  <c r="M535" i="1"/>
  <c r="N535" i="1"/>
  <c r="O535" i="1"/>
  <c r="T535" i="1" s="1"/>
  <c r="K360" i="1"/>
  <c r="L360" i="1"/>
  <c r="M360" i="1"/>
  <c r="N360" i="1"/>
  <c r="O360" i="1"/>
  <c r="T360" i="1" s="1"/>
  <c r="K445" i="1"/>
  <c r="L445" i="1"/>
  <c r="M445" i="1"/>
  <c r="N445" i="1"/>
  <c r="O445" i="1"/>
  <c r="T445" i="1" s="1"/>
  <c r="K500" i="1"/>
  <c r="L500" i="1"/>
  <c r="M500" i="1"/>
  <c r="N500" i="1"/>
  <c r="O500" i="1"/>
  <c r="T500" i="1" s="1"/>
  <c r="K743" i="1"/>
  <c r="L743" i="1"/>
  <c r="M743" i="1"/>
  <c r="N743" i="1"/>
  <c r="O743" i="1"/>
  <c r="T743" i="1" s="1"/>
  <c r="K738" i="1"/>
  <c r="L738" i="1"/>
  <c r="M738" i="1"/>
  <c r="N738" i="1"/>
  <c r="O738" i="1"/>
  <c r="T738" i="1" s="1"/>
  <c r="K579" i="1"/>
  <c r="L579" i="1"/>
  <c r="M579" i="1"/>
  <c r="N579" i="1"/>
  <c r="O579" i="1"/>
  <c r="T579" i="1" s="1"/>
  <c r="K434" i="1"/>
  <c r="L434" i="1"/>
  <c r="M434" i="1"/>
  <c r="N434" i="1"/>
  <c r="O434" i="1"/>
  <c r="T434" i="1" s="1"/>
  <c r="K624" i="1"/>
  <c r="L624" i="1"/>
  <c r="M624" i="1"/>
  <c r="N624" i="1"/>
  <c r="O624" i="1"/>
  <c r="T624" i="1" s="1"/>
  <c r="K752" i="1"/>
  <c r="L752" i="1"/>
  <c r="M752" i="1"/>
  <c r="N752" i="1"/>
  <c r="O752" i="1"/>
  <c r="T752" i="1" s="1"/>
  <c r="K372" i="1"/>
  <c r="L372" i="1"/>
  <c r="M372" i="1"/>
  <c r="N372" i="1"/>
  <c r="O372" i="1"/>
  <c r="T372" i="1" s="1"/>
  <c r="K820" i="1"/>
  <c r="L820" i="1"/>
  <c r="M820" i="1"/>
  <c r="N820" i="1"/>
  <c r="O820" i="1"/>
  <c r="T820" i="1" s="1"/>
  <c r="K605" i="1"/>
  <c r="L605" i="1"/>
  <c r="M605" i="1"/>
  <c r="N605" i="1"/>
  <c r="O605" i="1"/>
  <c r="T605" i="1" s="1"/>
  <c r="K821" i="1"/>
  <c r="L821" i="1"/>
  <c r="M821" i="1"/>
  <c r="N821" i="1"/>
  <c r="O821" i="1"/>
  <c r="T821" i="1" s="1"/>
  <c r="K440" i="1"/>
  <c r="L440" i="1"/>
  <c r="M440" i="1"/>
  <c r="N440" i="1"/>
  <c r="O440" i="1"/>
  <c r="T440" i="1" s="1"/>
  <c r="K586" i="1"/>
  <c r="L586" i="1"/>
  <c r="M586" i="1"/>
  <c r="N586" i="1"/>
  <c r="O586" i="1"/>
  <c r="T586" i="1" s="1"/>
  <c r="K744" i="1"/>
  <c r="L744" i="1"/>
  <c r="M744" i="1"/>
  <c r="N744" i="1"/>
  <c r="O744" i="1"/>
  <c r="T744" i="1" s="1"/>
  <c r="K217" i="1"/>
  <c r="L217" i="1"/>
  <c r="M217" i="1"/>
  <c r="N217" i="1"/>
  <c r="O217" i="1"/>
  <c r="T217" i="1" s="1"/>
  <c r="K406" i="1"/>
  <c r="L406" i="1"/>
  <c r="M406" i="1"/>
  <c r="N406" i="1"/>
  <c r="O406" i="1"/>
  <c r="T406" i="1" s="1"/>
  <c r="K505" i="1"/>
  <c r="L505" i="1"/>
  <c r="M505" i="1"/>
  <c r="N505" i="1"/>
  <c r="O505" i="1"/>
  <c r="T505" i="1" s="1"/>
  <c r="K672" i="1"/>
  <c r="L672" i="1"/>
  <c r="M672" i="1"/>
  <c r="N672" i="1"/>
  <c r="O672" i="1"/>
  <c r="T672" i="1" s="1"/>
  <c r="K788" i="1"/>
  <c r="L788" i="1"/>
  <c r="M788" i="1"/>
  <c r="N788" i="1"/>
  <c r="O788" i="1"/>
  <c r="T788" i="1" s="1"/>
  <c r="K833" i="1"/>
  <c r="L833" i="1"/>
  <c r="M833" i="1"/>
  <c r="N833" i="1"/>
  <c r="O833" i="1"/>
  <c r="T833" i="1" s="1"/>
  <c r="K407" i="1"/>
  <c r="L407" i="1"/>
  <c r="M407" i="1"/>
  <c r="N407" i="1"/>
  <c r="O407" i="1"/>
  <c r="T407" i="1" s="1"/>
  <c r="K255" i="1"/>
  <c r="L255" i="1"/>
  <c r="M255" i="1"/>
  <c r="N255" i="1"/>
  <c r="O255" i="1"/>
  <c r="T255" i="1" s="1"/>
  <c r="K92" i="1"/>
  <c r="L92" i="1"/>
  <c r="M92" i="1"/>
  <c r="N92" i="1"/>
  <c r="O92" i="1"/>
  <c r="T92" i="1" s="1"/>
  <c r="K603" i="1"/>
  <c r="L603" i="1"/>
  <c r="M603" i="1"/>
  <c r="N603" i="1"/>
  <c r="O603" i="1"/>
  <c r="T603" i="1" s="1"/>
  <c r="K542" i="1"/>
  <c r="L542" i="1"/>
  <c r="M542" i="1"/>
  <c r="N542" i="1"/>
  <c r="O542" i="1"/>
  <c r="T542" i="1" s="1"/>
  <c r="K793" i="1"/>
  <c r="L793" i="1"/>
  <c r="M793" i="1"/>
  <c r="N793" i="1"/>
  <c r="O793" i="1"/>
  <c r="T793" i="1" s="1"/>
  <c r="K186" i="1"/>
  <c r="L186" i="1"/>
  <c r="M186" i="1"/>
  <c r="N186" i="1"/>
  <c r="O186" i="1"/>
  <c r="T186" i="1" s="1"/>
  <c r="K551" i="1"/>
  <c r="L551" i="1"/>
  <c r="M551" i="1"/>
  <c r="N551" i="1"/>
  <c r="O551" i="1"/>
  <c r="T551" i="1" s="1"/>
  <c r="K774" i="1"/>
  <c r="L774" i="1"/>
  <c r="M774" i="1"/>
  <c r="N774" i="1"/>
  <c r="O774" i="1"/>
  <c r="T774" i="1" s="1"/>
  <c r="K564" i="1"/>
  <c r="L564" i="1"/>
  <c r="M564" i="1"/>
  <c r="N564" i="1"/>
  <c r="O564" i="1"/>
  <c r="T564" i="1" s="1"/>
  <c r="K768" i="1"/>
  <c r="L768" i="1"/>
  <c r="M768" i="1"/>
  <c r="N768" i="1"/>
  <c r="O768" i="1"/>
  <c r="T768" i="1" s="1"/>
  <c r="K681" i="1"/>
  <c r="L681" i="1"/>
  <c r="M681" i="1"/>
  <c r="N681" i="1"/>
  <c r="O681" i="1"/>
  <c r="T681" i="1" s="1"/>
  <c r="K640" i="1"/>
  <c r="L640" i="1"/>
  <c r="M640" i="1"/>
  <c r="N640" i="1"/>
  <c r="O640" i="1"/>
  <c r="T640" i="1" s="1"/>
  <c r="K690" i="1"/>
  <c r="L690" i="1"/>
  <c r="M690" i="1"/>
  <c r="N690" i="1"/>
  <c r="O690" i="1"/>
  <c r="T690" i="1" s="1"/>
  <c r="K503" i="1"/>
  <c r="L503" i="1"/>
  <c r="M503" i="1"/>
  <c r="N503" i="1"/>
  <c r="O503" i="1"/>
  <c r="T503" i="1" s="1"/>
  <c r="K687" i="1"/>
  <c r="L687" i="1"/>
  <c r="M687" i="1"/>
  <c r="N687" i="1"/>
  <c r="O687" i="1"/>
  <c r="T687" i="1" s="1"/>
  <c r="K355" i="1"/>
  <c r="L355" i="1"/>
  <c r="M355" i="1"/>
  <c r="N355" i="1"/>
  <c r="O355" i="1"/>
  <c r="T355" i="1" s="1"/>
  <c r="K753" i="1"/>
  <c r="L753" i="1"/>
  <c r="M753" i="1"/>
  <c r="N753" i="1"/>
  <c r="O753" i="1"/>
  <c r="T753" i="1" s="1"/>
  <c r="K673" i="1"/>
  <c r="L673" i="1"/>
  <c r="M673" i="1"/>
  <c r="N673" i="1"/>
  <c r="O673" i="1"/>
  <c r="T673" i="1" s="1"/>
  <c r="K558" i="1"/>
  <c r="L558" i="1"/>
  <c r="M558" i="1"/>
  <c r="N558" i="1"/>
  <c r="O558" i="1"/>
  <c r="T558" i="1" s="1"/>
  <c r="K778" i="1"/>
  <c r="L778" i="1"/>
  <c r="M778" i="1"/>
  <c r="N778" i="1"/>
  <c r="O778" i="1"/>
  <c r="T778" i="1" s="1"/>
  <c r="K382" i="1"/>
  <c r="L382" i="1"/>
  <c r="M382" i="1"/>
  <c r="N382" i="1"/>
  <c r="O382" i="1"/>
  <c r="T382" i="1" s="1"/>
  <c r="K299" i="1"/>
  <c r="L299" i="1"/>
  <c r="M299" i="1"/>
  <c r="N299" i="1"/>
  <c r="O299" i="1"/>
  <c r="T299" i="1" s="1"/>
  <c r="K425" i="1"/>
  <c r="L425" i="1"/>
  <c r="M425" i="1"/>
  <c r="N425" i="1"/>
  <c r="O425" i="1"/>
  <c r="T425" i="1" s="1"/>
  <c r="K606" i="1"/>
  <c r="L606" i="1"/>
  <c r="M606" i="1"/>
  <c r="N606" i="1"/>
  <c r="O606" i="1"/>
  <c r="T606" i="1" s="1"/>
  <c r="K617" i="1"/>
  <c r="L617" i="1"/>
  <c r="M617" i="1"/>
  <c r="N617" i="1"/>
  <c r="O617" i="1"/>
  <c r="T617" i="1" s="1"/>
  <c r="K593" i="1"/>
  <c r="L593" i="1"/>
  <c r="M593" i="1"/>
  <c r="N593" i="1"/>
  <c r="O593" i="1"/>
  <c r="T593" i="1" s="1"/>
  <c r="K521" i="1"/>
  <c r="L521" i="1"/>
  <c r="M521" i="1"/>
  <c r="N521" i="1"/>
  <c r="O521" i="1"/>
  <c r="T521" i="1" s="1"/>
  <c r="K597" i="1"/>
  <c r="L597" i="1"/>
  <c r="M597" i="1"/>
  <c r="N597" i="1"/>
  <c r="O597" i="1"/>
  <c r="T597" i="1" s="1"/>
  <c r="K789" i="1"/>
  <c r="L789" i="1"/>
  <c r="M789" i="1"/>
  <c r="N789" i="1"/>
  <c r="O789" i="1"/>
  <c r="T789" i="1" s="1"/>
  <c r="K704" i="1"/>
  <c r="L704" i="1"/>
  <c r="M704" i="1"/>
  <c r="N704" i="1"/>
  <c r="O704" i="1"/>
  <c r="T704" i="1" s="1"/>
  <c r="K713" i="1"/>
  <c r="L713" i="1"/>
  <c r="M713" i="1"/>
  <c r="N713" i="1"/>
  <c r="O713" i="1"/>
  <c r="T713" i="1" s="1"/>
  <c r="K464" i="1"/>
  <c r="L464" i="1"/>
  <c r="M464" i="1"/>
  <c r="N464" i="1"/>
  <c r="O464" i="1"/>
  <c r="T464" i="1" s="1"/>
  <c r="K200" i="1"/>
  <c r="L200" i="1"/>
  <c r="M200" i="1"/>
  <c r="N200" i="1"/>
  <c r="O200" i="1"/>
  <c r="T200" i="1" s="1"/>
  <c r="K383" i="1"/>
  <c r="L383" i="1"/>
  <c r="M383" i="1"/>
  <c r="N383" i="1"/>
  <c r="O383" i="1"/>
  <c r="T383" i="1" s="1"/>
  <c r="K662" i="1"/>
  <c r="L662" i="1"/>
  <c r="M662" i="1"/>
  <c r="N662" i="1"/>
  <c r="O662" i="1"/>
  <c r="T662" i="1" s="1"/>
  <c r="K756" i="1"/>
  <c r="L756" i="1"/>
  <c r="M756" i="1"/>
  <c r="N756" i="1"/>
  <c r="O756" i="1"/>
  <c r="T756" i="1" s="1"/>
  <c r="K560" i="1"/>
  <c r="L560" i="1"/>
  <c r="M560" i="1"/>
  <c r="N560" i="1"/>
  <c r="O560" i="1"/>
  <c r="T560" i="1" s="1"/>
  <c r="K457" i="1"/>
  <c r="L457" i="1"/>
  <c r="M457" i="1"/>
  <c r="N457" i="1"/>
  <c r="O457" i="1"/>
  <c r="T457" i="1" s="1"/>
  <c r="K751" i="1"/>
  <c r="L751" i="1"/>
  <c r="M751" i="1"/>
  <c r="N751" i="1"/>
  <c r="O751" i="1"/>
  <c r="T751" i="1" s="1"/>
  <c r="K78" i="1"/>
  <c r="L78" i="1"/>
  <c r="M78" i="1"/>
  <c r="N78" i="1"/>
  <c r="O78" i="1"/>
  <c r="T78" i="1" s="1"/>
  <c r="K632" i="1"/>
  <c r="L632" i="1"/>
  <c r="M632" i="1"/>
  <c r="N632" i="1"/>
  <c r="O632" i="1"/>
  <c r="T632" i="1" s="1"/>
  <c r="K829" i="1"/>
  <c r="L829" i="1"/>
  <c r="M829" i="1"/>
  <c r="N829" i="1"/>
  <c r="O829" i="1"/>
  <c r="T829" i="1" s="1"/>
  <c r="K576" i="1"/>
  <c r="L576" i="1"/>
  <c r="M576" i="1"/>
  <c r="N576" i="1"/>
  <c r="O576" i="1"/>
  <c r="T576" i="1" s="1"/>
  <c r="K731" i="1"/>
  <c r="L731" i="1"/>
  <c r="M731" i="1"/>
  <c r="N731" i="1"/>
  <c r="O731" i="1"/>
  <c r="T731" i="1" s="1"/>
  <c r="K652" i="1"/>
  <c r="L652" i="1"/>
  <c r="M652" i="1"/>
  <c r="N652" i="1"/>
  <c r="O652" i="1"/>
  <c r="T652" i="1" s="1"/>
  <c r="K520" i="1"/>
  <c r="L520" i="1"/>
  <c r="M520" i="1"/>
  <c r="N520" i="1"/>
  <c r="O520" i="1"/>
  <c r="T520" i="1" s="1"/>
  <c r="K529" i="1"/>
  <c r="L529" i="1"/>
  <c r="M529" i="1"/>
  <c r="N529" i="1"/>
  <c r="O529" i="1"/>
  <c r="T529" i="1" s="1"/>
  <c r="K707" i="1"/>
  <c r="L707" i="1"/>
  <c r="M707" i="1"/>
  <c r="N707" i="1"/>
  <c r="O707" i="1"/>
  <c r="T707" i="1" s="1"/>
  <c r="K447" i="1"/>
  <c r="L447" i="1"/>
  <c r="M447" i="1"/>
  <c r="N447" i="1"/>
  <c r="O447" i="1"/>
  <c r="T447" i="1" s="1"/>
  <c r="K719" i="1"/>
  <c r="L719" i="1"/>
  <c r="M719" i="1"/>
  <c r="N719" i="1"/>
  <c r="O719" i="1"/>
  <c r="T719" i="1" s="1"/>
  <c r="K481" i="1"/>
  <c r="L481" i="1"/>
  <c r="M481" i="1"/>
  <c r="N481" i="1"/>
  <c r="O481" i="1"/>
  <c r="T481" i="1" s="1"/>
  <c r="K428" i="1"/>
  <c r="L428" i="1"/>
  <c r="M428" i="1"/>
  <c r="N428" i="1"/>
  <c r="O428" i="1"/>
  <c r="T428" i="1" s="1"/>
  <c r="K462" i="1"/>
  <c r="L462" i="1"/>
  <c r="M462" i="1"/>
  <c r="N462" i="1"/>
  <c r="O462" i="1"/>
  <c r="T462" i="1" s="1"/>
  <c r="K674" i="1"/>
  <c r="L674" i="1"/>
  <c r="M674" i="1"/>
  <c r="N674" i="1"/>
  <c r="O674" i="1"/>
  <c r="T674" i="1" s="1"/>
  <c r="K488" i="1"/>
  <c r="L488" i="1"/>
  <c r="M488" i="1"/>
  <c r="N488" i="1"/>
  <c r="O488" i="1"/>
  <c r="T488" i="1" s="1"/>
  <c r="K280" i="1"/>
  <c r="L280" i="1"/>
  <c r="M280" i="1"/>
  <c r="N280" i="1"/>
  <c r="O280" i="1"/>
  <c r="T280" i="1" s="1"/>
  <c r="K722" i="1"/>
  <c r="L722" i="1"/>
  <c r="M722" i="1"/>
  <c r="N722" i="1"/>
  <c r="O722" i="1"/>
  <c r="T722" i="1" s="1"/>
  <c r="K444" i="1"/>
  <c r="L444" i="1"/>
  <c r="M444" i="1"/>
  <c r="N444" i="1"/>
  <c r="O444" i="1"/>
  <c r="T444" i="1" s="1"/>
  <c r="K824" i="1"/>
  <c r="L824" i="1"/>
  <c r="M824" i="1"/>
  <c r="N824" i="1"/>
  <c r="O824" i="1"/>
  <c r="T824" i="1" s="1"/>
  <c r="K689" i="1"/>
  <c r="L689" i="1"/>
  <c r="M689" i="1"/>
  <c r="N689" i="1"/>
  <c r="O689" i="1"/>
  <c r="T689" i="1" s="1"/>
  <c r="K749" i="1"/>
  <c r="L749" i="1"/>
  <c r="M749" i="1"/>
  <c r="N749" i="1"/>
  <c r="O749" i="1"/>
  <c r="T749" i="1" s="1"/>
  <c r="K638" i="1"/>
  <c r="L638" i="1"/>
  <c r="M638" i="1"/>
  <c r="N638" i="1"/>
  <c r="O638" i="1"/>
  <c r="T638" i="1" s="1"/>
  <c r="K855" i="1"/>
  <c r="L855" i="1"/>
  <c r="M855" i="1"/>
  <c r="N855" i="1"/>
  <c r="O855" i="1"/>
  <c r="T855" i="1" s="1"/>
  <c r="K631" i="1"/>
  <c r="L631" i="1"/>
  <c r="M631" i="1"/>
  <c r="N631" i="1"/>
  <c r="O631" i="1"/>
  <c r="T631" i="1" s="1"/>
  <c r="K588" i="1"/>
  <c r="L588" i="1"/>
  <c r="M588" i="1"/>
  <c r="N588" i="1"/>
  <c r="O588" i="1"/>
  <c r="T588" i="1" s="1"/>
  <c r="K324" i="1"/>
  <c r="L324" i="1"/>
  <c r="M324" i="1"/>
  <c r="N324" i="1"/>
  <c r="O324" i="1"/>
  <c r="T324" i="1" s="1"/>
  <c r="K563" i="1"/>
  <c r="L563" i="1"/>
  <c r="M563" i="1"/>
  <c r="N563" i="1"/>
  <c r="O563" i="1"/>
  <c r="T563" i="1" s="1"/>
  <c r="K602" i="1"/>
  <c r="L602" i="1"/>
  <c r="M602" i="1"/>
  <c r="N602" i="1"/>
  <c r="O602" i="1"/>
  <c r="T602" i="1" s="1"/>
  <c r="K365" i="1"/>
  <c r="L365" i="1"/>
  <c r="M365" i="1"/>
  <c r="N365" i="1"/>
  <c r="O365" i="1"/>
  <c r="T365" i="1" s="1"/>
  <c r="K675" i="1"/>
  <c r="L675" i="1"/>
  <c r="M675" i="1"/>
  <c r="N675" i="1"/>
  <c r="O675" i="1"/>
  <c r="T675" i="1" s="1"/>
  <c r="K814" i="1"/>
  <c r="L814" i="1"/>
  <c r="M814" i="1"/>
  <c r="N814" i="1"/>
  <c r="O814" i="1"/>
  <c r="T814" i="1" s="1"/>
  <c r="K358" i="1"/>
  <c r="L358" i="1"/>
  <c r="M358" i="1"/>
  <c r="N358" i="1"/>
  <c r="O358" i="1"/>
  <c r="T358" i="1" s="1"/>
  <c r="K120" i="1"/>
  <c r="L120" i="1"/>
  <c r="M120" i="1"/>
  <c r="N120" i="1"/>
  <c r="O120" i="1"/>
  <c r="T120" i="1" s="1"/>
  <c r="K622" i="1"/>
  <c r="L622" i="1"/>
  <c r="M622" i="1"/>
  <c r="N622" i="1"/>
  <c r="O622" i="1"/>
  <c r="T622" i="1" s="1"/>
  <c r="K489" i="1"/>
  <c r="L489" i="1"/>
  <c r="M489" i="1"/>
  <c r="N489" i="1"/>
  <c r="O489" i="1"/>
  <c r="T489" i="1" s="1"/>
  <c r="K727" i="1"/>
  <c r="L727" i="1"/>
  <c r="M727" i="1"/>
  <c r="N727" i="1"/>
  <c r="O727" i="1"/>
  <c r="T727" i="1" s="1"/>
  <c r="K660" i="1"/>
  <c r="L660" i="1"/>
  <c r="M660" i="1"/>
  <c r="N660" i="1"/>
  <c r="O660" i="1"/>
  <c r="T660" i="1" s="1"/>
  <c r="K735" i="1"/>
  <c r="L735" i="1"/>
  <c r="M735" i="1"/>
  <c r="N735" i="1"/>
  <c r="O735" i="1"/>
  <c r="T735" i="1" s="1"/>
  <c r="K165" i="1"/>
  <c r="L165" i="1"/>
  <c r="M165" i="1"/>
  <c r="N165" i="1"/>
  <c r="O165" i="1"/>
  <c r="T165" i="1" s="1"/>
  <c r="K812" i="1"/>
  <c r="L812" i="1"/>
  <c r="M812" i="1"/>
  <c r="N812" i="1"/>
  <c r="O812" i="1"/>
  <c r="T812" i="1" s="1"/>
  <c r="K848" i="1"/>
  <c r="L848" i="1"/>
  <c r="M848" i="1"/>
  <c r="N848" i="1"/>
  <c r="O848" i="1"/>
  <c r="T848" i="1" s="1"/>
  <c r="K761" i="1"/>
  <c r="L761" i="1"/>
  <c r="M761" i="1"/>
  <c r="N761" i="1"/>
  <c r="O761" i="1"/>
  <c r="T761" i="1" s="1"/>
  <c r="K786" i="1"/>
  <c r="L786" i="1"/>
  <c r="M786" i="1"/>
  <c r="N786" i="1"/>
  <c r="O786" i="1"/>
  <c r="T786" i="1" s="1"/>
  <c r="K301" i="1"/>
  <c r="L301" i="1"/>
  <c r="M301" i="1"/>
  <c r="N301" i="1"/>
  <c r="O301" i="1"/>
  <c r="T301" i="1" s="1"/>
  <c r="K666" i="1"/>
  <c r="L666" i="1"/>
  <c r="M666" i="1"/>
  <c r="N666" i="1"/>
  <c r="O666" i="1"/>
  <c r="T666" i="1" s="1"/>
  <c r="K599" i="1"/>
  <c r="L599" i="1"/>
  <c r="M599" i="1"/>
  <c r="N599" i="1"/>
  <c r="O599" i="1"/>
  <c r="T599" i="1" s="1"/>
  <c r="K766" i="1"/>
  <c r="L766" i="1"/>
  <c r="M766" i="1"/>
  <c r="N766" i="1"/>
  <c r="O766" i="1"/>
  <c r="T766" i="1" s="1"/>
  <c r="K781" i="1"/>
  <c r="L781" i="1"/>
  <c r="M781" i="1"/>
  <c r="N781" i="1"/>
  <c r="O781" i="1"/>
  <c r="T781" i="1" s="1"/>
  <c r="K850" i="1"/>
  <c r="L850" i="1"/>
  <c r="M850" i="1"/>
  <c r="N850" i="1"/>
  <c r="O850" i="1"/>
  <c r="T850" i="1" s="1"/>
  <c r="K846" i="1"/>
  <c r="L846" i="1"/>
  <c r="M846" i="1"/>
  <c r="N846" i="1"/>
  <c r="O846" i="1"/>
  <c r="T846" i="1" s="1"/>
  <c r="K663" i="1"/>
  <c r="L663" i="1"/>
  <c r="M663" i="1"/>
  <c r="N663" i="1"/>
  <c r="O663" i="1"/>
  <c r="T663" i="1" s="1"/>
  <c r="K415" i="1"/>
  <c r="L415" i="1"/>
  <c r="M415" i="1"/>
  <c r="N415" i="1"/>
  <c r="O415" i="1"/>
  <c r="T415" i="1" s="1"/>
  <c r="K670" i="1"/>
  <c r="L670" i="1"/>
  <c r="M670" i="1"/>
  <c r="N670" i="1"/>
  <c r="O670" i="1"/>
  <c r="T670" i="1" s="1"/>
  <c r="K813" i="1"/>
  <c r="L813" i="1"/>
  <c r="M813" i="1"/>
  <c r="N813" i="1"/>
  <c r="O813" i="1"/>
  <c r="T813" i="1" s="1"/>
  <c r="K635" i="1"/>
  <c r="L635" i="1"/>
  <c r="M635" i="1"/>
  <c r="N635" i="1"/>
  <c r="O635" i="1"/>
  <c r="T635" i="1" s="1"/>
  <c r="K184" i="1"/>
  <c r="L184" i="1"/>
  <c r="M184" i="1"/>
  <c r="N184" i="1"/>
  <c r="O184" i="1"/>
  <c r="T184" i="1" s="1"/>
  <c r="K426" i="1"/>
  <c r="L426" i="1"/>
  <c r="M426" i="1"/>
  <c r="N426" i="1"/>
  <c r="O426" i="1"/>
  <c r="T426" i="1" s="1"/>
  <c r="K332" i="1"/>
  <c r="L332" i="1"/>
  <c r="M332" i="1"/>
  <c r="N332" i="1"/>
  <c r="O332" i="1"/>
  <c r="T332" i="1" s="1"/>
  <c r="K653" i="1"/>
  <c r="L653" i="1"/>
  <c r="M653" i="1"/>
  <c r="N653" i="1"/>
  <c r="O653" i="1"/>
  <c r="T653" i="1" s="1"/>
  <c r="K628" i="1"/>
  <c r="L628" i="1"/>
  <c r="M628" i="1"/>
  <c r="N628" i="1"/>
  <c r="O628" i="1"/>
  <c r="T628" i="1" s="1"/>
  <c r="K835" i="1"/>
  <c r="L835" i="1"/>
  <c r="M835" i="1"/>
  <c r="N835" i="1"/>
  <c r="O835" i="1"/>
  <c r="T835" i="1" s="1"/>
  <c r="K506" i="1"/>
  <c r="L506" i="1"/>
  <c r="M506" i="1"/>
  <c r="N506" i="1"/>
  <c r="O506" i="1"/>
  <c r="T506" i="1" s="1"/>
  <c r="K650" i="1"/>
  <c r="L650" i="1"/>
  <c r="M650" i="1"/>
  <c r="N650" i="1"/>
  <c r="O650" i="1"/>
  <c r="T650" i="1" s="1"/>
  <c r="K220" i="1"/>
  <c r="L220" i="1"/>
  <c r="M220" i="1"/>
  <c r="N220" i="1"/>
  <c r="O220" i="1"/>
  <c r="T220" i="1" s="1"/>
  <c r="K773" i="1"/>
  <c r="L773" i="1"/>
  <c r="M773" i="1"/>
  <c r="N773" i="1"/>
  <c r="O773" i="1"/>
  <c r="T773" i="1" s="1"/>
  <c r="K664" i="1"/>
  <c r="L664" i="1"/>
  <c r="M664" i="1"/>
  <c r="N664" i="1"/>
  <c r="O664" i="1"/>
  <c r="T664" i="1" s="1"/>
  <c r="K352" i="1"/>
  <c r="L352" i="1"/>
  <c r="M352" i="1"/>
  <c r="N352" i="1"/>
  <c r="O352" i="1"/>
  <c r="T352" i="1" s="1"/>
  <c r="K486" i="1"/>
  <c r="L486" i="1"/>
  <c r="M486" i="1"/>
  <c r="N486" i="1"/>
  <c r="O486" i="1"/>
  <c r="T486" i="1" s="1"/>
  <c r="K750" i="1"/>
  <c r="L750" i="1"/>
  <c r="M750" i="1"/>
  <c r="N750" i="1"/>
  <c r="O750" i="1"/>
  <c r="T750" i="1" s="1"/>
  <c r="K795" i="1"/>
  <c r="L795" i="1"/>
  <c r="M795" i="1"/>
  <c r="N795" i="1"/>
  <c r="O795" i="1"/>
  <c r="T795" i="1" s="1"/>
  <c r="K396" i="1"/>
  <c r="L396" i="1"/>
  <c r="M396" i="1"/>
  <c r="N396" i="1"/>
  <c r="O396" i="1"/>
  <c r="T396" i="1" s="1"/>
  <c r="K683" i="1"/>
  <c r="L683" i="1"/>
  <c r="M683" i="1"/>
  <c r="N683" i="1"/>
  <c r="O683" i="1"/>
  <c r="T683" i="1" s="1"/>
  <c r="K831" i="1"/>
  <c r="L831" i="1"/>
  <c r="M831" i="1"/>
  <c r="N831" i="1"/>
  <c r="O831" i="1"/>
  <c r="T831" i="1" s="1"/>
  <c r="K834" i="1"/>
  <c r="L834" i="1"/>
  <c r="M834" i="1"/>
  <c r="N834" i="1"/>
  <c r="O834" i="1"/>
  <c r="T834" i="1" s="1"/>
  <c r="K474" i="1"/>
  <c r="L474" i="1"/>
  <c r="M474" i="1"/>
  <c r="N474" i="1"/>
  <c r="O474" i="1"/>
  <c r="T474" i="1" s="1"/>
  <c r="K374" i="1"/>
  <c r="L374" i="1"/>
  <c r="M374" i="1"/>
  <c r="N374" i="1"/>
  <c r="O374" i="1"/>
  <c r="T374" i="1" s="1"/>
  <c r="K585" i="1"/>
  <c r="L585" i="1"/>
  <c r="M585" i="1"/>
  <c r="N585" i="1"/>
  <c r="O585" i="1"/>
  <c r="T585" i="1" s="1"/>
  <c r="K676" i="1"/>
  <c r="L676" i="1"/>
  <c r="M676" i="1"/>
  <c r="N676" i="1"/>
  <c r="O676" i="1"/>
  <c r="T676" i="1" s="1"/>
  <c r="K494" i="1"/>
  <c r="L494" i="1"/>
  <c r="M494" i="1"/>
  <c r="N494" i="1"/>
  <c r="O494" i="1"/>
  <c r="T494" i="1" s="1"/>
  <c r="K519" i="1"/>
  <c r="L519" i="1"/>
  <c r="M519" i="1"/>
  <c r="N519" i="1"/>
  <c r="O519" i="1"/>
  <c r="T519" i="1" s="1"/>
  <c r="K770" i="1"/>
  <c r="L770" i="1"/>
  <c r="M770" i="1"/>
  <c r="N770" i="1"/>
  <c r="O770" i="1"/>
  <c r="T770" i="1" s="1"/>
  <c r="K209" i="1"/>
  <c r="L209" i="1"/>
  <c r="M209" i="1"/>
  <c r="N209" i="1"/>
  <c r="O209" i="1"/>
  <c r="T209" i="1" s="1"/>
  <c r="K538" i="1"/>
  <c r="L538" i="1"/>
  <c r="M538" i="1"/>
  <c r="N538" i="1"/>
  <c r="O538" i="1"/>
  <c r="T538" i="1" s="1"/>
  <c r="K739" i="1"/>
  <c r="L739" i="1"/>
  <c r="M739" i="1"/>
  <c r="N739" i="1"/>
  <c r="O739" i="1"/>
  <c r="T739" i="1" s="1"/>
  <c r="K715" i="1"/>
  <c r="L715" i="1"/>
  <c r="M715" i="1"/>
  <c r="N715" i="1"/>
  <c r="O715" i="1"/>
  <c r="T715" i="1" s="1"/>
  <c r="K703" i="1"/>
  <c r="L703" i="1"/>
  <c r="M703" i="1"/>
  <c r="N703" i="1"/>
  <c r="O703" i="1"/>
  <c r="T703" i="1" s="1"/>
  <c r="K737" i="1"/>
  <c r="L737" i="1"/>
  <c r="M737" i="1"/>
  <c r="N737" i="1"/>
  <c r="O737" i="1"/>
  <c r="T737" i="1" s="1"/>
  <c r="K747" i="1"/>
  <c r="L747" i="1"/>
  <c r="M747" i="1"/>
  <c r="N747" i="1"/>
  <c r="O747" i="1"/>
  <c r="T747" i="1" s="1"/>
  <c r="K310" i="1"/>
  <c r="L310" i="1"/>
  <c r="M310" i="1"/>
  <c r="N310" i="1"/>
  <c r="O310" i="1"/>
  <c r="T310" i="1" s="1"/>
  <c r="K208" i="1"/>
  <c r="L208" i="1"/>
  <c r="M208" i="1"/>
  <c r="N208" i="1"/>
  <c r="O208" i="1"/>
  <c r="T208" i="1" s="1"/>
  <c r="K777" i="1"/>
  <c r="L777" i="1"/>
  <c r="M777" i="1"/>
  <c r="N777" i="1"/>
  <c r="O777" i="1"/>
  <c r="T777" i="1" s="1"/>
  <c r="K261" i="1"/>
  <c r="L261" i="1"/>
  <c r="M261" i="1"/>
  <c r="N261" i="1"/>
  <c r="O261" i="1"/>
  <c r="T261" i="1" s="1"/>
  <c r="K801" i="1"/>
  <c r="L801" i="1"/>
  <c r="M801" i="1"/>
  <c r="N801" i="1"/>
  <c r="O801" i="1"/>
  <c r="T801" i="1" s="1"/>
  <c r="K504" i="1"/>
  <c r="L504" i="1"/>
  <c r="M504" i="1"/>
  <c r="N504" i="1"/>
  <c r="O504" i="1"/>
  <c r="T504" i="1" s="1"/>
  <c r="K201" i="1"/>
  <c r="L201" i="1"/>
  <c r="M201" i="1"/>
  <c r="N201" i="1"/>
  <c r="O201" i="1"/>
  <c r="T201" i="1" s="1"/>
  <c r="K233" i="1"/>
  <c r="L233" i="1"/>
  <c r="M233" i="1"/>
  <c r="N233" i="1"/>
  <c r="O233" i="1"/>
  <c r="T233" i="1" s="1"/>
  <c r="K745" i="1"/>
  <c r="L745" i="1"/>
  <c r="M745" i="1"/>
  <c r="N745" i="1"/>
  <c r="O745" i="1"/>
  <c r="T745" i="1" s="1"/>
  <c r="K803" i="1"/>
  <c r="L803" i="1"/>
  <c r="M803" i="1"/>
  <c r="N803" i="1"/>
  <c r="O803" i="1"/>
  <c r="T803" i="1" s="1"/>
  <c r="K629" i="1"/>
  <c r="L629" i="1"/>
  <c r="M629" i="1"/>
  <c r="N629" i="1"/>
  <c r="O629" i="1"/>
  <c r="T629" i="1" s="1"/>
  <c r="K460" i="1"/>
  <c r="L460" i="1"/>
  <c r="M460" i="1"/>
  <c r="N460" i="1"/>
  <c r="O460" i="1"/>
  <c r="T460" i="1" s="1"/>
  <c r="K595" i="1"/>
  <c r="L595" i="1"/>
  <c r="M595" i="1"/>
  <c r="N595" i="1"/>
  <c r="O595" i="1"/>
  <c r="T595" i="1" s="1"/>
  <c r="K785" i="1"/>
  <c r="L785" i="1"/>
  <c r="M785" i="1"/>
  <c r="N785" i="1"/>
  <c r="O785" i="1"/>
  <c r="T785" i="1" s="1"/>
  <c r="K854" i="1"/>
  <c r="L854" i="1"/>
  <c r="M854" i="1"/>
  <c r="N854" i="1"/>
  <c r="O854" i="1"/>
  <c r="T854" i="1" s="1"/>
  <c r="K823" i="1"/>
  <c r="L823" i="1"/>
  <c r="M823" i="1"/>
  <c r="N823" i="1"/>
  <c r="O823" i="1"/>
  <c r="T823" i="1" s="1"/>
  <c r="K356" i="1"/>
  <c r="L356" i="1"/>
  <c r="M356" i="1"/>
  <c r="N356" i="1"/>
  <c r="O356" i="1"/>
  <c r="T356" i="1" s="1"/>
  <c r="K346" i="1"/>
  <c r="L346" i="1"/>
  <c r="M346" i="1"/>
  <c r="N346" i="1"/>
  <c r="O346" i="1"/>
  <c r="T346" i="1" s="1"/>
  <c r="K856" i="1"/>
  <c r="L856" i="1"/>
  <c r="M856" i="1"/>
  <c r="N856" i="1"/>
  <c r="O856" i="1"/>
  <c r="T856" i="1" s="1"/>
  <c r="K620" i="1"/>
  <c r="L620" i="1"/>
  <c r="M620" i="1"/>
  <c r="N620" i="1"/>
  <c r="O620" i="1"/>
  <c r="T620" i="1" s="1"/>
  <c r="K733" i="1"/>
  <c r="L733" i="1"/>
  <c r="M733" i="1"/>
  <c r="N733" i="1"/>
  <c r="O733" i="1"/>
  <c r="T733" i="1" s="1"/>
  <c r="K799" i="1"/>
  <c r="L799" i="1"/>
  <c r="M799" i="1"/>
  <c r="N799" i="1"/>
  <c r="O799" i="1"/>
  <c r="T799" i="1" s="1"/>
  <c r="K693" i="1"/>
  <c r="L693" i="1"/>
  <c r="M693" i="1"/>
  <c r="N693" i="1"/>
  <c r="O693" i="1"/>
  <c r="T693" i="1" s="1"/>
  <c r="K449" i="1"/>
  <c r="L449" i="1"/>
  <c r="M449" i="1"/>
  <c r="N449" i="1"/>
  <c r="O449" i="1"/>
  <c r="T449" i="1" s="1"/>
  <c r="K852" i="1"/>
  <c r="L852" i="1"/>
  <c r="M852" i="1"/>
  <c r="N852" i="1"/>
  <c r="O852" i="1"/>
  <c r="T852" i="1" s="1"/>
  <c r="K807" i="1"/>
  <c r="L807" i="1"/>
  <c r="M807" i="1"/>
  <c r="N807" i="1"/>
  <c r="O807" i="1"/>
  <c r="T807" i="1" s="1"/>
  <c r="K841" i="1"/>
  <c r="L841" i="1"/>
  <c r="M841" i="1"/>
  <c r="N841" i="1"/>
  <c r="O841" i="1"/>
  <c r="T841" i="1" s="1"/>
  <c r="K539" i="1"/>
  <c r="L539" i="1"/>
  <c r="M539" i="1"/>
  <c r="N539" i="1"/>
  <c r="O539" i="1"/>
  <c r="T539" i="1" s="1"/>
  <c r="K712" i="1"/>
  <c r="L712" i="1"/>
  <c r="M712" i="1"/>
  <c r="N712" i="1"/>
  <c r="O712" i="1"/>
  <c r="T712" i="1" s="1"/>
  <c r="K697" i="1"/>
  <c r="L697" i="1"/>
  <c r="M697" i="1"/>
  <c r="N697" i="1"/>
  <c r="O697" i="1"/>
  <c r="T697" i="1" s="1"/>
  <c r="K700" i="1"/>
  <c r="L700" i="1"/>
  <c r="M700" i="1"/>
  <c r="N700" i="1"/>
  <c r="O700" i="1"/>
  <c r="T700" i="1" s="1"/>
  <c r="K610" i="1"/>
  <c r="L610" i="1"/>
  <c r="M610" i="1"/>
  <c r="N610" i="1"/>
  <c r="O610" i="1"/>
  <c r="T610" i="1" s="1"/>
  <c r="K547" i="1"/>
  <c r="L547" i="1"/>
  <c r="M547" i="1"/>
  <c r="N547" i="1"/>
  <c r="O547" i="1"/>
  <c r="T547" i="1" s="1"/>
  <c r="K416" i="1"/>
  <c r="L416" i="1"/>
  <c r="M416" i="1"/>
  <c r="N416" i="1"/>
  <c r="O416" i="1"/>
  <c r="T416" i="1" s="1"/>
  <c r="K819" i="1"/>
  <c r="L819" i="1"/>
  <c r="M819" i="1"/>
  <c r="N819" i="1"/>
  <c r="O819" i="1"/>
  <c r="T819" i="1" s="1"/>
  <c r="K802" i="1"/>
  <c r="L802" i="1"/>
  <c r="M802" i="1"/>
  <c r="N802" i="1"/>
  <c r="O802" i="1"/>
  <c r="T802" i="1" s="1"/>
  <c r="K678" i="1"/>
  <c r="L678" i="1"/>
  <c r="M678" i="1"/>
  <c r="N678" i="1"/>
  <c r="O678" i="1"/>
  <c r="T678" i="1" s="1"/>
  <c r="K543" i="1"/>
  <c r="L543" i="1"/>
  <c r="M543" i="1"/>
  <c r="N543" i="1"/>
  <c r="O543" i="1"/>
  <c r="T543" i="1" s="1"/>
  <c r="K682" i="1"/>
  <c r="L682" i="1"/>
  <c r="M682" i="1"/>
  <c r="N682" i="1"/>
  <c r="O682" i="1"/>
  <c r="T682" i="1" s="1"/>
  <c r="K825" i="1"/>
  <c r="L825" i="1"/>
  <c r="M825" i="1"/>
  <c r="N825" i="1"/>
  <c r="O825" i="1"/>
  <c r="T825" i="1" s="1"/>
  <c r="K430" i="1"/>
  <c r="L430" i="1"/>
  <c r="M430" i="1"/>
  <c r="N430" i="1"/>
  <c r="O430" i="1"/>
  <c r="T430" i="1" s="1"/>
  <c r="K561" i="1"/>
  <c r="L561" i="1"/>
  <c r="M561" i="1"/>
  <c r="N561" i="1"/>
  <c r="O561" i="1"/>
  <c r="T561" i="1" s="1"/>
  <c r="K132" i="1"/>
  <c r="L132" i="1"/>
  <c r="M132" i="1"/>
  <c r="N132" i="1"/>
  <c r="O132" i="1"/>
  <c r="T132" i="1" s="1"/>
  <c r="K720" i="1"/>
  <c r="L720" i="1"/>
  <c r="M720" i="1"/>
  <c r="N720" i="1"/>
  <c r="O720" i="1"/>
  <c r="T720" i="1" s="1"/>
  <c r="K800" i="1"/>
  <c r="L800" i="1"/>
  <c r="M800" i="1"/>
  <c r="N800" i="1"/>
  <c r="O800" i="1"/>
  <c r="T800" i="1" s="1"/>
  <c r="K251" i="1"/>
  <c r="L251" i="1"/>
  <c r="M251" i="1"/>
  <c r="N251" i="1"/>
  <c r="O251" i="1"/>
  <c r="T251" i="1" s="1"/>
  <c r="K816" i="1"/>
  <c r="L816" i="1"/>
  <c r="M816" i="1"/>
  <c r="N816" i="1"/>
  <c r="O816" i="1"/>
  <c r="T816" i="1" s="1"/>
  <c r="K798" i="1"/>
  <c r="L798" i="1"/>
  <c r="M798" i="1"/>
  <c r="N798" i="1"/>
  <c r="O798" i="1"/>
  <c r="T798" i="1" s="1"/>
  <c r="K710" i="1"/>
  <c r="L710" i="1"/>
  <c r="M710" i="1"/>
  <c r="N710" i="1"/>
  <c r="O710" i="1"/>
  <c r="T710" i="1" s="1"/>
  <c r="K405" i="1"/>
  <c r="L405" i="1"/>
  <c r="M405" i="1"/>
  <c r="N405" i="1"/>
  <c r="O405" i="1"/>
  <c r="T405" i="1" s="1"/>
  <c r="K847" i="1"/>
  <c r="L847" i="1"/>
  <c r="M847" i="1"/>
  <c r="N847" i="1"/>
  <c r="O847" i="1"/>
  <c r="T847" i="1" s="1"/>
  <c r="K399" i="1"/>
  <c r="L399" i="1"/>
  <c r="M399" i="1"/>
  <c r="N399" i="1"/>
  <c r="O399" i="1"/>
  <c r="T399" i="1" s="1"/>
  <c r="K702" i="1"/>
  <c r="L702" i="1"/>
  <c r="M702" i="1"/>
  <c r="N702" i="1"/>
  <c r="O702" i="1"/>
  <c r="T702" i="1" s="1"/>
  <c r="K517" i="1"/>
  <c r="L517" i="1"/>
  <c r="M517" i="1"/>
  <c r="N517" i="1"/>
  <c r="O517" i="1"/>
  <c r="T517" i="1" s="1"/>
  <c r="K790" i="1"/>
  <c r="L790" i="1"/>
  <c r="M790" i="1"/>
  <c r="N790" i="1"/>
  <c r="O790" i="1"/>
  <c r="T790" i="1" s="1"/>
  <c r="K518" i="1"/>
  <c r="L518" i="1"/>
  <c r="M518" i="1"/>
  <c r="N518" i="1"/>
  <c r="O518" i="1"/>
  <c r="T518" i="1" s="1"/>
  <c r="K584" i="1"/>
  <c r="L584" i="1"/>
  <c r="M584" i="1"/>
  <c r="N584" i="1"/>
  <c r="O584" i="1"/>
  <c r="T584" i="1" s="1"/>
  <c r="K608" i="1"/>
  <c r="L608" i="1"/>
  <c r="M608" i="1"/>
  <c r="N608" i="1"/>
  <c r="O608" i="1"/>
  <c r="T608" i="1" s="1"/>
  <c r="K659" i="1"/>
  <c r="L659" i="1"/>
  <c r="M659" i="1"/>
  <c r="N659" i="1"/>
  <c r="O659" i="1"/>
  <c r="T659" i="1" s="1"/>
  <c r="K828" i="1"/>
  <c r="L828" i="1"/>
  <c r="M828" i="1"/>
  <c r="N828" i="1"/>
  <c r="O828" i="1"/>
  <c r="T828" i="1" s="1"/>
  <c r="L6" i="1"/>
  <c r="M6" i="1"/>
  <c r="N6" i="1"/>
  <c r="O6" i="1"/>
  <c r="T6" i="1" s="1"/>
  <c r="O4" i="1"/>
  <c r="T4" i="1" s="1"/>
  <c r="N4" i="1"/>
  <c r="M4" i="1"/>
  <c r="L4" i="1"/>
  <c r="P608" i="1" l="1"/>
  <c r="P405" i="1"/>
  <c r="P561" i="1"/>
  <c r="P416" i="1"/>
  <c r="P807" i="1"/>
  <c r="P346" i="1"/>
  <c r="P803" i="1"/>
  <c r="Q803" i="1" s="1"/>
  <c r="R803" i="1" s="1"/>
  <c r="U803" i="1" s="1"/>
  <c r="P208" i="1"/>
  <c r="Q208" i="1" s="1"/>
  <c r="R208" i="1" s="1"/>
  <c r="U208" i="1" s="1"/>
  <c r="P209" i="1"/>
  <c r="P834" i="1"/>
  <c r="P664" i="1"/>
  <c r="P846" i="1"/>
  <c r="P761" i="1"/>
  <c r="P622" i="1"/>
  <c r="P324" i="1"/>
  <c r="Q324" i="1" s="1"/>
  <c r="R324" i="1" s="1"/>
  <c r="U324" i="1" s="1"/>
  <c r="P444" i="1"/>
  <c r="Q444" i="1" s="1"/>
  <c r="R444" i="1" s="1"/>
  <c r="U444" i="1" s="1"/>
  <c r="P719" i="1"/>
  <c r="P499" i="1"/>
  <c r="P780" i="1"/>
  <c r="P461" i="1"/>
  <c r="P492" i="1"/>
  <c r="P639" i="1"/>
  <c r="P384" i="1"/>
  <c r="Q384" i="1" s="1"/>
  <c r="R384" i="1" s="1"/>
  <c r="U384" i="1" s="1"/>
  <c r="P237" i="1"/>
  <c r="Q237" i="1" s="1"/>
  <c r="R237" i="1" s="1"/>
  <c r="U237" i="1" s="1"/>
  <c r="P458" i="1"/>
  <c r="P544" i="1"/>
  <c r="P646" i="1"/>
  <c r="P340" i="1"/>
  <c r="P581" i="1"/>
  <c r="P829" i="1"/>
  <c r="P383" i="1"/>
  <c r="Q383" i="1" s="1"/>
  <c r="R383" i="1" s="1"/>
  <c r="U383" i="1" s="1"/>
  <c r="P593" i="1"/>
  <c r="Q593" i="1" s="1"/>
  <c r="R593" i="1" s="1"/>
  <c r="U593" i="1" s="1"/>
  <c r="P673" i="1"/>
  <c r="P768" i="1"/>
  <c r="P92" i="1"/>
  <c r="P217" i="1"/>
  <c r="Q217" i="1" s="1"/>
  <c r="R217" i="1" s="1"/>
  <c r="U217" i="1" s="1"/>
  <c r="P752" i="1"/>
  <c r="P360" i="1"/>
  <c r="P451" i="1"/>
  <c r="Q451" i="1" s="1"/>
  <c r="R451" i="1" s="1"/>
  <c r="U451" i="1" s="1"/>
  <c r="P708" i="1"/>
  <c r="Q708" i="1" s="1"/>
  <c r="R708" i="1" s="1"/>
  <c r="U708" i="1" s="1"/>
  <c r="P536" i="1"/>
  <c r="P385" i="1"/>
  <c r="P552" i="1"/>
  <c r="P748" i="1"/>
  <c r="Q748" i="1" s="1"/>
  <c r="R748" i="1" s="1"/>
  <c r="U748" i="1" s="1"/>
  <c r="P332" i="1"/>
  <c r="Q332" i="1" s="1"/>
  <c r="R332" i="1" s="1"/>
  <c r="U332" i="1" s="1"/>
  <c r="P845" i="1"/>
  <c r="P192" i="1"/>
  <c r="Q192" i="1" s="1"/>
  <c r="R192" i="1" s="1"/>
  <c r="U192" i="1" s="1"/>
  <c r="P224" i="1"/>
  <c r="Q224" i="1" s="1"/>
  <c r="R224" i="1" s="1"/>
  <c r="U224" i="1" s="1"/>
  <c r="P240" i="1"/>
  <c r="P4" i="1"/>
  <c r="Q4" i="1" s="1"/>
  <c r="R4" i="1" s="1"/>
  <c r="U4" i="1" s="1"/>
  <c r="P526" i="1"/>
  <c r="Q526" i="1" s="1"/>
  <c r="R526" i="1" s="1"/>
  <c r="U526" i="1" s="1"/>
  <c r="P776" i="1"/>
  <c r="Q776" i="1" s="1"/>
  <c r="R776" i="1" s="1"/>
  <c r="U776" i="1" s="1"/>
  <c r="P613" i="1"/>
  <c r="Q613" i="1" s="1"/>
  <c r="R613" i="1" s="1"/>
  <c r="U613" i="1" s="1"/>
  <c r="P243" i="1"/>
  <c r="P235" i="1"/>
  <c r="Q235" i="1" s="1"/>
  <c r="R235" i="1" s="1"/>
  <c r="U235" i="1" s="1"/>
  <c r="P621" i="1"/>
  <c r="Q621" i="1" s="1"/>
  <c r="R621" i="1" s="1"/>
  <c r="U621" i="1" s="1"/>
  <c r="P266" i="1"/>
  <c r="Q266" i="1" s="1"/>
  <c r="R266" i="1" s="1"/>
  <c r="U266" i="1" s="1"/>
  <c r="P851" i="1"/>
  <c r="P796" i="1"/>
  <c r="Q796" i="1" s="1"/>
  <c r="R796" i="1" s="1"/>
  <c r="U796" i="1" s="1"/>
  <c r="P284" i="1"/>
  <c r="Q284" i="1" s="1"/>
  <c r="R284" i="1" s="1"/>
  <c r="U284" i="1" s="1"/>
  <c r="P151" i="1"/>
  <c r="Q151" i="1" s="1"/>
  <c r="R151" i="1" s="1"/>
  <c r="U151" i="1" s="1"/>
  <c r="P277" i="1"/>
  <c r="P397" i="1"/>
  <c r="Q397" i="1" s="1"/>
  <c r="R397" i="1" s="1"/>
  <c r="U397" i="1" s="1"/>
  <c r="P435" i="1"/>
  <c r="Q435" i="1" s="1"/>
  <c r="R435" i="1" s="1"/>
  <c r="U435" i="1" s="1"/>
  <c r="P336" i="1"/>
  <c r="Q336" i="1" s="1"/>
  <c r="R336" i="1" s="1"/>
  <c r="U336" i="1" s="1"/>
  <c r="P119" i="1"/>
  <c r="Q119" i="1" s="1"/>
  <c r="R119" i="1" s="1"/>
  <c r="U119" i="1" s="1"/>
  <c r="P763" i="1"/>
  <c r="Q763" i="1" s="1"/>
  <c r="R763" i="1" s="1"/>
  <c r="U763" i="1" s="1"/>
  <c r="P197" i="1"/>
  <c r="Q197" i="1" s="1"/>
  <c r="R197" i="1" s="1"/>
  <c r="U197" i="1" s="1"/>
  <c r="P811" i="1"/>
  <c r="Q811" i="1" s="1"/>
  <c r="R811" i="1" s="1"/>
  <c r="U811" i="1" s="1"/>
  <c r="P245" i="1"/>
  <c r="P127" i="1"/>
  <c r="Q127" i="1" s="1"/>
  <c r="R127" i="1" s="1"/>
  <c r="U127" i="1" s="1"/>
  <c r="P459" i="1"/>
  <c r="Q459" i="1" s="1"/>
  <c r="R459" i="1" s="1"/>
  <c r="U459" i="1" s="1"/>
  <c r="P577" i="1"/>
  <c r="Q577" i="1" s="1"/>
  <c r="R577" i="1" s="1"/>
  <c r="U577" i="1" s="1"/>
  <c r="P282" i="1"/>
  <c r="Q282" i="1" s="1"/>
  <c r="R282" i="1" s="1"/>
  <c r="U282" i="1" s="1"/>
  <c r="P528" i="1"/>
  <c r="Q528" i="1" s="1"/>
  <c r="R528" i="1" s="1"/>
  <c r="U528" i="1" s="1"/>
  <c r="P633" i="1"/>
  <c r="Q633" i="1" s="1"/>
  <c r="R633" i="1" s="1"/>
  <c r="U633" i="1" s="1"/>
  <c r="P174" i="1"/>
  <c r="P147" i="1"/>
  <c r="P497" i="1"/>
  <c r="P361" i="1"/>
  <c r="Q361" i="1" s="1"/>
  <c r="R361" i="1" s="1"/>
  <c r="U361" i="1" s="1"/>
  <c r="P642" i="1"/>
  <c r="Q642" i="1" s="1"/>
  <c r="R642" i="1" s="1"/>
  <c r="U642" i="1" s="1"/>
  <c r="P791" i="1"/>
  <c r="Q791" i="1" s="1"/>
  <c r="R791" i="1" s="1"/>
  <c r="U791" i="1" s="1"/>
  <c r="P843" i="1"/>
  <c r="P296" i="1"/>
  <c r="Q296" i="1" s="1"/>
  <c r="R296" i="1" s="1"/>
  <c r="U296" i="1" s="1"/>
  <c r="P199" i="1"/>
  <c r="Q199" i="1" s="1"/>
  <c r="R199" i="1" s="1"/>
  <c r="U199" i="1" s="1"/>
  <c r="P421" i="1"/>
  <c r="P74" i="1"/>
  <c r="Q74" i="1" s="1"/>
  <c r="R74" i="1" s="1"/>
  <c r="U74" i="1" s="1"/>
  <c r="P248" i="1"/>
  <c r="Q248" i="1" s="1"/>
  <c r="R248" i="1" s="1"/>
  <c r="U248" i="1" s="1"/>
  <c r="P348" i="1"/>
  <c r="P144" i="1"/>
  <c r="Q144" i="1" s="1"/>
  <c r="R144" i="1" s="1"/>
  <c r="U144" i="1" s="1"/>
  <c r="P437" i="1"/>
  <c r="Q437" i="1" s="1"/>
  <c r="R437" i="1" s="1"/>
  <c r="U437" i="1" s="1"/>
  <c r="P515" i="1"/>
  <c r="Q515" i="1" s="1"/>
  <c r="R515" i="1" s="1"/>
  <c r="U515" i="1" s="1"/>
  <c r="P160" i="1"/>
  <c r="Q160" i="1" s="1"/>
  <c r="R160" i="1" s="1"/>
  <c r="U160" i="1" s="1"/>
  <c r="P178" i="1"/>
  <c r="P203" i="1"/>
  <c r="Q203" i="1" s="1"/>
  <c r="R203" i="1" s="1"/>
  <c r="U203" i="1" s="1"/>
  <c r="P128" i="1"/>
  <c r="Q128" i="1" s="1"/>
  <c r="R128" i="1" s="1"/>
  <c r="U128" i="1" s="1"/>
  <c r="P828" i="1"/>
  <c r="Q828" i="1" s="1"/>
  <c r="R828" i="1" s="1"/>
  <c r="U828" i="1" s="1"/>
  <c r="P720" i="1"/>
  <c r="Q720" i="1" s="1"/>
  <c r="R720" i="1" s="1"/>
  <c r="U720" i="1" s="1"/>
  <c r="P539" i="1"/>
  <c r="Q539" i="1" s="1"/>
  <c r="R539" i="1" s="1"/>
  <c r="U539" i="1" s="1"/>
  <c r="P620" i="1"/>
  <c r="Q620" i="1" s="1"/>
  <c r="R620" i="1" s="1"/>
  <c r="U620" i="1" s="1"/>
  <c r="P460" i="1"/>
  <c r="P261" i="1"/>
  <c r="P374" i="1"/>
  <c r="Q374" i="1" s="1"/>
  <c r="R374" i="1" s="1"/>
  <c r="U374" i="1" s="1"/>
  <c r="P628" i="1"/>
  <c r="Q628" i="1" s="1"/>
  <c r="R628" i="1" s="1"/>
  <c r="U628" i="1" s="1"/>
  <c r="P301" i="1"/>
  <c r="P727" i="1"/>
  <c r="Q727" i="1" s="1"/>
  <c r="R727" i="1" s="1"/>
  <c r="U727" i="1" s="1"/>
  <c r="P756" i="1"/>
  <c r="Q756" i="1" s="1"/>
  <c r="R756" i="1" s="1"/>
  <c r="U756" i="1" s="1"/>
  <c r="P640" i="1"/>
  <c r="Q640" i="1" s="1"/>
  <c r="R640" i="1" s="1"/>
  <c r="U640" i="1" s="1"/>
  <c r="P505" i="1"/>
  <c r="Q505" i="1" s="1"/>
  <c r="R505" i="1" s="1"/>
  <c r="U505" i="1" s="1"/>
  <c r="P820" i="1"/>
  <c r="P500" i="1"/>
  <c r="Q500" i="1" s="1"/>
  <c r="R500" i="1" s="1"/>
  <c r="U500" i="1" s="1"/>
  <c r="P475" i="1"/>
  <c r="Q475" i="1" s="1"/>
  <c r="R475" i="1" s="1"/>
  <c r="U475" i="1" s="1"/>
  <c r="P417" i="1"/>
  <c r="Q417" i="1" s="1"/>
  <c r="R417" i="1" s="1"/>
  <c r="U417" i="1" s="1"/>
  <c r="P809" i="1"/>
  <c r="P661" i="1"/>
  <c r="Q661" i="1" s="1"/>
  <c r="R661" i="1" s="1"/>
  <c r="U661" i="1" s="1"/>
  <c r="P399" i="1"/>
  <c r="Q399" i="1" s="1"/>
  <c r="R399" i="1" s="1"/>
  <c r="U399" i="1" s="1"/>
  <c r="P802" i="1"/>
  <c r="P739" i="1"/>
  <c r="P486" i="1"/>
  <c r="Q486" i="1" s="1"/>
  <c r="R486" i="1" s="1"/>
  <c r="U486" i="1" s="1"/>
  <c r="P415" i="1"/>
  <c r="Q415" i="1" s="1"/>
  <c r="R415" i="1" s="1"/>
  <c r="U415" i="1" s="1"/>
  <c r="P602" i="1"/>
  <c r="Q602" i="1" s="1"/>
  <c r="R602" i="1" s="1"/>
  <c r="U602" i="1" s="1"/>
  <c r="P689" i="1"/>
  <c r="Q689" i="1" s="1"/>
  <c r="R689" i="1" s="1"/>
  <c r="U689" i="1" s="1"/>
  <c r="P428" i="1"/>
  <c r="Q428" i="1" s="1"/>
  <c r="R428" i="1" s="1"/>
  <c r="U428" i="1" s="1"/>
  <c r="P731" i="1"/>
  <c r="Q731" i="1" s="1"/>
  <c r="R731" i="1" s="1"/>
  <c r="U731" i="1" s="1"/>
  <c r="P597" i="1"/>
  <c r="P778" i="1"/>
  <c r="P542" i="1"/>
  <c r="Q542" i="1" s="1"/>
  <c r="R542" i="1" s="1"/>
  <c r="U542" i="1" s="1"/>
  <c r="P580" i="1"/>
  <c r="Q580" i="1" s="1"/>
  <c r="R580" i="1" s="1"/>
  <c r="U580" i="1" s="1"/>
  <c r="P247" i="1"/>
  <c r="P680" i="1"/>
  <c r="P483" i="1"/>
  <c r="Q483" i="1" s="1"/>
  <c r="R483" i="1" s="1"/>
  <c r="U483" i="1" s="1"/>
  <c r="P557" i="1"/>
  <c r="Q557" i="1" s="1"/>
  <c r="R557" i="1" s="1"/>
  <c r="U557" i="1" s="1"/>
  <c r="P258" i="1"/>
  <c r="Q258" i="1" s="1"/>
  <c r="R258" i="1" s="1"/>
  <c r="U258" i="1" s="1"/>
  <c r="P306" i="1"/>
  <c r="P256" i="1"/>
  <c r="Q256" i="1" s="1"/>
  <c r="R256" i="1" s="1"/>
  <c r="U256" i="1" s="1"/>
  <c r="P242" i="1"/>
  <c r="P327" i="1"/>
  <c r="P568" i="1"/>
  <c r="P618" i="1"/>
  <c r="Q618" i="1" s="1"/>
  <c r="R618" i="1" s="1"/>
  <c r="U618" i="1" s="1"/>
  <c r="P411" i="1"/>
  <c r="Q411" i="1" s="1"/>
  <c r="R411" i="1" s="1"/>
  <c r="U411" i="1" s="1"/>
  <c r="P549" i="1"/>
  <c r="Q549" i="1" s="1"/>
  <c r="R549" i="1" s="1"/>
  <c r="U549" i="1" s="1"/>
  <c r="P501" i="1"/>
  <c r="P759" i="1"/>
  <c r="Q759" i="1" s="1"/>
  <c r="R759" i="1" s="1"/>
  <c r="U759" i="1" s="1"/>
  <c r="P45" i="1"/>
  <c r="Q45" i="1" s="1"/>
  <c r="R45" i="1" s="1"/>
  <c r="U45" i="1" s="1"/>
  <c r="P145" i="1"/>
  <c r="P163" i="1"/>
  <c r="Q163" i="1" s="1"/>
  <c r="R163" i="1" s="1"/>
  <c r="U163" i="1" s="1"/>
  <c r="P43" i="1"/>
  <c r="Q43" i="1" s="1"/>
  <c r="R43" i="1" s="1"/>
  <c r="U43" i="1" s="1"/>
  <c r="P94" i="1"/>
  <c r="Q94" i="1" s="1"/>
  <c r="R94" i="1" s="1"/>
  <c r="U94" i="1" s="1"/>
  <c r="P171" i="1"/>
  <c r="P466" i="1"/>
  <c r="P141" i="1"/>
  <c r="Q141" i="1" s="1"/>
  <c r="R141" i="1" s="1"/>
  <c r="U141" i="1" s="1"/>
  <c r="P60" i="1"/>
  <c r="P99" i="1"/>
  <c r="Q99" i="1" s="1"/>
  <c r="R99" i="1" s="1"/>
  <c r="U99" i="1" s="1"/>
  <c r="P49" i="1"/>
  <c r="Q49" i="1" s="1"/>
  <c r="R49" i="1" s="1"/>
  <c r="U49" i="1" s="1"/>
  <c r="P271" i="1"/>
  <c r="Q271" i="1" s="1"/>
  <c r="R271" i="1" s="1"/>
  <c r="U271" i="1" s="1"/>
  <c r="P80" i="1"/>
  <c r="Q80" i="1" s="1"/>
  <c r="R80" i="1" s="1"/>
  <c r="U80" i="1" s="1"/>
  <c r="P9" i="1"/>
  <c r="Q9" i="1" s="1"/>
  <c r="R9" i="1" s="1"/>
  <c r="U9" i="1" s="1"/>
  <c r="P17" i="1"/>
  <c r="P815" i="1"/>
  <c r="P51" i="1"/>
  <c r="Q51" i="1" s="1"/>
  <c r="R51" i="1" s="1"/>
  <c r="U51" i="1" s="1"/>
  <c r="P31" i="1"/>
  <c r="Q31" i="1" s="1"/>
  <c r="R31" i="1" s="1"/>
  <c r="U31" i="1" s="1"/>
  <c r="P11" i="1"/>
  <c r="Q11" i="1" s="1"/>
  <c r="R11" i="1" s="1"/>
  <c r="U11" i="1" s="1"/>
  <c r="P554" i="1"/>
  <c r="Q554" i="1" s="1"/>
  <c r="R554" i="1" s="1"/>
  <c r="U554" i="1" s="1"/>
  <c r="P161" i="1"/>
  <c r="Q161" i="1" s="1"/>
  <c r="R161" i="1" s="1"/>
  <c r="U161" i="1" s="1"/>
  <c r="P76" i="1"/>
  <c r="Q76" i="1" s="1"/>
  <c r="R76" i="1" s="1"/>
  <c r="U76" i="1" s="1"/>
  <c r="P241" i="1"/>
  <c r="P227" i="1"/>
  <c r="Q227" i="1" s="1"/>
  <c r="R227" i="1" s="1"/>
  <c r="U227" i="1" s="1"/>
  <c r="P204" i="1"/>
  <c r="P321" i="1"/>
  <c r="P29" i="1"/>
  <c r="P30" i="1"/>
  <c r="Q30" i="1" s="1"/>
  <c r="R30" i="1" s="1"/>
  <c r="U30" i="1" s="1"/>
  <c r="P382" i="1"/>
  <c r="Q382" i="1" s="1"/>
  <c r="R382" i="1" s="1"/>
  <c r="U382" i="1" s="1"/>
  <c r="P170" i="1"/>
  <c r="Q170" i="1" s="1"/>
  <c r="R170" i="1" s="1"/>
  <c r="U170" i="1" s="1"/>
  <c r="P130" i="1"/>
  <c r="P740" i="1"/>
  <c r="Q740" i="1" s="1"/>
  <c r="R740" i="1" s="1"/>
  <c r="U740" i="1" s="1"/>
  <c r="P648" i="1"/>
  <c r="Q648" i="1" s="1"/>
  <c r="R648" i="1" s="1"/>
  <c r="U648" i="1" s="1"/>
  <c r="P446" i="1"/>
  <c r="P541" i="1"/>
  <c r="Q541" i="1" s="1"/>
  <c r="R541" i="1" s="1"/>
  <c r="U541" i="1" s="1"/>
  <c r="P487" i="1"/>
  <c r="Q487" i="1" s="1"/>
  <c r="R487" i="1" s="1"/>
  <c r="U487" i="1" s="1"/>
  <c r="P295" i="1"/>
  <c r="Q295" i="1" s="1"/>
  <c r="R295" i="1" s="1"/>
  <c r="U295" i="1" s="1"/>
  <c r="P626" i="1"/>
  <c r="Q626" i="1" s="1"/>
  <c r="R626" i="1" s="1"/>
  <c r="U626" i="1" s="1"/>
  <c r="P592" i="1"/>
  <c r="P395" i="1"/>
  <c r="Q395" i="1" s="1"/>
  <c r="R395" i="1" s="1"/>
  <c r="U395" i="1" s="1"/>
  <c r="P377" i="1"/>
  <c r="Q377" i="1" s="1"/>
  <c r="R377" i="1" s="1"/>
  <c r="U377" i="1" s="1"/>
  <c r="P510" i="1"/>
  <c r="Q510" i="1" s="1"/>
  <c r="R510" i="1" s="1"/>
  <c r="U510" i="1" s="1"/>
  <c r="P669" i="1"/>
  <c r="Q669" i="1" s="1"/>
  <c r="R669" i="1" s="1"/>
  <c r="U669" i="1" s="1"/>
  <c r="P667" i="1"/>
  <c r="Q667" i="1" s="1"/>
  <c r="R667" i="1" s="1"/>
  <c r="U667" i="1" s="1"/>
  <c r="P443" i="1"/>
  <c r="Q443" i="1" s="1"/>
  <c r="R443" i="1" s="1"/>
  <c r="U443" i="1" s="1"/>
  <c r="P723" i="1"/>
  <c r="Q723" i="1" s="1"/>
  <c r="R723" i="1" s="1"/>
  <c r="U723" i="1" s="1"/>
  <c r="P344" i="1"/>
  <c r="P413" i="1"/>
  <c r="Q413" i="1" s="1"/>
  <c r="R413" i="1" s="1"/>
  <c r="U413" i="1" s="1"/>
  <c r="P386" i="1"/>
  <c r="Q386" i="1" s="1"/>
  <c r="R386" i="1" s="1"/>
  <c r="U386" i="1" s="1"/>
  <c r="P615" i="1"/>
  <c r="Q615" i="1" s="1"/>
  <c r="R615" i="1" s="1"/>
  <c r="U615" i="1" s="1"/>
  <c r="P550" i="1"/>
  <c r="Q550" i="1" s="1"/>
  <c r="R550" i="1" s="1"/>
  <c r="U550" i="1" s="1"/>
  <c r="P701" i="1"/>
  <c r="Q701" i="1" s="1"/>
  <c r="R701" i="1" s="1"/>
  <c r="U701" i="1" s="1"/>
  <c r="P441" i="1"/>
  <c r="Q441" i="1" s="1"/>
  <c r="R441" i="1" s="1"/>
  <c r="U441" i="1" s="1"/>
  <c r="P671" i="1"/>
  <c r="Q671" i="1" s="1"/>
  <c r="R671" i="1" s="1"/>
  <c r="U671" i="1" s="1"/>
  <c r="P571" i="1"/>
  <c r="P587" i="1"/>
  <c r="Q587" i="1" s="1"/>
  <c r="R587" i="1" s="1"/>
  <c r="U587" i="1" s="1"/>
  <c r="P688" i="1"/>
  <c r="Q688" i="1" s="1"/>
  <c r="R688" i="1" s="1"/>
  <c r="U688" i="1" s="1"/>
  <c r="P154" i="1"/>
  <c r="Q154" i="1" s="1"/>
  <c r="R154" i="1" s="1"/>
  <c r="U154" i="1" s="1"/>
  <c r="P286" i="1"/>
  <c r="Q286" i="1" s="1"/>
  <c r="R286" i="1" s="1"/>
  <c r="U286" i="1" s="1"/>
  <c r="P480" i="1"/>
  <c r="Q480" i="1" s="1"/>
  <c r="R480" i="1" s="1"/>
  <c r="U480" i="1" s="1"/>
  <c r="P469" i="1"/>
  <c r="Q469" i="1" s="1"/>
  <c r="R469" i="1" s="1"/>
  <c r="U469" i="1" s="1"/>
  <c r="P206" i="1"/>
  <c r="Q206" i="1" s="1"/>
  <c r="R206" i="1" s="1"/>
  <c r="U206" i="1" s="1"/>
  <c r="P736" i="1"/>
  <c r="P122" i="1"/>
  <c r="Q122" i="1" s="1"/>
  <c r="R122" i="1" s="1"/>
  <c r="U122" i="1" s="1"/>
  <c r="P285" i="1"/>
  <c r="Q285" i="1" s="1"/>
  <c r="R285" i="1" s="1"/>
  <c r="U285" i="1" s="1"/>
  <c r="P530" i="1"/>
  <c r="P678" i="1"/>
  <c r="Q678" i="1" s="1"/>
  <c r="R678" i="1" s="1"/>
  <c r="U678" i="1" s="1"/>
  <c r="P733" i="1"/>
  <c r="Q733" i="1" s="1"/>
  <c r="R733" i="1" s="1"/>
  <c r="U733" i="1" s="1"/>
  <c r="P715" i="1"/>
  <c r="Q715" i="1" s="1"/>
  <c r="R715" i="1" s="1"/>
  <c r="U715" i="1" s="1"/>
  <c r="P666" i="1"/>
  <c r="Q666" i="1" s="1"/>
  <c r="R666" i="1" s="1"/>
  <c r="U666" i="1" s="1"/>
  <c r="P365" i="1"/>
  <c r="P749" i="1"/>
  <c r="Q749" i="1" s="1"/>
  <c r="R749" i="1" s="1"/>
  <c r="U749" i="1" s="1"/>
  <c r="P462" i="1"/>
  <c r="Q462" i="1" s="1"/>
  <c r="R462" i="1" s="1"/>
  <c r="U462" i="1" s="1"/>
  <c r="P789" i="1"/>
  <c r="Q789" i="1" s="1"/>
  <c r="R789" i="1" s="1"/>
  <c r="U789" i="1" s="1"/>
  <c r="P518" i="1"/>
  <c r="Q518" i="1" s="1"/>
  <c r="R518" i="1" s="1"/>
  <c r="U518" i="1" s="1"/>
  <c r="P798" i="1"/>
  <c r="Q798" i="1" s="1"/>
  <c r="R798" i="1" s="1"/>
  <c r="U798" i="1" s="1"/>
  <c r="P610" i="1"/>
  <c r="Q610" i="1" s="1"/>
  <c r="R610" i="1" s="1"/>
  <c r="U610" i="1" s="1"/>
  <c r="P823" i="1"/>
  <c r="Q823" i="1" s="1"/>
  <c r="R823" i="1" s="1"/>
  <c r="U823" i="1" s="1"/>
  <c r="P233" i="1"/>
  <c r="P747" i="1"/>
  <c r="Q747" i="1" s="1"/>
  <c r="R747" i="1" s="1"/>
  <c r="U747" i="1" s="1"/>
  <c r="P519" i="1"/>
  <c r="Q519" i="1" s="1"/>
  <c r="R519" i="1" s="1"/>
  <c r="U519" i="1" s="1"/>
  <c r="P683" i="1"/>
  <c r="Q683" i="1" s="1"/>
  <c r="R683" i="1" s="1"/>
  <c r="U683" i="1" s="1"/>
  <c r="P220" i="1"/>
  <c r="Q220" i="1" s="1"/>
  <c r="R220" i="1" s="1"/>
  <c r="U220" i="1" s="1"/>
  <c r="P184" i="1"/>
  <c r="Q184" i="1" s="1"/>
  <c r="R184" i="1" s="1"/>
  <c r="U184" i="1" s="1"/>
  <c r="P781" i="1"/>
  <c r="Q781" i="1" s="1"/>
  <c r="R781" i="1" s="1"/>
  <c r="U781" i="1" s="1"/>
  <c r="P812" i="1"/>
  <c r="Q812" i="1" s="1"/>
  <c r="R812" i="1" s="1"/>
  <c r="U812" i="1" s="1"/>
  <c r="P358" i="1"/>
  <c r="P631" i="1"/>
  <c r="Q631" i="1" s="1"/>
  <c r="R631" i="1" s="1"/>
  <c r="U631" i="1" s="1"/>
  <c r="P280" i="1"/>
  <c r="Q280" i="1" s="1"/>
  <c r="R280" i="1" s="1"/>
  <c r="U280" i="1" s="1"/>
  <c r="P707" i="1"/>
  <c r="Q707" i="1" s="1"/>
  <c r="R707" i="1" s="1"/>
  <c r="U707" i="1" s="1"/>
  <c r="P78" i="1"/>
  <c r="Q78" i="1" s="1"/>
  <c r="R78" i="1" s="1"/>
  <c r="U78" i="1" s="1"/>
  <c r="P464" i="1"/>
  <c r="Q464" i="1" s="1"/>
  <c r="R464" i="1" s="1"/>
  <c r="U464" i="1" s="1"/>
  <c r="P606" i="1"/>
  <c r="Q606" i="1" s="1"/>
  <c r="R606" i="1" s="1"/>
  <c r="U606" i="1" s="1"/>
  <c r="P355" i="1"/>
  <c r="P774" i="1"/>
  <c r="P407" i="1"/>
  <c r="Q407" i="1" s="1"/>
  <c r="R407" i="1" s="1"/>
  <c r="U407" i="1" s="1"/>
  <c r="P586" i="1"/>
  <c r="Q586" i="1" s="1"/>
  <c r="R586" i="1" s="1"/>
  <c r="U586" i="1" s="1"/>
  <c r="P434" i="1"/>
  <c r="Q434" i="1" s="1"/>
  <c r="R434" i="1" s="1"/>
  <c r="U434" i="1" s="1"/>
  <c r="P830" i="1"/>
  <c r="Q830" i="1" s="1"/>
  <c r="R830" i="1" s="1"/>
  <c r="U830" i="1" s="1"/>
  <c r="P840" i="1"/>
  <c r="Q840" i="1" s="1"/>
  <c r="R840" i="1" s="1"/>
  <c r="U840" i="1" s="1"/>
  <c r="P600" i="1"/>
  <c r="Q600" i="1" s="1"/>
  <c r="R600" i="1" s="1"/>
  <c r="U600" i="1" s="1"/>
  <c r="P712" i="1"/>
  <c r="Q712" i="1" s="1"/>
  <c r="R712" i="1" s="1"/>
  <c r="U712" i="1" s="1"/>
  <c r="P595" i="1"/>
  <c r="P750" i="1"/>
  <c r="Q750" i="1" s="1"/>
  <c r="R750" i="1" s="1"/>
  <c r="U750" i="1" s="1"/>
  <c r="P670" i="1"/>
  <c r="Q670" i="1" s="1"/>
  <c r="R670" i="1" s="1"/>
  <c r="U670" i="1" s="1"/>
  <c r="P660" i="1"/>
  <c r="Q660" i="1" s="1"/>
  <c r="R660" i="1" s="1"/>
  <c r="U660" i="1" s="1"/>
  <c r="P652" i="1"/>
  <c r="Q652" i="1" s="1"/>
  <c r="R652" i="1" s="1"/>
  <c r="U652" i="1" s="1"/>
  <c r="P825" i="1"/>
  <c r="Q825" i="1" s="1"/>
  <c r="R825" i="1" s="1"/>
  <c r="U825" i="1" s="1"/>
  <c r="P659" i="1"/>
  <c r="Q659" i="1" s="1"/>
  <c r="R659" i="1" s="1"/>
  <c r="U659" i="1" s="1"/>
  <c r="P847" i="1"/>
  <c r="Q847" i="1" s="1"/>
  <c r="R847" i="1" s="1"/>
  <c r="U847" i="1" s="1"/>
  <c r="P819" i="1"/>
  <c r="P841" i="1"/>
  <c r="Q841" i="1" s="1"/>
  <c r="R841" i="1" s="1"/>
  <c r="U841" i="1" s="1"/>
  <c r="P629" i="1"/>
  <c r="Q629" i="1" s="1"/>
  <c r="R629" i="1" s="1"/>
  <c r="U629" i="1" s="1"/>
  <c r="P777" i="1"/>
  <c r="Q777" i="1" s="1"/>
  <c r="R777" i="1" s="1"/>
  <c r="U777" i="1" s="1"/>
  <c r="P538" i="1"/>
  <c r="Q538" i="1" s="1"/>
  <c r="R538" i="1" s="1"/>
  <c r="U538" i="1" s="1"/>
  <c r="P474" i="1"/>
  <c r="Q474" i="1" s="1"/>
  <c r="R474" i="1" s="1"/>
  <c r="U474" i="1" s="1"/>
  <c r="P352" i="1"/>
  <c r="Q352" i="1" s="1"/>
  <c r="R352" i="1" s="1"/>
  <c r="U352" i="1" s="1"/>
  <c r="P653" i="1"/>
  <c r="Q653" i="1" s="1"/>
  <c r="R653" i="1" s="1"/>
  <c r="U653" i="1" s="1"/>
  <c r="P663" i="1"/>
  <c r="P786" i="1"/>
  <c r="Q786" i="1" s="1"/>
  <c r="R786" i="1" s="1"/>
  <c r="U786" i="1" s="1"/>
  <c r="P489" i="1"/>
  <c r="Q489" i="1" s="1"/>
  <c r="R489" i="1" s="1"/>
  <c r="U489" i="1" s="1"/>
  <c r="P563" i="1"/>
  <c r="Q563" i="1" s="1"/>
  <c r="R563" i="1" s="1"/>
  <c r="U563" i="1" s="1"/>
  <c r="P824" i="1"/>
  <c r="Q824" i="1" s="1"/>
  <c r="R824" i="1" s="1"/>
  <c r="U824" i="1" s="1"/>
  <c r="P481" i="1"/>
  <c r="Q481" i="1" s="1"/>
  <c r="R481" i="1" s="1"/>
  <c r="U481" i="1" s="1"/>
  <c r="P576" i="1"/>
  <c r="Q576" i="1" s="1"/>
  <c r="R576" i="1" s="1"/>
  <c r="U576" i="1" s="1"/>
  <c r="P662" i="1"/>
  <c r="Q662" i="1" s="1"/>
  <c r="R662" i="1" s="1"/>
  <c r="U662" i="1" s="1"/>
  <c r="P521" i="1"/>
  <c r="P558" i="1"/>
  <c r="Q558" i="1" s="1"/>
  <c r="R558" i="1" s="1"/>
  <c r="U558" i="1" s="1"/>
  <c r="P681" i="1"/>
  <c r="Q681" i="1" s="1"/>
  <c r="R681" i="1" s="1"/>
  <c r="U681" i="1" s="1"/>
  <c r="P603" i="1"/>
  <c r="Q603" i="1" s="1"/>
  <c r="R603" i="1" s="1"/>
  <c r="U603" i="1" s="1"/>
  <c r="P406" i="1"/>
  <c r="Q406" i="1" s="1"/>
  <c r="R406" i="1" s="1"/>
  <c r="U406" i="1" s="1"/>
  <c r="P372" i="1"/>
  <c r="Q372" i="1" s="1"/>
  <c r="R372" i="1" s="1"/>
  <c r="U372" i="1" s="1"/>
  <c r="P6" i="1"/>
  <c r="Q6" i="1" s="1"/>
  <c r="R6" i="1" s="1"/>
  <c r="U6" i="1" s="1"/>
  <c r="P800" i="1"/>
  <c r="Q800" i="1" s="1"/>
  <c r="R800" i="1" s="1"/>
  <c r="U800" i="1" s="1"/>
  <c r="P801" i="1"/>
  <c r="P560" i="1"/>
  <c r="Q560" i="1" s="1"/>
  <c r="R560" i="1" s="1"/>
  <c r="U560" i="1" s="1"/>
  <c r="P856" i="1"/>
  <c r="Q856" i="1" s="1"/>
  <c r="R856" i="1" s="1"/>
  <c r="U856" i="1" s="1"/>
  <c r="P517" i="1"/>
  <c r="Q517" i="1" s="1"/>
  <c r="R517" i="1" s="1"/>
  <c r="U517" i="1" s="1"/>
  <c r="P251" i="1"/>
  <c r="Q251" i="1" s="1"/>
  <c r="R251" i="1" s="1"/>
  <c r="U251" i="1" s="1"/>
  <c r="P543" i="1"/>
  <c r="Q543" i="1" s="1"/>
  <c r="R543" i="1" s="1"/>
  <c r="U543" i="1" s="1"/>
  <c r="P697" i="1"/>
  <c r="Q697" i="1" s="1"/>
  <c r="R697" i="1" s="1"/>
  <c r="U697" i="1" s="1"/>
  <c r="P799" i="1"/>
  <c r="P785" i="1"/>
  <c r="P703" i="1"/>
  <c r="Q703" i="1" s="1"/>
  <c r="R703" i="1" s="1"/>
  <c r="U703" i="1" s="1"/>
  <c r="P676" i="1"/>
  <c r="Q676" i="1" s="1"/>
  <c r="R676" i="1" s="1"/>
  <c r="U676" i="1" s="1"/>
  <c r="P795" i="1"/>
  <c r="Q795" i="1" s="1"/>
  <c r="R795" i="1" s="1"/>
  <c r="U795" i="1" s="1"/>
  <c r="P506" i="1"/>
  <c r="Q506" i="1" s="1"/>
  <c r="R506" i="1" s="1"/>
  <c r="U506" i="1" s="1"/>
  <c r="P813" i="1"/>
  <c r="Q813" i="1" s="1"/>
  <c r="R813" i="1" s="1"/>
  <c r="U813" i="1" s="1"/>
  <c r="P599" i="1"/>
  <c r="Q599" i="1" s="1"/>
  <c r="R599" i="1" s="1"/>
  <c r="U599" i="1" s="1"/>
  <c r="P735" i="1"/>
  <c r="Q735" i="1" s="1"/>
  <c r="R735" i="1" s="1"/>
  <c r="U735" i="1" s="1"/>
  <c r="P675" i="1"/>
  <c r="P638" i="1"/>
  <c r="Q638" i="1" s="1"/>
  <c r="R638" i="1" s="1"/>
  <c r="U638" i="1" s="1"/>
  <c r="P674" i="1"/>
  <c r="Q674" i="1" s="1"/>
  <c r="R674" i="1" s="1"/>
  <c r="U674" i="1" s="1"/>
  <c r="P520" i="1"/>
  <c r="Q520" i="1" s="1"/>
  <c r="R520" i="1" s="1"/>
  <c r="U520" i="1" s="1"/>
  <c r="P457" i="1"/>
  <c r="P704" i="1"/>
  <c r="Q704" i="1" s="1"/>
  <c r="R704" i="1" s="1"/>
  <c r="U704" i="1" s="1"/>
  <c r="P299" i="1"/>
  <c r="Q299" i="1" s="1"/>
  <c r="R299" i="1" s="1"/>
  <c r="U299" i="1" s="1"/>
  <c r="P702" i="1"/>
  <c r="Q702" i="1" s="1"/>
  <c r="R702" i="1" s="1"/>
  <c r="U702" i="1" s="1"/>
  <c r="P585" i="1"/>
  <c r="P835" i="1"/>
  <c r="Q835" i="1" s="1"/>
  <c r="R835" i="1" s="1"/>
  <c r="U835" i="1" s="1"/>
  <c r="P449" i="1"/>
  <c r="Q449" i="1" s="1"/>
  <c r="R449" i="1" s="1"/>
  <c r="U449" i="1" s="1"/>
  <c r="P132" i="1"/>
  <c r="Q132" i="1" s="1"/>
  <c r="R132" i="1" s="1"/>
  <c r="U132" i="1" s="1"/>
  <c r="P504" i="1"/>
  <c r="Q504" i="1" s="1"/>
  <c r="R504" i="1" s="1"/>
  <c r="U504" i="1" s="1"/>
  <c r="P584" i="1"/>
  <c r="Q584" i="1" s="1"/>
  <c r="R584" i="1" s="1"/>
  <c r="U584" i="1" s="1"/>
  <c r="P710" i="1"/>
  <c r="Q710" i="1" s="1"/>
  <c r="R710" i="1" s="1"/>
  <c r="U710" i="1" s="1"/>
  <c r="P430" i="1"/>
  <c r="Q430" i="1" s="1"/>
  <c r="R430" i="1" s="1"/>
  <c r="U430" i="1" s="1"/>
  <c r="P547" i="1"/>
  <c r="P852" i="1"/>
  <c r="Q852" i="1" s="1"/>
  <c r="R852" i="1" s="1"/>
  <c r="U852" i="1" s="1"/>
  <c r="P356" i="1"/>
  <c r="Q356" i="1" s="1"/>
  <c r="R356" i="1" s="1"/>
  <c r="U356" i="1" s="1"/>
  <c r="P745" i="1"/>
  <c r="Q745" i="1" s="1"/>
  <c r="R745" i="1" s="1"/>
  <c r="U745" i="1" s="1"/>
  <c r="P310" i="1"/>
  <c r="Q310" i="1" s="1"/>
  <c r="R310" i="1" s="1"/>
  <c r="U310" i="1" s="1"/>
  <c r="P770" i="1"/>
  <c r="Q770" i="1" s="1"/>
  <c r="R770" i="1" s="1"/>
  <c r="U770" i="1" s="1"/>
  <c r="P831" i="1"/>
  <c r="Q831" i="1" s="1"/>
  <c r="R831" i="1" s="1"/>
  <c r="U831" i="1" s="1"/>
  <c r="P773" i="1"/>
  <c r="Q773" i="1" s="1"/>
  <c r="R773" i="1" s="1"/>
  <c r="U773" i="1" s="1"/>
  <c r="P426" i="1"/>
  <c r="P850" i="1"/>
  <c r="Q850" i="1" s="1"/>
  <c r="R850" i="1" s="1"/>
  <c r="U850" i="1" s="1"/>
  <c r="P848" i="1"/>
  <c r="Q848" i="1" s="1"/>
  <c r="R848" i="1" s="1"/>
  <c r="U848" i="1" s="1"/>
  <c r="P120" i="1"/>
  <c r="Q120" i="1" s="1"/>
  <c r="R120" i="1" s="1"/>
  <c r="U120" i="1" s="1"/>
  <c r="P588" i="1"/>
  <c r="Q588" i="1" s="1"/>
  <c r="R588" i="1" s="1"/>
  <c r="U588" i="1" s="1"/>
  <c r="P722" i="1"/>
  <c r="Q722" i="1" s="1"/>
  <c r="R722" i="1" s="1"/>
  <c r="U722" i="1" s="1"/>
  <c r="P790" i="1"/>
  <c r="Q790" i="1" s="1"/>
  <c r="R790" i="1" s="1"/>
  <c r="U790" i="1" s="1"/>
  <c r="P816" i="1"/>
  <c r="Q816" i="1" s="1"/>
  <c r="R816" i="1" s="1"/>
  <c r="U816" i="1" s="1"/>
  <c r="P682" i="1"/>
  <c r="P700" i="1"/>
  <c r="Q700" i="1" s="1"/>
  <c r="R700" i="1" s="1"/>
  <c r="U700" i="1" s="1"/>
  <c r="P693" i="1"/>
  <c r="Q693" i="1" s="1"/>
  <c r="R693" i="1" s="1"/>
  <c r="U693" i="1" s="1"/>
  <c r="P854" i="1"/>
  <c r="Q854" i="1" s="1"/>
  <c r="R854" i="1" s="1"/>
  <c r="U854" i="1" s="1"/>
  <c r="P201" i="1"/>
  <c r="Q201" i="1" s="1"/>
  <c r="R201" i="1" s="1"/>
  <c r="U201" i="1" s="1"/>
  <c r="P737" i="1"/>
  <c r="Q737" i="1" s="1"/>
  <c r="R737" i="1" s="1"/>
  <c r="U737" i="1" s="1"/>
  <c r="P494" i="1"/>
  <c r="Q494" i="1" s="1"/>
  <c r="R494" i="1" s="1"/>
  <c r="U494" i="1" s="1"/>
  <c r="P396" i="1"/>
  <c r="Q396" i="1" s="1"/>
  <c r="R396" i="1" s="1"/>
  <c r="U396" i="1" s="1"/>
  <c r="P650" i="1"/>
  <c r="P635" i="1"/>
  <c r="Q635" i="1" s="1"/>
  <c r="R635" i="1" s="1"/>
  <c r="U635" i="1" s="1"/>
  <c r="P766" i="1"/>
  <c r="Q766" i="1" s="1"/>
  <c r="R766" i="1" s="1"/>
  <c r="U766" i="1" s="1"/>
  <c r="P165" i="1"/>
  <c r="Q165" i="1" s="1"/>
  <c r="R165" i="1" s="1"/>
  <c r="U165" i="1" s="1"/>
  <c r="P814" i="1"/>
  <c r="P855" i="1"/>
  <c r="Q855" i="1" s="1"/>
  <c r="R855" i="1" s="1"/>
  <c r="U855" i="1" s="1"/>
  <c r="P488" i="1"/>
  <c r="Q488" i="1" s="1"/>
  <c r="R488" i="1" s="1"/>
  <c r="U488" i="1" s="1"/>
  <c r="P529" i="1"/>
  <c r="Q529" i="1" s="1"/>
  <c r="R529" i="1" s="1"/>
  <c r="U529" i="1" s="1"/>
  <c r="P751" i="1"/>
  <c r="P713" i="1"/>
  <c r="Q713" i="1" s="1"/>
  <c r="R713" i="1" s="1"/>
  <c r="U713" i="1" s="1"/>
  <c r="P425" i="1"/>
  <c r="Q425" i="1" s="1"/>
  <c r="R425" i="1" s="1"/>
  <c r="U425" i="1" s="1"/>
  <c r="P687" i="1"/>
  <c r="Q687" i="1" s="1"/>
  <c r="R687" i="1" s="1"/>
  <c r="U687" i="1" s="1"/>
  <c r="P551" i="1"/>
  <c r="Q551" i="1" s="1"/>
  <c r="R551" i="1" s="1"/>
  <c r="U551" i="1" s="1"/>
  <c r="P833" i="1"/>
  <c r="Q833" i="1" s="1"/>
  <c r="R833" i="1" s="1"/>
  <c r="U833" i="1" s="1"/>
  <c r="P440" i="1"/>
  <c r="Q440" i="1" s="1"/>
  <c r="R440" i="1" s="1"/>
  <c r="U440" i="1" s="1"/>
  <c r="P579" i="1"/>
  <c r="Q579" i="1" s="1"/>
  <c r="R579" i="1" s="1"/>
  <c r="U579" i="1" s="1"/>
  <c r="P690" i="1"/>
  <c r="P793" i="1"/>
  <c r="Q793" i="1" s="1"/>
  <c r="R793" i="1" s="1"/>
  <c r="U793" i="1" s="1"/>
  <c r="P672" i="1"/>
  <c r="Q672" i="1" s="1"/>
  <c r="R672" i="1" s="1"/>
  <c r="U672" i="1" s="1"/>
  <c r="P605" i="1"/>
  <c r="P743" i="1"/>
  <c r="Q743" i="1" s="1"/>
  <c r="R743" i="1" s="1"/>
  <c r="U743" i="1" s="1"/>
  <c r="P467" i="1"/>
  <c r="Q467" i="1" s="1"/>
  <c r="R467" i="1" s="1"/>
  <c r="U467" i="1" s="1"/>
  <c r="P496" i="1"/>
  <c r="Q496" i="1" s="1"/>
  <c r="R496" i="1" s="1"/>
  <c r="U496" i="1" s="1"/>
  <c r="P212" i="1"/>
  <c r="Q212" i="1" s="1"/>
  <c r="R212" i="1" s="1"/>
  <c r="U212" i="1" s="1"/>
  <c r="P493" i="1"/>
  <c r="P156" i="1"/>
  <c r="Q156" i="1" s="1"/>
  <c r="R156" i="1" s="1"/>
  <c r="U156" i="1" s="1"/>
  <c r="P362" i="1"/>
  <c r="Q362" i="1" s="1"/>
  <c r="R362" i="1" s="1"/>
  <c r="U362" i="1" s="1"/>
  <c r="P404" i="1"/>
  <c r="Q404" i="1" s="1"/>
  <c r="R404" i="1" s="1"/>
  <c r="U404" i="1" s="1"/>
  <c r="P314" i="1"/>
  <c r="P601" i="1"/>
  <c r="Q601" i="1" s="1"/>
  <c r="R601" i="1" s="1"/>
  <c r="U601" i="1" s="1"/>
  <c r="P221" i="1"/>
  <c r="Q221" i="1" s="1"/>
  <c r="R221" i="1" s="1"/>
  <c r="U221" i="1" s="1"/>
  <c r="P302" i="1"/>
  <c r="Q302" i="1" s="1"/>
  <c r="R302" i="1" s="1"/>
  <c r="U302" i="1" s="1"/>
  <c r="P239" i="1"/>
  <c r="P325" i="1"/>
  <c r="Q325" i="1" s="1"/>
  <c r="R325" i="1" s="1"/>
  <c r="U325" i="1" s="1"/>
  <c r="P368" i="1"/>
  <c r="Q368" i="1" s="1"/>
  <c r="R368" i="1" s="1"/>
  <c r="U368" i="1" s="1"/>
  <c r="P627" i="1"/>
  <c r="Q627" i="1" s="1"/>
  <c r="R627" i="1" s="1"/>
  <c r="U627" i="1" s="1"/>
  <c r="P804" i="1"/>
  <c r="Q804" i="1" s="1"/>
  <c r="R804" i="1" s="1"/>
  <c r="U804" i="1" s="1"/>
  <c r="P692" i="1"/>
  <c r="Q692" i="1" s="1"/>
  <c r="R692" i="1" s="1"/>
  <c r="U692" i="1" s="1"/>
  <c r="P313" i="1"/>
  <c r="Q313" i="1" s="1"/>
  <c r="R313" i="1" s="1"/>
  <c r="U313" i="1" s="1"/>
  <c r="P806" i="1"/>
  <c r="Q806" i="1" s="1"/>
  <c r="R806" i="1" s="1"/>
  <c r="U806" i="1" s="1"/>
  <c r="P403" i="1"/>
  <c r="P611" i="1"/>
  <c r="Q611" i="1" s="1"/>
  <c r="R611" i="1" s="1"/>
  <c r="U611" i="1" s="1"/>
  <c r="P210" i="1"/>
  <c r="Q210" i="1" s="1"/>
  <c r="R210" i="1" s="1"/>
  <c r="U210" i="1" s="1"/>
  <c r="P822" i="1"/>
  <c r="Q822" i="1" s="1"/>
  <c r="R822" i="1" s="1"/>
  <c r="U822" i="1" s="1"/>
  <c r="P725" i="1"/>
  <c r="Q725" i="1" s="1"/>
  <c r="R725" i="1" s="1"/>
  <c r="U725" i="1" s="1"/>
  <c r="P367" i="1"/>
  <c r="Q367" i="1" s="1"/>
  <c r="R367" i="1" s="1"/>
  <c r="U367" i="1" s="1"/>
  <c r="P797" i="1"/>
  <c r="Q797" i="1" s="1"/>
  <c r="R797" i="1" s="1"/>
  <c r="U797" i="1" s="1"/>
  <c r="P331" i="1"/>
  <c r="Q331" i="1" s="1"/>
  <c r="R331" i="1" s="1"/>
  <c r="U331" i="1" s="1"/>
  <c r="P79" i="1"/>
  <c r="P290" i="1"/>
  <c r="Q290" i="1" s="1"/>
  <c r="R290" i="1" s="1"/>
  <c r="U290" i="1" s="1"/>
  <c r="P387" i="1"/>
  <c r="Q387" i="1" s="1"/>
  <c r="R387" i="1" s="1"/>
  <c r="U387" i="1" s="1"/>
  <c r="P131" i="1"/>
  <c r="Q131" i="1" s="1"/>
  <c r="R131" i="1" s="1"/>
  <c r="U131" i="1" s="1"/>
  <c r="P379" i="1"/>
  <c r="Q379" i="1" s="1"/>
  <c r="R379" i="1" s="1"/>
  <c r="U379" i="1" s="1"/>
  <c r="P207" i="1"/>
  <c r="Q207" i="1" s="1"/>
  <c r="R207" i="1" s="1"/>
  <c r="U207" i="1" s="1"/>
  <c r="P236" i="1"/>
  <c r="Q236" i="1" s="1"/>
  <c r="R236" i="1" s="1"/>
  <c r="U236" i="1" s="1"/>
  <c r="P89" i="1"/>
  <c r="Q89" i="1" s="1"/>
  <c r="R89" i="1" s="1"/>
  <c r="U89" i="1" s="1"/>
  <c r="P338" i="1"/>
  <c r="P293" i="1"/>
  <c r="Q293" i="1" s="1"/>
  <c r="R293" i="1" s="1"/>
  <c r="U293" i="1" s="1"/>
  <c r="P562" i="1"/>
  <c r="Q562" i="1" s="1"/>
  <c r="R562" i="1" s="1"/>
  <c r="U562" i="1" s="1"/>
  <c r="P533" i="1"/>
  <c r="Q533" i="1" s="1"/>
  <c r="R533" i="1" s="1"/>
  <c r="U533" i="1" s="1"/>
  <c r="P590" i="1"/>
  <c r="Q590" i="1" s="1"/>
  <c r="R590" i="1" s="1"/>
  <c r="U590" i="1" s="1"/>
  <c r="P259" i="1"/>
  <c r="Q259" i="1" s="1"/>
  <c r="R259" i="1" s="1"/>
  <c r="U259" i="1" s="1"/>
  <c r="P225" i="1"/>
  <c r="P252" i="1"/>
  <c r="P545" i="1"/>
  <c r="P698" i="1"/>
  <c r="P381" i="1"/>
  <c r="Q381" i="1" s="1"/>
  <c r="R381" i="1" s="1"/>
  <c r="U381" i="1" s="1"/>
  <c r="P133" i="1"/>
  <c r="Q133" i="1" s="1"/>
  <c r="R133" i="1" s="1"/>
  <c r="U133" i="1" s="1"/>
  <c r="P511" i="1"/>
  <c r="Q511" i="1" s="1"/>
  <c r="R511" i="1" s="1"/>
  <c r="U511" i="1" s="1"/>
  <c r="P159" i="1"/>
  <c r="Q159" i="1" s="1"/>
  <c r="R159" i="1" s="1"/>
  <c r="U159" i="1" s="1"/>
  <c r="P665" i="1"/>
  <c r="Q665" i="1" s="1"/>
  <c r="R665" i="1" s="1"/>
  <c r="U665" i="1" s="1"/>
  <c r="P279" i="1"/>
  <c r="Q279" i="1" s="1"/>
  <c r="R279" i="1" s="1"/>
  <c r="U279" i="1" s="1"/>
  <c r="P308" i="1"/>
  <c r="P155" i="1"/>
  <c r="Q155" i="1" s="1"/>
  <c r="R155" i="1" s="1"/>
  <c r="U155" i="1" s="1"/>
  <c r="P188" i="1"/>
  <c r="Q188" i="1" s="1"/>
  <c r="R188" i="1" s="1"/>
  <c r="U188" i="1" s="1"/>
  <c r="P75" i="1"/>
  <c r="Q75" i="1" s="1"/>
  <c r="R75" i="1" s="1"/>
  <c r="U75" i="1" s="1"/>
  <c r="P182" i="1"/>
  <c r="Q182" i="1" s="1"/>
  <c r="R182" i="1" s="1"/>
  <c r="U182" i="1" s="1"/>
  <c r="P317" i="1"/>
  <c r="Q317" i="1" s="1"/>
  <c r="R317" i="1" s="1"/>
  <c r="U317" i="1" s="1"/>
  <c r="P391" i="1"/>
  <c r="Q391" i="1" s="1"/>
  <c r="R391" i="1" s="1"/>
  <c r="U391" i="1" s="1"/>
  <c r="P98" i="1"/>
  <c r="Q98" i="1" s="1"/>
  <c r="R98" i="1" s="1"/>
  <c r="U98" i="1" s="1"/>
  <c r="P272" i="1"/>
  <c r="P149" i="1"/>
  <c r="Q149" i="1" s="1"/>
  <c r="R149" i="1" s="1"/>
  <c r="U149" i="1" s="1"/>
  <c r="P400" i="1"/>
  <c r="Q400" i="1" s="1"/>
  <c r="R400" i="1" s="1"/>
  <c r="U400" i="1" s="1"/>
  <c r="P429" i="1"/>
  <c r="P527" i="1"/>
  <c r="Q527" i="1" s="1"/>
  <c r="R527" i="1" s="1"/>
  <c r="U527" i="1" s="1"/>
  <c r="P70" i="1"/>
  <c r="Q70" i="1" s="1"/>
  <c r="R70" i="1" s="1"/>
  <c r="U70" i="1" s="1"/>
  <c r="P48" i="1"/>
  <c r="Q48" i="1" s="1"/>
  <c r="R48" i="1" s="1"/>
  <c r="U48" i="1" s="1"/>
  <c r="P93" i="1"/>
  <c r="Q93" i="1" s="1"/>
  <c r="R93" i="1" s="1"/>
  <c r="U93" i="1" s="1"/>
  <c r="P264" i="1"/>
  <c r="P87" i="1"/>
  <c r="Q87" i="1" s="1"/>
  <c r="R87" i="1" s="1"/>
  <c r="U87" i="1" s="1"/>
  <c r="P378" i="1"/>
  <c r="Q378" i="1" s="1"/>
  <c r="R378" i="1" s="1"/>
  <c r="U378" i="1" s="1"/>
  <c r="P59" i="1"/>
  <c r="Q59" i="1" s="1"/>
  <c r="R59" i="1" s="1"/>
  <c r="U59" i="1" s="1"/>
  <c r="P223" i="1"/>
  <c r="Q223" i="1" s="1"/>
  <c r="R223" i="1" s="1"/>
  <c r="U223" i="1" s="1"/>
  <c r="P83" i="1"/>
  <c r="Q83" i="1" s="1"/>
  <c r="R83" i="1" s="1"/>
  <c r="U83" i="1" s="1"/>
  <c r="P180" i="1"/>
  <c r="Q180" i="1" s="1"/>
  <c r="R180" i="1" s="1"/>
  <c r="U180" i="1" s="1"/>
  <c r="P103" i="1"/>
  <c r="Q103" i="1" s="1"/>
  <c r="R103" i="1" s="1"/>
  <c r="U103" i="1" s="1"/>
  <c r="P81" i="1"/>
  <c r="P105" i="1"/>
  <c r="Q105" i="1" s="1"/>
  <c r="R105" i="1" s="1"/>
  <c r="U105" i="1" s="1"/>
  <c r="P37" i="1"/>
  <c r="Q37" i="1" s="1"/>
  <c r="R37" i="1" s="1"/>
  <c r="U37" i="1" s="1"/>
  <c r="P23" i="1"/>
  <c r="Q23" i="1" s="1"/>
  <c r="R23" i="1" s="1"/>
  <c r="U23" i="1" s="1"/>
  <c r="P14" i="1"/>
  <c r="P685" i="1"/>
  <c r="Q685" i="1" s="1"/>
  <c r="R685" i="1" s="1"/>
  <c r="U685" i="1" s="1"/>
  <c r="P604" i="1"/>
  <c r="Q604" i="1" s="1"/>
  <c r="R604" i="1" s="1"/>
  <c r="U604" i="1" s="1"/>
  <c r="P371" i="1"/>
  <c r="Q371" i="1" s="1"/>
  <c r="R371" i="1" s="1"/>
  <c r="U371" i="1" s="1"/>
  <c r="P194" i="1"/>
  <c r="P534" i="1"/>
  <c r="Q534" i="1" s="1"/>
  <c r="R534" i="1" s="1"/>
  <c r="U534" i="1" s="1"/>
  <c r="P254" i="1"/>
  <c r="Q254" i="1" s="1"/>
  <c r="R254" i="1" s="1"/>
  <c r="U254" i="1" s="1"/>
  <c r="P216" i="1"/>
  <c r="Q216" i="1" s="1"/>
  <c r="R216" i="1" s="1"/>
  <c r="U216" i="1" s="1"/>
  <c r="P607" i="1"/>
  <c r="Q607" i="1" s="1"/>
  <c r="R607" i="1" s="1"/>
  <c r="U607" i="1" s="1"/>
  <c r="P827" i="1"/>
  <c r="Q827" i="1" s="1"/>
  <c r="R827" i="1" s="1"/>
  <c r="U827" i="1" s="1"/>
  <c r="P734" i="1"/>
  <c r="Q734" i="1" s="1"/>
  <c r="R734" i="1" s="1"/>
  <c r="U734" i="1" s="1"/>
  <c r="P514" i="1"/>
  <c r="Q514" i="1" s="1"/>
  <c r="R514" i="1" s="1"/>
  <c r="U514" i="1" s="1"/>
  <c r="P523" i="1"/>
  <c r="P582" i="1"/>
  <c r="Q582" i="1" s="1"/>
  <c r="R582" i="1" s="1"/>
  <c r="U582" i="1" s="1"/>
  <c r="P512" i="1"/>
  <c r="Q512" i="1" s="1"/>
  <c r="R512" i="1" s="1"/>
  <c r="U512" i="1" s="1"/>
  <c r="P649" i="1"/>
  <c r="Q649" i="1" s="1"/>
  <c r="R649" i="1" s="1"/>
  <c r="U649" i="1" s="1"/>
  <c r="P72" i="1"/>
  <c r="Q72" i="1" s="1"/>
  <c r="R72" i="1" s="1"/>
  <c r="U72" i="1" s="1"/>
  <c r="P422" i="1"/>
  <c r="Q422" i="1" s="1"/>
  <c r="R422" i="1" s="1"/>
  <c r="U422" i="1" s="1"/>
  <c r="P583" i="1"/>
  <c r="Q583" i="1" s="1"/>
  <c r="R583" i="1" s="1"/>
  <c r="U583" i="1" s="1"/>
  <c r="P215" i="1"/>
  <c r="Q215" i="1" s="1"/>
  <c r="R215" i="1" s="1"/>
  <c r="U215" i="1" s="1"/>
  <c r="P283" i="1"/>
  <c r="P265" i="1"/>
  <c r="Q265" i="1" s="1"/>
  <c r="R265" i="1" s="1"/>
  <c r="U265" i="1" s="1"/>
  <c r="P394" i="1"/>
  <c r="Q394" i="1" s="1"/>
  <c r="R394" i="1" s="1"/>
  <c r="U394" i="1" s="1"/>
  <c r="P729" i="1"/>
  <c r="Q729" i="1" s="1"/>
  <c r="R729" i="1" s="1"/>
  <c r="U729" i="1" s="1"/>
  <c r="P573" i="1"/>
  <c r="Q573" i="1" s="1"/>
  <c r="R573" i="1" s="1"/>
  <c r="U573" i="1" s="1"/>
  <c r="P706" i="1"/>
  <c r="Q706" i="1" s="1"/>
  <c r="R706" i="1" s="1"/>
  <c r="U706" i="1" s="1"/>
  <c r="P540" i="1"/>
  <c r="Q540" i="1" s="1"/>
  <c r="R540" i="1" s="1"/>
  <c r="U540" i="1" s="1"/>
  <c r="P783" i="1"/>
  <c r="Q783" i="1" s="1"/>
  <c r="R783" i="1" s="1"/>
  <c r="U783" i="1" s="1"/>
  <c r="P849" i="1"/>
  <c r="P630" i="1"/>
  <c r="Q630" i="1" s="1"/>
  <c r="R630" i="1" s="1"/>
  <c r="U630" i="1" s="1"/>
  <c r="P273" i="1"/>
  <c r="Q273" i="1" s="1"/>
  <c r="R273" i="1" s="1"/>
  <c r="U273" i="1" s="1"/>
  <c r="P292" i="1"/>
  <c r="P844" i="1"/>
  <c r="Q844" i="1" s="1"/>
  <c r="R844" i="1" s="1"/>
  <c r="U844" i="1" s="1"/>
  <c r="P213" i="1"/>
  <c r="Q213" i="1" s="1"/>
  <c r="R213" i="1" s="1"/>
  <c r="U213" i="1" s="1"/>
  <c r="P64" i="1"/>
  <c r="Q64" i="1" s="1"/>
  <c r="R64" i="1" s="1"/>
  <c r="U64" i="1" s="1"/>
  <c r="P275" i="1"/>
  <c r="Q275" i="1" s="1"/>
  <c r="R275" i="1" s="1"/>
  <c r="U275" i="1" s="1"/>
  <c r="P96" i="1"/>
  <c r="P176" i="1"/>
  <c r="Q176" i="1" s="1"/>
  <c r="R176" i="1" s="1"/>
  <c r="U176" i="1" s="1"/>
  <c r="P300" i="1"/>
  <c r="Q300" i="1" s="1"/>
  <c r="R300" i="1" s="1"/>
  <c r="U300" i="1" s="1"/>
  <c r="P684" i="1"/>
  <c r="Q684" i="1" s="1"/>
  <c r="R684" i="1" s="1"/>
  <c r="U684" i="1" s="1"/>
  <c r="P699" i="1"/>
  <c r="Q699" i="1" s="1"/>
  <c r="R699" i="1" s="1"/>
  <c r="U699" i="1" s="1"/>
  <c r="P319" i="1"/>
  <c r="Q319" i="1" s="1"/>
  <c r="R319" i="1" s="1"/>
  <c r="U319" i="1" s="1"/>
  <c r="P211" i="1"/>
  <c r="Q211" i="1" s="1"/>
  <c r="R211" i="1" s="1"/>
  <c r="U211" i="1" s="1"/>
  <c r="P329" i="1"/>
  <c r="Q329" i="1" s="1"/>
  <c r="R329" i="1" s="1"/>
  <c r="U329" i="1" s="1"/>
  <c r="P389" i="1"/>
  <c r="P287" i="1"/>
  <c r="Q287" i="1" s="1"/>
  <c r="R287" i="1" s="1"/>
  <c r="U287" i="1" s="1"/>
  <c r="P228" i="1"/>
  <c r="Q228" i="1" s="1"/>
  <c r="R228" i="1" s="1"/>
  <c r="U228" i="1" s="1"/>
  <c r="P101" i="1"/>
  <c r="Q101" i="1" s="1"/>
  <c r="R101" i="1" s="1"/>
  <c r="U101" i="1" s="1"/>
  <c r="P263" i="1"/>
  <c r="Q263" i="1" s="1"/>
  <c r="R263" i="1" s="1"/>
  <c r="U263" i="1" s="1"/>
  <c r="P229" i="1"/>
  <c r="Q229" i="1" s="1"/>
  <c r="R229" i="1" s="1"/>
  <c r="U229" i="1" s="1"/>
  <c r="P357" i="1"/>
  <c r="Q357" i="1" s="1"/>
  <c r="R357" i="1" s="1"/>
  <c r="U357" i="1" s="1"/>
  <c r="P177" i="1"/>
  <c r="Q177" i="1" s="1"/>
  <c r="R177" i="1" s="1"/>
  <c r="U177" i="1" s="1"/>
  <c r="P524" i="1"/>
  <c r="P641" i="1"/>
  <c r="Q641" i="1" s="1"/>
  <c r="R641" i="1" s="1"/>
  <c r="U641" i="1" s="1"/>
  <c r="P454" i="1"/>
  <c r="Q454" i="1" s="1"/>
  <c r="R454" i="1" s="1"/>
  <c r="U454" i="1" s="1"/>
  <c r="P555" i="1"/>
  <c r="Q555" i="1" s="1"/>
  <c r="R555" i="1" s="1"/>
  <c r="U555" i="1" s="1"/>
  <c r="P276" i="1"/>
  <c r="Q276" i="1" s="1"/>
  <c r="R276" i="1" s="1"/>
  <c r="U276" i="1" s="1"/>
  <c r="P129" i="1"/>
  <c r="Q129" i="1" s="1"/>
  <c r="R129" i="1" s="1"/>
  <c r="U129" i="1" s="1"/>
  <c r="P349" i="1"/>
  <c r="Q349" i="1" s="1"/>
  <c r="R349" i="1" s="1"/>
  <c r="U349" i="1" s="1"/>
  <c r="P578" i="1"/>
  <c r="Q578" i="1" s="1"/>
  <c r="R578" i="1" s="1"/>
  <c r="U578" i="1" s="1"/>
  <c r="P420" i="1"/>
  <c r="P113" i="1"/>
  <c r="Q113" i="1" s="1"/>
  <c r="R113" i="1" s="1"/>
  <c r="U113" i="1" s="1"/>
  <c r="P41" i="1"/>
  <c r="Q41" i="1" s="1"/>
  <c r="R41" i="1" s="1"/>
  <c r="U41" i="1" s="1"/>
  <c r="P172" i="1"/>
  <c r="Q172" i="1" s="1"/>
  <c r="R172" i="1" s="1"/>
  <c r="U172" i="1" s="1"/>
  <c r="P53" i="1"/>
  <c r="Q53" i="1" s="1"/>
  <c r="R53" i="1" s="1"/>
  <c r="U53" i="1" s="1"/>
  <c r="P135" i="1"/>
  <c r="Q135" i="1" s="1"/>
  <c r="R135" i="1" s="1"/>
  <c r="U135" i="1" s="1"/>
  <c r="P257" i="1"/>
  <c r="Q257" i="1" s="1"/>
  <c r="R257" i="1" s="1"/>
  <c r="U257" i="1" s="1"/>
  <c r="P115" i="1"/>
  <c r="Q115" i="1" s="1"/>
  <c r="R115" i="1" s="1"/>
  <c r="U115" i="1" s="1"/>
  <c r="P304" i="1"/>
  <c r="P234" i="1"/>
  <c r="Q234" i="1" s="1"/>
  <c r="R234" i="1" s="1"/>
  <c r="U234" i="1" s="1"/>
  <c r="P86" i="1"/>
  <c r="Q86" i="1" s="1"/>
  <c r="R86" i="1" s="1"/>
  <c r="U86" i="1" s="1"/>
  <c r="P146" i="1"/>
  <c r="Q146" i="1" s="1"/>
  <c r="R146" i="1" s="1"/>
  <c r="U146" i="1" s="1"/>
  <c r="P40" i="1"/>
  <c r="Q40" i="1" s="1"/>
  <c r="R40" i="1" s="1"/>
  <c r="U40" i="1" s="1"/>
  <c r="P65" i="1"/>
  <c r="Q65" i="1" s="1"/>
  <c r="R65" i="1" s="1"/>
  <c r="U65" i="1" s="1"/>
  <c r="P110" i="1"/>
  <c r="Q110" i="1" s="1"/>
  <c r="R110" i="1" s="1"/>
  <c r="U110" i="1" s="1"/>
  <c r="P91" i="1"/>
  <c r="Q91" i="1" s="1"/>
  <c r="R91" i="1" s="1"/>
  <c r="U91" i="1" s="1"/>
  <c r="P36" i="1"/>
  <c r="P7" i="1"/>
  <c r="Q7" i="1" s="1"/>
  <c r="R7" i="1" s="1"/>
  <c r="U7" i="1" s="1"/>
  <c r="P445" i="1"/>
  <c r="Q445" i="1" s="1"/>
  <c r="R445" i="1" s="1"/>
  <c r="U445" i="1" s="1"/>
  <c r="P677" i="1"/>
  <c r="Q677" i="1" s="1"/>
  <c r="R677" i="1" s="1"/>
  <c r="U677" i="1" s="1"/>
  <c r="P102" i="1"/>
  <c r="Q102" i="1" s="1"/>
  <c r="R102" i="1" s="1"/>
  <c r="U102" i="1" s="1"/>
  <c r="P250" i="1"/>
  <c r="Q250" i="1" s="1"/>
  <c r="R250" i="1" s="1"/>
  <c r="U250" i="1" s="1"/>
  <c r="P732" i="1"/>
  <c r="Q732" i="1" s="1"/>
  <c r="R732" i="1" s="1"/>
  <c r="U732" i="1" s="1"/>
  <c r="P569" i="1"/>
  <c r="Q569" i="1" s="1"/>
  <c r="R569" i="1" s="1"/>
  <c r="U569" i="1" s="1"/>
  <c r="P694" i="1"/>
  <c r="P769" i="1"/>
  <c r="Q769" i="1" s="1"/>
  <c r="R769" i="1" s="1"/>
  <c r="U769" i="1" s="1"/>
  <c r="P448" i="1"/>
  <c r="Q448" i="1" s="1"/>
  <c r="R448" i="1" s="1"/>
  <c r="U448" i="1" s="1"/>
  <c r="P392" i="1"/>
  <c r="Q392" i="1" s="1"/>
  <c r="R392" i="1" s="1"/>
  <c r="U392" i="1" s="1"/>
  <c r="P238" i="1"/>
  <c r="Q238" i="1" s="1"/>
  <c r="R238" i="1" s="1"/>
  <c r="U238" i="1" s="1"/>
  <c r="P836" i="1"/>
  <c r="Q836" i="1" s="1"/>
  <c r="R836" i="1" s="1"/>
  <c r="U836" i="1" s="1"/>
  <c r="P85" i="1"/>
  <c r="Q85" i="1" s="1"/>
  <c r="R85" i="1" s="1"/>
  <c r="U85" i="1" s="1"/>
  <c r="P168" i="1"/>
  <c r="Q168" i="1" s="1"/>
  <c r="R168" i="1" s="1"/>
  <c r="U168" i="1" s="1"/>
  <c r="P658" i="1"/>
  <c r="P784" i="1"/>
  <c r="Q784" i="1" s="1"/>
  <c r="R784" i="1" s="1"/>
  <c r="U784" i="1" s="1"/>
  <c r="P191" i="1"/>
  <c r="Q191" i="1" s="1"/>
  <c r="R191" i="1" s="1"/>
  <c r="U191" i="1" s="1"/>
  <c r="P730" i="1"/>
  <c r="Q730" i="1" s="1"/>
  <c r="R730" i="1" s="1"/>
  <c r="U730" i="1" s="1"/>
  <c r="P408" i="1"/>
  <c r="Q408" i="1" s="1"/>
  <c r="R408" i="1" s="1"/>
  <c r="U408" i="1" s="1"/>
  <c r="P619" i="1"/>
  <c r="Q619" i="1" s="1"/>
  <c r="R619" i="1" s="1"/>
  <c r="U619" i="1" s="1"/>
  <c r="P318" i="1"/>
  <c r="Q318" i="1" s="1"/>
  <c r="R318" i="1" s="1"/>
  <c r="U318" i="1" s="1"/>
  <c r="P369" i="1"/>
  <c r="Q369" i="1" s="1"/>
  <c r="R369" i="1" s="1"/>
  <c r="U369" i="1" s="1"/>
  <c r="P575" i="1"/>
  <c r="P837" i="1"/>
  <c r="Q837" i="1" s="1"/>
  <c r="R837" i="1" s="1"/>
  <c r="U837" i="1" s="1"/>
  <c r="P775" i="1"/>
  <c r="Q775" i="1" s="1"/>
  <c r="R775" i="1" s="1"/>
  <c r="U775" i="1" s="1"/>
  <c r="P439" i="1"/>
  <c r="Q439" i="1" s="1"/>
  <c r="R439" i="1" s="1"/>
  <c r="U439" i="1" s="1"/>
  <c r="P164" i="1"/>
  <c r="Q164" i="1" s="1"/>
  <c r="R164" i="1" s="1"/>
  <c r="U164" i="1" s="1"/>
  <c r="P202" i="1"/>
  <c r="Q202" i="1" s="1"/>
  <c r="R202" i="1" s="1"/>
  <c r="U202" i="1" s="1"/>
  <c r="P347" i="1"/>
  <c r="Q347" i="1" s="1"/>
  <c r="R347" i="1" s="1"/>
  <c r="U347" i="1" s="1"/>
  <c r="P353" i="1"/>
  <c r="Q353" i="1" s="1"/>
  <c r="R353" i="1" s="1"/>
  <c r="U353" i="1" s="1"/>
  <c r="P231" i="1"/>
  <c r="Q231" i="1" s="1"/>
  <c r="R231" i="1" s="1"/>
  <c r="U231" i="1" s="1"/>
  <c r="P645" i="1"/>
  <c r="Q645" i="1" s="1"/>
  <c r="R645" i="1" s="1"/>
  <c r="U645" i="1" s="1"/>
  <c r="P270" i="1"/>
  <c r="Q270" i="1" s="1"/>
  <c r="R270" i="1" s="1"/>
  <c r="U270" i="1" s="1"/>
  <c r="P442" i="1"/>
  <c r="Q442" i="1" s="1"/>
  <c r="R442" i="1" s="1"/>
  <c r="U442" i="1" s="1"/>
  <c r="P594" i="1"/>
  <c r="Q594" i="1" s="1"/>
  <c r="R594" i="1" s="1"/>
  <c r="U594" i="1" s="1"/>
  <c r="P343" i="1"/>
  <c r="Q343" i="1" s="1"/>
  <c r="R343" i="1" s="1"/>
  <c r="U343" i="1" s="1"/>
  <c r="P183" i="1"/>
  <c r="Q183" i="1" s="1"/>
  <c r="R183" i="1" s="1"/>
  <c r="U183" i="1" s="1"/>
  <c r="P423" i="1"/>
  <c r="Q423" i="1" s="1"/>
  <c r="R423" i="1" s="1"/>
  <c r="U423" i="1" s="1"/>
  <c r="P337" i="1"/>
  <c r="P616" i="1"/>
  <c r="Q616" i="1" s="1"/>
  <c r="R616" i="1" s="1"/>
  <c r="U616" i="1" s="1"/>
  <c r="P691" i="1"/>
  <c r="Q691" i="1" s="1"/>
  <c r="R691" i="1" s="1"/>
  <c r="U691" i="1" s="1"/>
  <c r="P472" i="1"/>
  <c r="Q472" i="1" s="1"/>
  <c r="R472" i="1" s="1"/>
  <c r="U472" i="1" s="1"/>
  <c r="P190" i="1"/>
  <c r="Q190" i="1" s="1"/>
  <c r="R190" i="1" s="1"/>
  <c r="U190" i="1" s="1"/>
  <c r="P95" i="1"/>
  <c r="Q95" i="1" s="1"/>
  <c r="R95" i="1" s="1"/>
  <c r="U95" i="1" s="1"/>
  <c r="P716" i="1"/>
  <c r="Q716" i="1" s="1"/>
  <c r="R716" i="1" s="1"/>
  <c r="U716" i="1" s="1"/>
  <c r="P479" i="1"/>
  <c r="Q479" i="1" s="1"/>
  <c r="R479" i="1" s="1"/>
  <c r="U479" i="1" s="1"/>
  <c r="P219" i="1"/>
  <c r="P433" i="1"/>
  <c r="Q433" i="1" s="1"/>
  <c r="R433" i="1" s="1"/>
  <c r="U433" i="1" s="1"/>
  <c r="P432" i="1"/>
  <c r="Q432" i="1" s="1"/>
  <c r="R432" i="1" s="1"/>
  <c r="U432" i="1" s="1"/>
  <c r="P312" i="1"/>
  <c r="Q312" i="1" s="1"/>
  <c r="R312" i="1" s="1"/>
  <c r="U312" i="1" s="1"/>
  <c r="P316" i="1"/>
  <c r="Q316" i="1" s="1"/>
  <c r="R316" i="1" s="1"/>
  <c r="U316" i="1" s="1"/>
  <c r="P315" i="1"/>
  <c r="Q315" i="1" s="1"/>
  <c r="R315" i="1" s="1"/>
  <c r="U315" i="1" s="1"/>
  <c r="P471" i="1"/>
  <c r="Q471" i="1" s="1"/>
  <c r="R471" i="1" s="1"/>
  <c r="U471" i="1" s="1"/>
  <c r="P679" i="1"/>
  <c r="Q679" i="1" s="1"/>
  <c r="R679" i="1" s="1"/>
  <c r="U679" i="1" s="1"/>
  <c r="P55" i="1"/>
  <c r="Q55" i="1" s="1"/>
  <c r="R55" i="1" s="1"/>
  <c r="U55" i="1" s="1"/>
  <c r="P354" i="1"/>
  <c r="Q354" i="1" s="1"/>
  <c r="R354" i="1" s="1"/>
  <c r="U354" i="1" s="1"/>
  <c r="P187" i="1"/>
  <c r="Q187" i="1" s="1"/>
  <c r="R187" i="1" s="1"/>
  <c r="U187" i="1" s="1"/>
  <c r="P427" i="1"/>
  <c r="Q427" i="1" s="1"/>
  <c r="R427" i="1" s="1"/>
  <c r="U427" i="1" s="1"/>
  <c r="P278" i="1"/>
  <c r="Q278" i="1" s="1"/>
  <c r="R278" i="1" s="1"/>
  <c r="U278" i="1" s="1"/>
  <c r="P116" i="1"/>
  <c r="Q116" i="1" s="1"/>
  <c r="R116" i="1" s="1"/>
  <c r="U116" i="1" s="1"/>
  <c r="P330" i="1"/>
  <c r="Q330" i="1" s="1"/>
  <c r="R330" i="1" s="1"/>
  <c r="U330" i="1" s="1"/>
  <c r="T45" i="1"/>
  <c r="P269" i="1"/>
  <c r="Q269" i="1" s="1"/>
  <c r="R269" i="1" s="1"/>
  <c r="U269" i="1" s="1"/>
  <c r="P298" i="1"/>
  <c r="Q298" i="1" s="1"/>
  <c r="R298" i="1" s="1"/>
  <c r="U298" i="1" s="1"/>
  <c r="P111" i="1"/>
  <c r="Q111" i="1" s="1"/>
  <c r="R111" i="1" s="1"/>
  <c r="U111" i="1" s="1"/>
  <c r="P167" i="1"/>
  <c r="Q167" i="1" s="1"/>
  <c r="R167" i="1" s="1"/>
  <c r="U167" i="1" s="1"/>
  <c r="P109" i="1"/>
  <c r="Q109" i="1" s="1"/>
  <c r="R109" i="1" s="1"/>
  <c r="U109" i="1" s="1"/>
  <c r="P196" i="1"/>
  <c r="Q196" i="1" s="1"/>
  <c r="R196" i="1" s="1"/>
  <c r="U196" i="1" s="1"/>
  <c r="P323" i="1"/>
  <c r="Q323" i="1" s="1"/>
  <c r="R323" i="1" s="1"/>
  <c r="U323" i="1" s="1"/>
  <c r="P222" i="1"/>
  <c r="Q222" i="1" s="1"/>
  <c r="R222" i="1" s="1"/>
  <c r="U222" i="1" s="1"/>
  <c r="P90" i="1"/>
  <c r="P150" i="1"/>
  <c r="Q150" i="1" s="1"/>
  <c r="R150" i="1" s="1"/>
  <c r="U150" i="1" s="1"/>
  <c r="P32" i="1"/>
  <c r="Q32" i="1" s="1"/>
  <c r="R32" i="1" s="1"/>
  <c r="U32" i="1" s="1"/>
  <c r="P52" i="1"/>
  <c r="Q52" i="1" s="1"/>
  <c r="R52" i="1" s="1"/>
  <c r="U52" i="1" s="1"/>
  <c r="P114" i="1"/>
  <c r="Q114" i="1" s="1"/>
  <c r="R114" i="1" s="1"/>
  <c r="U114" i="1" s="1"/>
  <c r="P195" i="1"/>
  <c r="Q195" i="1" s="1"/>
  <c r="R195" i="1" s="1"/>
  <c r="U195" i="1" s="1"/>
  <c r="P63" i="1"/>
  <c r="Q63" i="1" s="1"/>
  <c r="R63" i="1" s="1"/>
  <c r="U63" i="1" s="1"/>
  <c r="P34" i="1"/>
  <c r="Q34" i="1" s="1"/>
  <c r="R34" i="1" s="1"/>
  <c r="U34" i="1" s="1"/>
  <c r="P15" i="1"/>
  <c r="P57" i="1"/>
  <c r="Q57" i="1" s="1"/>
  <c r="R57" i="1" s="1"/>
  <c r="U57" i="1" s="1"/>
  <c r="P12" i="1"/>
  <c r="Q12" i="1" s="1"/>
  <c r="R12" i="1" s="1"/>
  <c r="U12" i="1" s="1"/>
  <c r="P5" i="1"/>
  <c r="Q5" i="1" s="1"/>
  <c r="R5" i="1" s="1"/>
  <c r="U5" i="1" s="1"/>
  <c r="P503" i="1"/>
  <c r="Q503" i="1" s="1"/>
  <c r="R503" i="1" s="1"/>
  <c r="U503" i="1" s="1"/>
  <c r="P186" i="1"/>
  <c r="Q186" i="1" s="1"/>
  <c r="R186" i="1" s="1"/>
  <c r="U186" i="1" s="1"/>
  <c r="P788" i="1"/>
  <c r="Q788" i="1" s="1"/>
  <c r="R788" i="1" s="1"/>
  <c r="U788" i="1" s="1"/>
  <c r="P821" i="1"/>
  <c r="Q821" i="1" s="1"/>
  <c r="R821" i="1" s="1"/>
  <c r="U821" i="1" s="1"/>
  <c r="P738" i="1"/>
  <c r="P651" i="1"/>
  <c r="Q651" i="1" s="1"/>
  <c r="R651" i="1" s="1"/>
  <c r="U651" i="1" s="1"/>
  <c r="P742" i="1"/>
  <c r="Q742" i="1" s="1"/>
  <c r="R742" i="1" s="1"/>
  <c r="U742" i="1" s="1"/>
  <c r="P289" i="1"/>
  <c r="Q289" i="1" s="1"/>
  <c r="R289" i="1" s="1"/>
  <c r="U289" i="1" s="1"/>
  <c r="P832" i="1"/>
  <c r="Q832" i="1" s="1"/>
  <c r="R832" i="1" s="1"/>
  <c r="U832" i="1" s="1"/>
  <c r="P656" i="1"/>
  <c r="Q656" i="1" s="1"/>
  <c r="R656" i="1" s="1"/>
  <c r="U656" i="1" s="1"/>
  <c r="P572" i="1"/>
  <c r="Q572" i="1" s="1"/>
  <c r="R572" i="1" s="1"/>
  <c r="U572" i="1" s="1"/>
  <c r="P334" i="1"/>
  <c r="Q334" i="1" s="1"/>
  <c r="R334" i="1" s="1"/>
  <c r="U334" i="1" s="1"/>
  <c r="P714" i="1"/>
  <c r="P507" i="1"/>
  <c r="Q507" i="1" s="1"/>
  <c r="R507" i="1" s="1"/>
  <c r="U507" i="1" s="1"/>
  <c r="P565" i="1"/>
  <c r="Q565" i="1" s="1"/>
  <c r="R565" i="1" s="1"/>
  <c r="U565" i="1" s="1"/>
  <c r="P818" i="1"/>
  <c r="Q818" i="1" s="1"/>
  <c r="R818" i="1" s="1"/>
  <c r="U818" i="1" s="1"/>
  <c r="P705" i="1"/>
  <c r="Q705" i="1" s="1"/>
  <c r="R705" i="1" s="1"/>
  <c r="U705" i="1" s="1"/>
  <c r="P767" i="1"/>
  <c r="Q767" i="1" s="1"/>
  <c r="R767" i="1" s="1"/>
  <c r="U767" i="1" s="1"/>
  <c r="P516" i="1"/>
  <c r="Q516" i="1" s="1"/>
  <c r="R516" i="1" s="1"/>
  <c r="U516" i="1" s="1"/>
  <c r="P490" i="1"/>
  <c r="Q490" i="1" s="1"/>
  <c r="R490" i="1" s="1"/>
  <c r="U490" i="1" s="1"/>
  <c r="P537" i="1"/>
  <c r="P853" i="1"/>
  <c r="Q853" i="1" s="1"/>
  <c r="R853" i="1" s="1"/>
  <c r="U853" i="1" s="1"/>
  <c r="P808" i="1"/>
  <c r="Q808" i="1" s="1"/>
  <c r="R808" i="1" s="1"/>
  <c r="U808" i="1" s="1"/>
  <c r="P401" i="1"/>
  <c r="Q401" i="1" s="1"/>
  <c r="R401" i="1" s="1"/>
  <c r="U401" i="1" s="1"/>
  <c r="P198" i="1"/>
  <c r="Q198" i="1" s="1"/>
  <c r="R198" i="1" s="1"/>
  <c r="U198" i="1" s="1"/>
  <c r="P424" i="1"/>
  <c r="Q424" i="1" s="1"/>
  <c r="R424" i="1" s="1"/>
  <c r="U424" i="1" s="1"/>
  <c r="P625" i="1"/>
  <c r="Q625" i="1" s="1"/>
  <c r="R625" i="1" s="1"/>
  <c r="U625" i="1" s="1"/>
  <c r="P107" i="1"/>
  <c r="Q107" i="1" s="1"/>
  <c r="R107" i="1" s="1"/>
  <c r="U107" i="1" s="1"/>
  <c r="P281" i="1"/>
  <c r="Q281" i="1" s="1"/>
  <c r="R281" i="1" s="1"/>
  <c r="U281" i="1" s="1"/>
  <c r="P307" i="1"/>
  <c r="Q307" i="1" s="1"/>
  <c r="R307" i="1" s="1"/>
  <c r="U307" i="1" s="1"/>
  <c r="P718" i="1"/>
  <c r="Q718" i="1" s="1"/>
  <c r="R718" i="1" s="1"/>
  <c r="U718" i="1" s="1"/>
  <c r="P758" i="1"/>
  <c r="Q758" i="1" s="1"/>
  <c r="R758" i="1" s="1"/>
  <c r="U758" i="1" s="1"/>
  <c r="P162" i="1"/>
  <c r="Q162" i="1" s="1"/>
  <c r="R162" i="1" s="1"/>
  <c r="U162" i="1" s="1"/>
  <c r="P267" i="1"/>
  <c r="Q267" i="1" s="1"/>
  <c r="R267" i="1" s="1"/>
  <c r="U267" i="1" s="1"/>
  <c r="P468" i="1"/>
  <c r="Q468" i="1" s="1"/>
  <c r="R468" i="1" s="1"/>
  <c r="U468" i="1" s="1"/>
  <c r="P686" i="1"/>
  <c r="Q686" i="1" s="1"/>
  <c r="R686" i="1" s="1"/>
  <c r="U686" i="1" s="1"/>
  <c r="P502" i="1"/>
  <c r="P375" i="1"/>
  <c r="Q375" i="1" s="1"/>
  <c r="R375" i="1" s="1"/>
  <c r="U375" i="1" s="1"/>
  <c r="P303" i="1"/>
  <c r="Q303" i="1" s="1"/>
  <c r="R303" i="1" s="1"/>
  <c r="U303" i="1" s="1"/>
  <c r="P333" i="1"/>
  <c r="Q333" i="1" s="1"/>
  <c r="R333" i="1" s="1"/>
  <c r="U333" i="1" s="1"/>
  <c r="P322" i="1"/>
  <c r="Q322" i="1" s="1"/>
  <c r="R322" i="1" s="1"/>
  <c r="U322" i="1" s="1"/>
  <c r="P531" i="1"/>
  <c r="Q531" i="1" s="1"/>
  <c r="R531" i="1" s="1"/>
  <c r="U531" i="1" s="1"/>
  <c r="P181" i="1"/>
  <c r="Q181" i="1" s="1"/>
  <c r="R181" i="1" s="1"/>
  <c r="U181" i="1" s="1"/>
  <c r="P476" i="1"/>
  <c r="Q476" i="1" s="1"/>
  <c r="R476" i="1" s="1"/>
  <c r="U476" i="1" s="1"/>
  <c r="P771" i="1"/>
  <c r="P274" i="1"/>
  <c r="Q274" i="1" s="1"/>
  <c r="R274" i="1" s="1"/>
  <c r="U274" i="1" s="1"/>
  <c r="P574" i="1"/>
  <c r="Q574" i="1" s="1"/>
  <c r="R574" i="1" s="1"/>
  <c r="U574" i="1" s="1"/>
  <c r="P637" i="1"/>
  <c r="P366" i="1"/>
  <c r="Q366" i="1" s="1"/>
  <c r="R366" i="1" s="1"/>
  <c r="U366" i="1" s="1"/>
  <c r="P118" i="1"/>
  <c r="Q118" i="1" s="1"/>
  <c r="R118" i="1" s="1"/>
  <c r="U118" i="1" s="1"/>
  <c r="P612" i="1"/>
  <c r="Q612" i="1" s="1"/>
  <c r="R612" i="1" s="1"/>
  <c r="U612" i="1" s="1"/>
  <c r="P765" i="1"/>
  <c r="Q765" i="1" s="1"/>
  <c r="R765" i="1" s="1"/>
  <c r="U765" i="1" s="1"/>
  <c r="P320" i="1"/>
  <c r="P478" i="1"/>
  <c r="Q478" i="1" s="1"/>
  <c r="R478" i="1" s="1"/>
  <c r="U478" i="1" s="1"/>
  <c r="P410" i="1"/>
  <c r="Q410" i="1" s="1"/>
  <c r="R410" i="1" s="1"/>
  <c r="U410" i="1" s="1"/>
  <c r="P721" i="1"/>
  <c r="Q721" i="1" s="1"/>
  <c r="R721" i="1" s="1"/>
  <c r="U721" i="1" s="1"/>
  <c r="P226" i="1"/>
  <c r="Q226" i="1" s="1"/>
  <c r="R226" i="1" s="1"/>
  <c r="U226" i="1" s="1"/>
  <c r="P412" i="1"/>
  <c r="Q412" i="1" s="1"/>
  <c r="R412" i="1" s="1"/>
  <c r="U412" i="1" s="1"/>
  <c r="P262" i="1"/>
  <c r="Q262" i="1" s="1"/>
  <c r="R262" i="1" s="1"/>
  <c r="U262" i="1" s="1"/>
  <c r="P668" i="1"/>
  <c r="Q668" i="1" s="1"/>
  <c r="R668" i="1" s="1"/>
  <c r="U668" i="1" s="1"/>
  <c r="P465" i="1"/>
  <c r="Q465" i="1" s="1"/>
  <c r="R465" i="1" s="1"/>
  <c r="U465" i="1" s="1"/>
  <c r="P393" i="1"/>
  <c r="Q393" i="1" s="1"/>
  <c r="R393" i="1" s="1"/>
  <c r="U393" i="1" s="1"/>
  <c r="P297" i="1"/>
  <c r="Q297" i="1" s="1"/>
  <c r="R297" i="1" s="1"/>
  <c r="U297" i="1" s="1"/>
  <c r="P106" i="1"/>
  <c r="Q106" i="1" s="1"/>
  <c r="R106" i="1" s="1"/>
  <c r="U106" i="1" s="1"/>
  <c r="P402" i="1"/>
  <c r="Q402" i="1" s="1"/>
  <c r="R402" i="1" s="1"/>
  <c r="U402" i="1" s="1"/>
  <c r="P169" i="1"/>
  <c r="Q169" i="1" s="1"/>
  <c r="R169" i="1" s="1"/>
  <c r="U169" i="1" s="1"/>
  <c r="P88" i="1"/>
  <c r="Q88" i="1" s="1"/>
  <c r="R88" i="1" s="1"/>
  <c r="U88" i="1" s="1"/>
  <c r="P376" i="1"/>
  <c r="Q376" i="1" s="1"/>
  <c r="R376" i="1" s="1"/>
  <c r="U376" i="1" s="1"/>
  <c r="P214" i="1"/>
  <c r="Q214" i="1" s="1"/>
  <c r="R214" i="1" s="1"/>
  <c r="U214" i="1" s="1"/>
  <c r="P140" i="1"/>
  <c r="Q140" i="1" s="1"/>
  <c r="R140" i="1" s="1"/>
  <c r="U140" i="1" s="1"/>
  <c r="P218" i="1"/>
  <c r="Q218" i="1" s="1"/>
  <c r="R218" i="1" s="1"/>
  <c r="U218" i="1" s="1"/>
  <c r="P84" i="1"/>
  <c r="Q84" i="1" s="1"/>
  <c r="R84" i="1" s="1"/>
  <c r="U84" i="1" s="1"/>
  <c r="P230" i="1"/>
  <c r="Q230" i="1" s="1"/>
  <c r="R230" i="1" s="1"/>
  <c r="U230" i="1" s="1"/>
  <c r="P249" i="1"/>
  <c r="Q249" i="1" s="1"/>
  <c r="R249" i="1" s="1"/>
  <c r="U249" i="1" s="1"/>
  <c r="P117" i="1"/>
  <c r="Q117" i="1" s="1"/>
  <c r="R117" i="1" s="1"/>
  <c r="U117" i="1" s="1"/>
  <c r="P185" i="1"/>
  <c r="Q185" i="1" s="1"/>
  <c r="R185" i="1" s="1"/>
  <c r="U185" i="1" s="1"/>
  <c r="P139" i="1"/>
  <c r="P77" i="1"/>
  <c r="Q77" i="1" s="1"/>
  <c r="R77" i="1" s="1"/>
  <c r="U77" i="1" s="1"/>
  <c r="P54" i="1"/>
  <c r="Q54" i="1" s="1"/>
  <c r="R54" i="1" s="1"/>
  <c r="U54" i="1" s="1"/>
  <c r="P62" i="1"/>
  <c r="Q62" i="1" s="1"/>
  <c r="R62" i="1" s="1"/>
  <c r="U62" i="1" s="1"/>
  <c r="P67" i="1"/>
  <c r="Q67" i="1" s="1"/>
  <c r="R67" i="1" s="1"/>
  <c r="U67" i="1" s="1"/>
  <c r="P58" i="1"/>
  <c r="Q58" i="1" s="1"/>
  <c r="R58" i="1" s="1"/>
  <c r="U58" i="1" s="1"/>
  <c r="P46" i="1"/>
  <c r="Q46" i="1" s="1"/>
  <c r="R46" i="1" s="1"/>
  <c r="U46" i="1" s="1"/>
  <c r="P38" i="1"/>
  <c r="Q38" i="1" s="1"/>
  <c r="R38" i="1" s="1"/>
  <c r="U38" i="1" s="1"/>
  <c r="P26" i="1"/>
  <c r="P447" i="1"/>
  <c r="Q447" i="1" s="1"/>
  <c r="R447" i="1" s="1"/>
  <c r="U447" i="1" s="1"/>
  <c r="P632" i="1"/>
  <c r="Q632" i="1" s="1"/>
  <c r="R632" i="1" s="1"/>
  <c r="U632" i="1" s="1"/>
  <c r="P200" i="1"/>
  <c r="Q200" i="1" s="1"/>
  <c r="R200" i="1" s="1"/>
  <c r="U200" i="1" s="1"/>
  <c r="P617" i="1"/>
  <c r="Q617" i="1" s="1"/>
  <c r="R617" i="1" s="1"/>
  <c r="U617" i="1" s="1"/>
  <c r="P753" i="1"/>
  <c r="Q753" i="1" s="1"/>
  <c r="R753" i="1" s="1"/>
  <c r="U753" i="1" s="1"/>
  <c r="P564" i="1"/>
  <c r="Q564" i="1" s="1"/>
  <c r="R564" i="1" s="1"/>
  <c r="U564" i="1" s="1"/>
  <c r="P255" i="1"/>
  <c r="Q255" i="1" s="1"/>
  <c r="R255" i="1" s="1"/>
  <c r="U255" i="1" s="1"/>
  <c r="P744" i="1"/>
  <c r="Q744" i="1" s="1"/>
  <c r="R744" i="1" s="1"/>
  <c r="U744" i="1" s="1"/>
  <c r="P624" i="1"/>
  <c r="Q624" i="1" s="1"/>
  <c r="R624" i="1" s="1"/>
  <c r="U624" i="1" s="1"/>
  <c r="P535" i="1"/>
  <c r="Q535" i="1" s="1"/>
  <c r="R535" i="1" s="1"/>
  <c r="U535" i="1" s="1"/>
  <c r="P634" i="1"/>
  <c r="Q634" i="1" s="1"/>
  <c r="R634" i="1" s="1"/>
  <c r="U634" i="1" s="1"/>
  <c r="P339" i="1"/>
  <c r="Q339" i="1" s="1"/>
  <c r="R339" i="1" s="1"/>
  <c r="U339" i="1" s="1"/>
  <c r="P370" i="1"/>
  <c r="Q370" i="1" s="1"/>
  <c r="R370" i="1" s="1"/>
  <c r="U370" i="1" s="1"/>
  <c r="P755" i="1"/>
  <c r="Q755" i="1" s="1"/>
  <c r="R755" i="1" s="1"/>
  <c r="U755" i="1" s="1"/>
  <c r="P762" i="1"/>
  <c r="Q762" i="1" s="1"/>
  <c r="R762" i="1" s="1"/>
  <c r="U762" i="1" s="1"/>
  <c r="P559" i="1"/>
  <c r="Q559" i="1" s="1"/>
  <c r="R559" i="1" s="1"/>
  <c r="U559" i="1" s="1"/>
  <c r="P546" i="1"/>
  <c r="Q546" i="1" s="1"/>
  <c r="R546" i="1" s="1"/>
  <c r="U546" i="1" s="1"/>
  <c r="P380" i="1"/>
  <c r="Q380" i="1" s="1"/>
  <c r="R380" i="1" s="1"/>
  <c r="U380" i="1" s="1"/>
  <c r="P82" i="1"/>
  <c r="Q82" i="1" s="1"/>
  <c r="R82" i="1" s="1"/>
  <c r="U82" i="1" s="1"/>
  <c r="P341" i="1"/>
  <c r="Q341" i="1" s="1"/>
  <c r="R341" i="1" s="1"/>
  <c r="U341" i="1" s="1"/>
  <c r="P741" i="1"/>
  <c r="Q741" i="1" s="1"/>
  <c r="R741" i="1" s="1"/>
  <c r="U741" i="1" s="1"/>
  <c r="P657" i="1"/>
  <c r="Q657" i="1" s="1"/>
  <c r="R657" i="1" s="1"/>
  <c r="U657" i="1" s="1"/>
  <c r="P473" i="1"/>
  <c r="Q473" i="1" s="1"/>
  <c r="R473" i="1" s="1"/>
  <c r="U473" i="1" s="1"/>
  <c r="P532" i="1"/>
  <c r="P193" i="1"/>
  <c r="Q193" i="1" s="1"/>
  <c r="R193" i="1" s="1"/>
  <c r="U193" i="1" s="1"/>
  <c r="P328" i="1"/>
  <c r="Q328" i="1" s="1"/>
  <c r="R328" i="1" s="1"/>
  <c r="U328" i="1" s="1"/>
  <c r="P596" i="1"/>
  <c r="Q596" i="1" s="1"/>
  <c r="R596" i="1" s="1"/>
  <c r="U596" i="1" s="1"/>
  <c r="P842" i="1"/>
  <c r="Q842" i="1" s="1"/>
  <c r="R842" i="1" s="1"/>
  <c r="U842" i="1" s="1"/>
  <c r="P623" i="1"/>
  <c r="Q623" i="1" s="1"/>
  <c r="R623" i="1" s="1"/>
  <c r="U623" i="1" s="1"/>
  <c r="P485" i="1"/>
  <c r="Q485" i="1" s="1"/>
  <c r="R485" i="1" s="1"/>
  <c r="U485" i="1" s="1"/>
  <c r="P455" i="1"/>
  <c r="Q455" i="1" s="1"/>
  <c r="R455" i="1" s="1"/>
  <c r="U455" i="1" s="1"/>
  <c r="P350" i="1"/>
  <c r="Q350" i="1" s="1"/>
  <c r="R350" i="1" s="1"/>
  <c r="U350" i="1" s="1"/>
  <c r="P453" i="1"/>
  <c r="Q453" i="1" s="1"/>
  <c r="R453" i="1" s="1"/>
  <c r="U453" i="1" s="1"/>
  <c r="P728" i="1"/>
  <c r="Q728" i="1" s="1"/>
  <c r="R728" i="1" s="1"/>
  <c r="U728" i="1" s="1"/>
  <c r="P695" i="1"/>
  <c r="Q695" i="1" s="1"/>
  <c r="R695" i="1" s="1"/>
  <c r="U695" i="1" s="1"/>
  <c r="P409" i="1"/>
  <c r="Q409" i="1" s="1"/>
  <c r="R409" i="1" s="1"/>
  <c r="U409" i="1" s="1"/>
  <c r="P556" i="1"/>
  <c r="Q556" i="1" s="1"/>
  <c r="R556" i="1" s="1"/>
  <c r="U556" i="1" s="1"/>
  <c r="P288" i="1"/>
  <c r="Q288" i="1" s="1"/>
  <c r="R288" i="1" s="1"/>
  <c r="U288" i="1" s="1"/>
  <c r="P232" i="1"/>
  <c r="Q232" i="1" s="1"/>
  <c r="R232" i="1" s="1"/>
  <c r="U232" i="1" s="1"/>
  <c r="P158" i="1"/>
  <c r="Q158" i="1" s="1"/>
  <c r="R158" i="1" s="1"/>
  <c r="U158" i="1" s="1"/>
  <c r="P839" i="1"/>
  <c r="Q839" i="1" s="1"/>
  <c r="R839" i="1" s="1"/>
  <c r="U839" i="1" s="1"/>
  <c r="P838" i="1"/>
  <c r="Q838" i="1" s="1"/>
  <c r="R838" i="1" s="1"/>
  <c r="U838" i="1" s="1"/>
  <c r="P450" i="1"/>
  <c r="Q450" i="1" s="1"/>
  <c r="R450" i="1" s="1"/>
  <c r="U450" i="1" s="1"/>
  <c r="P746" i="1"/>
  <c r="Q746" i="1" s="1"/>
  <c r="R746" i="1" s="1"/>
  <c r="U746" i="1" s="1"/>
  <c r="P456" i="1"/>
  <c r="Q456" i="1" s="1"/>
  <c r="R456" i="1" s="1"/>
  <c r="U456" i="1" s="1"/>
  <c r="P373" i="1"/>
  <c r="Q373" i="1" s="1"/>
  <c r="R373" i="1" s="1"/>
  <c r="U373" i="1" s="1"/>
  <c r="P643" i="1"/>
  <c r="Q643" i="1" s="1"/>
  <c r="R643" i="1" s="1"/>
  <c r="U643" i="1" s="1"/>
  <c r="P470" i="1"/>
  <c r="P548" i="1"/>
  <c r="Q548" i="1" s="1"/>
  <c r="R548" i="1" s="1"/>
  <c r="U548" i="1" s="1"/>
  <c r="P513" i="1"/>
  <c r="Q513" i="1" s="1"/>
  <c r="R513" i="1" s="1"/>
  <c r="U513" i="1" s="1"/>
  <c r="P522" i="1"/>
  <c r="Q522" i="1" s="1"/>
  <c r="R522" i="1" s="1"/>
  <c r="U522" i="1" s="1"/>
  <c r="P782" i="1"/>
  <c r="Q782" i="1" s="1"/>
  <c r="R782" i="1" s="1"/>
  <c r="U782" i="1" s="1"/>
  <c r="P591" i="1"/>
  <c r="Q591" i="1" s="1"/>
  <c r="R591" i="1" s="1"/>
  <c r="U591" i="1" s="1"/>
  <c r="P50" i="1"/>
  <c r="Q50" i="1" s="1"/>
  <c r="R50" i="1" s="1"/>
  <c r="U50" i="1" s="1"/>
  <c r="P68" i="1"/>
  <c r="Q68" i="1" s="1"/>
  <c r="R68" i="1" s="1"/>
  <c r="U68" i="1" s="1"/>
  <c r="P644" i="1"/>
  <c r="P152" i="1"/>
  <c r="Q152" i="1" s="1"/>
  <c r="R152" i="1" s="1"/>
  <c r="U152" i="1" s="1"/>
  <c r="P134" i="1"/>
  <c r="Q134" i="1" s="1"/>
  <c r="R134" i="1" s="1"/>
  <c r="U134" i="1" s="1"/>
  <c r="P570" i="1"/>
  <c r="Q570" i="1" s="1"/>
  <c r="R570" i="1" s="1"/>
  <c r="U570" i="1" s="1"/>
  <c r="P246" i="1"/>
  <c r="Q246" i="1" s="1"/>
  <c r="R246" i="1" s="1"/>
  <c r="U246" i="1" s="1"/>
  <c r="P388" i="1"/>
  <c r="Q388" i="1" s="1"/>
  <c r="R388" i="1" s="1"/>
  <c r="U388" i="1" s="1"/>
  <c r="P792" i="1"/>
  <c r="Q792" i="1" s="1"/>
  <c r="R792" i="1" s="1"/>
  <c r="U792" i="1" s="1"/>
  <c r="P636" i="1"/>
  <c r="Q636" i="1" s="1"/>
  <c r="R636" i="1" s="1"/>
  <c r="U636" i="1" s="1"/>
  <c r="P124" i="1"/>
  <c r="P142" i="1"/>
  <c r="Q142" i="1" s="1"/>
  <c r="R142" i="1" s="1"/>
  <c r="U142" i="1" s="1"/>
  <c r="P418" i="1"/>
  <c r="Q418" i="1" s="1"/>
  <c r="R418" i="1" s="1"/>
  <c r="U418" i="1" s="1"/>
  <c r="P173" i="1"/>
  <c r="Q173" i="1" s="1"/>
  <c r="R173" i="1" s="1"/>
  <c r="U173" i="1" s="1"/>
  <c r="P260" i="1"/>
  <c r="Q260" i="1" s="1"/>
  <c r="R260" i="1" s="1"/>
  <c r="U260" i="1" s="1"/>
  <c r="P166" i="1"/>
  <c r="Q166" i="1" s="1"/>
  <c r="R166" i="1" s="1"/>
  <c r="U166" i="1" s="1"/>
  <c r="P438" i="1"/>
  <c r="Q438" i="1" s="1"/>
  <c r="R438" i="1" s="1"/>
  <c r="U438" i="1" s="1"/>
  <c r="P419" i="1"/>
  <c r="Q419" i="1" s="1"/>
  <c r="R419" i="1" s="1"/>
  <c r="U419" i="1" s="1"/>
  <c r="P97" i="1"/>
  <c r="Q97" i="1" s="1"/>
  <c r="R97" i="1" s="1"/>
  <c r="U97" i="1" s="1"/>
  <c r="P121" i="1"/>
  <c r="Q121" i="1" s="1"/>
  <c r="R121" i="1" s="1"/>
  <c r="U121" i="1" s="1"/>
  <c r="P359" i="1"/>
  <c r="Q359" i="1" s="1"/>
  <c r="R359" i="1" s="1"/>
  <c r="U359" i="1" s="1"/>
  <c r="P431" i="1"/>
  <c r="Q431" i="1" s="1"/>
  <c r="R431" i="1" s="1"/>
  <c r="U431" i="1" s="1"/>
  <c r="P482" i="1"/>
  <c r="Q482" i="1" s="1"/>
  <c r="R482" i="1" s="1"/>
  <c r="U482" i="1" s="1"/>
  <c r="P363" i="1"/>
  <c r="Q363" i="1" s="1"/>
  <c r="R363" i="1" s="1"/>
  <c r="U363" i="1" s="1"/>
  <c r="P108" i="1"/>
  <c r="Q108" i="1" s="1"/>
  <c r="R108" i="1" s="1"/>
  <c r="U108" i="1" s="1"/>
  <c r="P148" i="1"/>
  <c r="Q148" i="1" s="1"/>
  <c r="R148" i="1" s="1"/>
  <c r="U148" i="1" s="1"/>
  <c r="P100" i="1"/>
  <c r="P47" i="1"/>
  <c r="Q47" i="1" s="1"/>
  <c r="R47" i="1" s="1"/>
  <c r="U47" i="1" s="1"/>
  <c r="P136" i="1"/>
  <c r="Q136" i="1" s="1"/>
  <c r="R136" i="1" s="1"/>
  <c r="U136" i="1" s="1"/>
  <c r="P25" i="1"/>
  <c r="Q25" i="1" s="1"/>
  <c r="R25" i="1" s="1"/>
  <c r="U25" i="1" s="1"/>
  <c r="P757" i="1"/>
  <c r="Q757" i="1" s="1"/>
  <c r="R757" i="1" s="1"/>
  <c r="U757" i="1" s="1"/>
  <c r="P61" i="1"/>
  <c r="Q61" i="1" s="1"/>
  <c r="R61" i="1" s="1"/>
  <c r="U61" i="1" s="1"/>
  <c r="P112" i="1"/>
  <c r="Q112" i="1" s="1"/>
  <c r="R112" i="1" s="1"/>
  <c r="U112" i="1" s="1"/>
  <c r="P18" i="1"/>
  <c r="Q18" i="1" s="1"/>
  <c r="R18" i="1" s="1"/>
  <c r="U18" i="1" s="1"/>
  <c r="P56" i="1"/>
  <c r="Q56" i="1" s="1"/>
  <c r="R56" i="1" s="1"/>
  <c r="U56" i="1" s="1"/>
  <c r="P8" i="1"/>
  <c r="Q8" i="1" s="1"/>
  <c r="R8" i="1" s="1"/>
  <c r="U8" i="1" s="1"/>
  <c r="P436" i="1"/>
  <c r="Q436" i="1" s="1"/>
  <c r="R436" i="1" s="1"/>
  <c r="U436" i="1" s="1"/>
  <c r="P143" i="1"/>
  <c r="Q143" i="1" s="1"/>
  <c r="R143" i="1" s="1"/>
  <c r="U143" i="1" s="1"/>
  <c r="P291" i="1"/>
  <c r="Q291" i="1" s="1"/>
  <c r="R291" i="1" s="1"/>
  <c r="U291" i="1" s="1"/>
  <c r="P414" i="1"/>
  <c r="Q414" i="1" s="1"/>
  <c r="R414" i="1" s="1"/>
  <c r="U414" i="1" s="1"/>
  <c r="P655" i="1"/>
  <c r="Q655" i="1" s="1"/>
  <c r="R655" i="1" s="1"/>
  <c r="U655" i="1" s="1"/>
  <c r="P244" i="1"/>
  <c r="Q244" i="1" s="1"/>
  <c r="R244" i="1" s="1"/>
  <c r="U244" i="1" s="1"/>
  <c r="P495" i="1"/>
  <c r="Q495" i="1" s="1"/>
  <c r="R495" i="1" s="1"/>
  <c r="U495" i="1" s="1"/>
  <c r="P205" i="1"/>
  <c r="Q205" i="1" s="1"/>
  <c r="R205" i="1" s="1"/>
  <c r="U205" i="1" s="1"/>
  <c r="P452" i="1"/>
  <c r="Q452" i="1" s="1"/>
  <c r="R452" i="1" s="1"/>
  <c r="U452" i="1" s="1"/>
  <c r="P484" i="1"/>
  <c r="Q484" i="1" s="1"/>
  <c r="R484" i="1" s="1"/>
  <c r="U484" i="1" s="1"/>
  <c r="P126" i="1"/>
  <c r="Q126" i="1" s="1"/>
  <c r="R126" i="1" s="1"/>
  <c r="U126" i="1" s="1"/>
  <c r="P104" i="1"/>
  <c r="Q104" i="1" s="1"/>
  <c r="R104" i="1" s="1"/>
  <c r="U104" i="1" s="1"/>
  <c r="P364" i="1"/>
  <c r="Q364" i="1" s="1"/>
  <c r="R364" i="1" s="1"/>
  <c r="U364" i="1" s="1"/>
  <c r="P764" i="1"/>
  <c r="Q764" i="1" s="1"/>
  <c r="R764" i="1" s="1"/>
  <c r="U764" i="1" s="1"/>
  <c r="P123" i="1"/>
  <c r="P294" i="1"/>
  <c r="Q294" i="1" s="1"/>
  <c r="R294" i="1" s="1"/>
  <c r="U294" i="1" s="1"/>
  <c r="P268" i="1"/>
  <c r="Q268" i="1" s="1"/>
  <c r="R268" i="1" s="1"/>
  <c r="U268" i="1" s="1"/>
  <c r="P175" i="1"/>
  <c r="Q175" i="1" s="1"/>
  <c r="R175" i="1" s="1"/>
  <c r="U175" i="1" s="1"/>
  <c r="P125" i="1"/>
  <c r="Q125" i="1" s="1"/>
  <c r="R125" i="1" s="1"/>
  <c r="U125" i="1" s="1"/>
  <c r="P351" i="1"/>
  <c r="Q351" i="1" s="1"/>
  <c r="R351" i="1" s="1"/>
  <c r="U351" i="1" s="1"/>
  <c r="P39" i="1"/>
  <c r="Q39" i="1" s="1"/>
  <c r="R39" i="1" s="1"/>
  <c r="U39" i="1" s="1"/>
  <c r="P253" i="1"/>
  <c r="Q253" i="1" s="1"/>
  <c r="R253" i="1" s="1"/>
  <c r="U253" i="1" s="1"/>
  <c r="P305" i="1"/>
  <c r="P69" i="1"/>
  <c r="Q69" i="1" s="1"/>
  <c r="R69" i="1" s="1"/>
  <c r="U69" i="1" s="1"/>
  <c r="P28" i="1"/>
  <c r="Q28" i="1" s="1"/>
  <c r="R28" i="1" s="1"/>
  <c r="U28" i="1" s="1"/>
  <c r="P309" i="1"/>
  <c r="Q309" i="1" s="1"/>
  <c r="R309" i="1" s="1"/>
  <c r="U309" i="1" s="1"/>
  <c r="P71" i="1"/>
  <c r="Q71" i="1" s="1"/>
  <c r="R71" i="1" s="1"/>
  <c r="U71" i="1" s="1"/>
  <c r="P508" i="1"/>
  <c r="Q508" i="1" s="1"/>
  <c r="R508" i="1" s="1"/>
  <c r="U508" i="1" s="1"/>
  <c r="P42" i="1"/>
  <c r="Q42" i="1" s="1"/>
  <c r="R42" i="1" s="1"/>
  <c r="U42" i="1" s="1"/>
  <c r="P66" i="1"/>
  <c r="Q66" i="1" s="1"/>
  <c r="R66" i="1" s="1"/>
  <c r="U66" i="1" s="1"/>
  <c r="P35" i="1"/>
  <c r="Q35" i="1" s="1"/>
  <c r="R35" i="1" s="1"/>
  <c r="U35" i="1" s="1"/>
  <c r="P33" i="1"/>
  <c r="Q33" i="1" s="1"/>
  <c r="R33" i="1" s="1"/>
  <c r="U33" i="1" s="1"/>
  <c r="P27" i="1"/>
  <c r="Q27" i="1" s="1"/>
  <c r="R27" i="1" s="1"/>
  <c r="U27" i="1" s="1"/>
  <c r="P13" i="1"/>
  <c r="Q13" i="1" s="1"/>
  <c r="R13" i="1" s="1"/>
  <c r="U13" i="1" s="1"/>
  <c r="P22" i="1"/>
  <c r="Q22" i="1" s="1"/>
  <c r="R22" i="1" s="1"/>
  <c r="U22" i="1" s="1"/>
  <c r="P44" i="1"/>
  <c r="Q44" i="1" s="1"/>
  <c r="R44" i="1" s="1"/>
  <c r="U44" i="1" s="1"/>
  <c r="P19" i="1"/>
  <c r="Q19" i="1" s="1"/>
  <c r="R19" i="1" s="1"/>
  <c r="U19" i="1" s="1"/>
  <c r="P10" i="1"/>
  <c r="Q10" i="1" s="1"/>
  <c r="R10" i="1" s="1"/>
  <c r="U10" i="1" s="1"/>
  <c r="P754" i="1"/>
  <c r="P726" i="1"/>
  <c r="Q726" i="1" s="1"/>
  <c r="R726" i="1" s="1"/>
  <c r="U726" i="1" s="1"/>
  <c r="P598" i="1"/>
  <c r="Q598" i="1" s="1"/>
  <c r="R598" i="1" s="1"/>
  <c r="U598" i="1" s="1"/>
  <c r="P717" i="1"/>
  <c r="Q717" i="1" s="1"/>
  <c r="R717" i="1" s="1"/>
  <c r="U717" i="1" s="1"/>
  <c r="P817" i="1"/>
  <c r="Q817" i="1" s="1"/>
  <c r="R817" i="1" s="1"/>
  <c r="U817" i="1" s="1"/>
  <c r="P609" i="1"/>
  <c r="Q609" i="1" s="1"/>
  <c r="R609" i="1" s="1"/>
  <c r="U609" i="1" s="1"/>
  <c r="P589" i="1"/>
  <c r="Q589" i="1" s="1"/>
  <c r="R589" i="1" s="1"/>
  <c r="U589" i="1" s="1"/>
  <c r="P153" i="1"/>
  <c r="Q153" i="1" s="1"/>
  <c r="R153" i="1" s="1"/>
  <c r="U153" i="1" s="1"/>
  <c r="P779" i="1"/>
  <c r="P73" i="1"/>
  <c r="Q73" i="1" s="1"/>
  <c r="R73" i="1" s="1"/>
  <c r="U73" i="1" s="1"/>
  <c r="P787" i="1"/>
  <c r="Q787" i="1" s="1"/>
  <c r="R787" i="1" s="1"/>
  <c r="U787" i="1" s="1"/>
  <c r="P647" i="1"/>
  <c r="Q647" i="1" s="1"/>
  <c r="R647" i="1" s="1"/>
  <c r="U647" i="1" s="1"/>
  <c r="P138" i="1"/>
  <c r="Q138" i="1" s="1"/>
  <c r="R138" i="1" s="1"/>
  <c r="U138" i="1" s="1"/>
  <c r="P189" i="1"/>
  <c r="Q189" i="1" s="1"/>
  <c r="R189" i="1" s="1"/>
  <c r="U189" i="1" s="1"/>
  <c r="P342" i="1"/>
  <c r="Q342" i="1" s="1"/>
  <c r="R342" i="1" s="1"/>
  <c r="U342" i="1" s="1"/>
  <c r="P826" i="1"/>
  <c r="Q826" i="1" s="1"/>
  <c r="R826" i="1" s="1"/>
  <c r="U826" i="1" s="1"/>
  <c r="P654" i="1"/>
  <c r="P696" i="1"/>
  <c r="Q696" i="1" s="1"/>
  <c r="R696" i="1" s="1"/>
  <c r="U696" i="1" s="1"/>
  <c r="P179" i="1"/>
  <c r="Q179" i="1" s="1"/>
  <c r="R179" i="1" s="1"/>
  <c r="U179" i="1" s="1"/>
  <c r="P553" i="1"/>
  <c r="Q553" i="1" s="1"/>
  <c r="R553" i="1" s="1"/>
  <c r="U553" i="1" s="1"/>
  <c r="P724" i="1"/>
  <c r="Q724" i="1" s="1"/>
  <c r="R724" i="1" s="1"/>
  <c r="U724" i="1" s="1"/>
  <c r="P772" i="1"/>
  <c r="Q772" i="1" s="1"/>
  <c r="R772" i="1" s="1"/>
  <c r="U772" i="1" s="1"/>
  <c r="P760" i="1"/>
  <c r="Q760" i="1" s="1"/>
  <c r="R760" i="1" s="1"/>
  <c r="U760" i="1" s="1"/>
  <c r="P566" i="1"/>
  <c r="Q566" i="1" s="1"/>
  <c r="R566" i="1" s="1"/>
  <c r="U566" i="1" s="1"/>
  <c r="P567" i="1"/>
  <c r="Q567" i="1" s="1"/>
  <c r="R567" i="1" s="1"/>
  <c r="U567" i="1" s="1"/>
  <c r="P335" i="1"/>
  <c r="Q335" i="1" s="1"/>
  <c r="R335" i="1" s="1"/>
  <c r="U335" i="1" s="1"/>
  <c r="P477" i="1"/>
  <c r="Q477" i="1" s="1"/>
  <c r="R477" i="1" s="1"/>
  <c r="U477" i="1" s="1"/>
  <c r="P525" i="1"/>
  <c r="Q525" i="1" s="1"/>
  <c r="R525" i="1" s="1"/>
  <c r="U525" i="1" s="1"/>
  <c r="P463" i="1"/>
  <c r="Q463" i="1" s="1"/>
  <c r="R463" i="1" s="1"/>
  <c r="U463" i="1" s="1"/>
  <c r="P398" i="1"/>
  <c r="Q398" i="1" s="1"/>
  <c r="R398" i="1" s="1"/>
  <c r="U398" i="1" s="1"/>
  <c r="P509" i="1"/>
  <c r="Q509" i="1" s="1"/>
  <c r="R509" i="1" s="1"/>
  <c r="U509" i="1" s="1"/>
  <c r="P311" i="1"/>
  <c r="Q311" i="1" s="1"/>
  <c r="R311" i="1" s="1"/>
  <c r="U311" i="1" s="1"/>
  <c r="P810" i="1"/>
  <c r="P614" i="1"/>
  <c r="Q614" i="1" s="1"/>
  <c r="R614" i="1" s="1"/>
  <c r="U614" i="1" s="1"/>
  <c r="P711" i="1"/>
  <c r="Q711" i="1" s="1"/>
  <c r="R711" i="1" s="1"/>
  <c r="U711" i="1" s="1"/>
  <c r="P326" i="1"/>
  <c r="Q326" i="1" s="1"/>
  <c r="R326" i="1" s="1"/>
  <c r="U326" i="1" s="1"/>
  <c r="P491" i="1"/>
  <c r="Q491" i="1" s="1"/>
  <c r="R491" i="1" s="1"/>
  <c r="U491" i="1" s="1"/>
  <c r="P390" i="1"/>
  <c r="Q390" i="1" s="1"/>
  <c r="R390" i="1" s="1"/>
  <c r="U390" i="1" s="1"/>
  <c r="P805" i="1"/>
  <c r="Q805" i="1" s="1"/>
  <c r="R805" i="1" s="1"/>
  <c r="U805" i="1" s="1"/>
  <c r="P157" i="1"/>
  <c r="Q157" i="1" s="1"/>
  <c r="R157" i="1" s="1"/>
  <c r="U157" i="1" s="1"/>
  <c r="P709" i="1"/>
  <c r="Q709" i="1" s="1"/>
  <c r="R709" i="1" s="1"/>
  <c r="U709" i="1" s="1"/>
  <c r="P498" i="1"/>
  <c r="Q498" i="1" s="1"/>
  <c r="R498" i="1" s="1"/>
  <c r="U498" i="1" s="1"/>
  <c r="P345" i="1"/>
  <c r="Q345" i="1" s="1"/>
  <c r="R345" i="1" s="1"/>
  <c r="U345" i="1" s="1"/>
  <c r="P794" i="1"/>
  <c r="Q794" i="1" s="1"/>
  <c r="R794" i="1" s="1"/>
  <c r="U794" i="1" s="1"/>
  <c r="P24" i="1"/>
  <c r="Q24" i="1" s="1"/>
  <c r="R24" i="1" s="1"/>
  <c r="U24" i="1" s="1"/>
  <c r="P137" i="1"/>
  <c r="Q137" i="1" s="1"/>
  <c r="R137" i="1" s="1"/>
  <c r="U137" i="1" s="1"/>
  <c r="P16" i="1"/>
  <c r="Q16" i="1" s="1"/>
  <c r="R16" i="1" s="1"/>
  <c r="U16" i="1" s="1"/>
  <c r="P21" i="1"/>
  <c r="Q21" i="1" s="1"/>
  <c r="R21" i="1" s="1"/>
  <c r="U21" i="1" s="1"/>
  <c r="P20" i="1"/>
  <c r="S486" i="1"/>
  <c r="S820" i="1"/>
  <c r="S661" i="1"/>
  <c r="S130" i="1"/>
  <c r="S856" i="1"/>
  <c r="S629" i="1"/>
  <c r="S777" i="1"/>
  <c r="S538" i="1"/>
  <c r="S474" i="1"/>
  <c r="S352" i="1"/>
  <c r="S653" i="1"/>
  <c r="S663" i="1"/>
  <c r="S786" i="1"/>
  <c r="S489" i="1"/>
  <c r="S563" i="1"/>
  <c r="S824" i="1"/>
  <c r="S481" i="1"/>
  <c r="S576" i="1"/>
  <c r="S662" i="1"/>
  <c r="S521" i="1"/>
  <c r="S558" i="1"/>
  <c r="S659" i="1"/>
  <c r="S841" i="1"/>
  <c r="S518" i="1"/>
  <c r="S132" i="1"/>
  <c r="S847" i="1"/>
  <c r="S819" i="1"/>
  <c r="S319" i="1"/>
  <c r="S681" i="1"/>
  <c r="S603" i="1"/>
  <c r="S406" i="1"/>
  <c r="S372" i="1"/>
  <c r="S445" i="1"/>
  <c r="S677" i="1"/>
  <c r="S102" i="1"/>
  <c r="S250" i="1"/>
  <c r="S732" i="1"/>
  <c r="S569" i="1"/>
  <c r="S694" i="1"/>
  <c r="S769" i="1"/>
  <c r="S448" i="1"/>
  <c r="S392" i="1"/>
  <c r="S238" i="1"/>
  <c r="S836" i="1"/>
  <c r="S85" i="1"/>
  <c r="S168" i="1"/>
  <c r="S658" i="1"/>
  <c r="S784" i="1"/>
  <c r="S191" i="1"/>
  <c r="S730" i="1"/>
  <c r="S408" i="1"/>
  <c r="S619" i="1"/>
  <c r="S318" i="1"/>
  <c r="S369" i="1"/>
  <c r="S575" i="1"/>
  <c r="S837" i="1"/>
  <c r="S775" i="1"/>
  <c r="S439" i="1"/>
  <c r="S164" i="1"/>
  <c r="S202" i="1"/>
  <c r="S347" i="1"/>
  <c r="S353" i="1"/>
  <c r="S231" i="1"/>
  <c r="S645" i="1"/>
  <c r="S270" i="1"/>
  <c r="S442" i="1"/>
  <c r="S594" i="1"/>
  <c r="S343" i="1"/>
  <c r="S183" i="1"/>
  <c r="S423" i="1"/>
  <c r="S337" i="1"/>
  <c r="S616" i="1"/>
  <c r="S691" i="1"/>
  <c r="S472" i="1"/>
  <c r="S190" i="1"/>
  <c r="S95" i="1"/>
  <c r="S716" i="1"/>
  <c r="S479" i="1"/>
  <c r="S219" i="1"/>
  <c r="S433" i="1"/>
  <c r="S432" i="1"/>
  <c r="S312" i="1"/>
  <c r="S316" i="1"/>
  <c r="S315" i="1"/>
  <c r="S471" i="1"/>
  <c r="S679" i="1"/>
  <c r="S55" i="1"/>
  <c r="S354" i="1"/>
  <c r="S187" i="1"/>
  <c r="S427" i="1"/>
  <c r="S278" i="1"/>
  <c r="S116" i="1"/>
  <c r="S330" i="1"/>
  <c r="S269" i="1"/>
  <c r="S298" i="1"/>
  <c r="S111" i="1"/>
  <c r="S167" i="1"/>
  <c r="S109" i="1"/>
  <c r="S196" i="1"/>
  <c r="S323" i="1"/>
  <c r="S222" i="1"/>
  <c r="S90" i="1"/>
  <c r="S150" i="1"/>
  <c r="S32" i="1"/>
  <c r="S52" i="1"/>
  <c r="S114" i="1"/>
  <c r="S195" i="1"/>
  <c r="S63" i="1"/>
  <c r="S34" i="1"/>
  <c r="S15" i="1"/>
  <c r="S57" i="1"/>
  <c r="S12" i="1"/>
  <c r="S5" i="1"/>
  <c r="S586" i="1"/>
  <c r="S830" i="1"/>
  <c r="S607" i="1"/>
  <c r="S790" i="1"/>
  <c r="S700" i="1"/>
  <c r="S598" i="1"/>
  <c r="S157" i="1"/>
  <c r="S680" i="1"/>
  <c r="S854" i="1"/>
  <c r="S737" i="1"/>
  <c r="S396" i="1"/>
  <c r="S751" i="1"/>
  <c r="S713" i="1"/>
  <c r="S687" i="1"/>
  <c r="S833" i="1"/>
  <c r="S754" i="1"/>
  <c r="S817" i="1"/>
  <c r="S342" i="1"/>
  <c r="S654" i="1"/>
  <c r="S179" i="1"/>
  <c r="S724" i="1"/>
  <c r="S760" i="1"/>
  <c r="S398" i="1"/>
  <c r="S6" i="1"/>
  <c r="S702" i="1"/>
  <c r="S800" i="1"/>
  <c r="S678" i="1"/>
  <c r="S712" i="1"/>
  <c r="S733" i="1"/>
  <c r="S595" i="1"/>
  <c r="S801" i="1"/>
  <c r="S715" i="1"/>
  <c r="S585" i="1"/>
  <c r="S750" i="1"/>
  <c r="S835" i="1"/>
  <c r="S670" i="1"/>
  <c r="S666" i="1"/>
  <c r="S660" i="1"/>
  <c r="S365" i="1"/>
  <c r="S749" i="1"/>
  <c r="S462" i="1"/>
  <c r="S652" i="1"/>
  <c r="S560" i="1"/>
  <c r="S789" i="1"/>
  <c r="S382" i="1"/>
  <c r="S690" i="1"/>
  <c r="S793" i="1"/>
  <c r="S672" i="1"/>
  <c r="S605" i="1"/>
  <c r="S816" i="1"/>
  <c r="S766" i="1"/>
  <c r="S814" i="1"/>
  <c r="S529" i="1"/>
  <c r="S551" i="1"/>
  <c r="S579" i="1"/>
  <c r="S726" i="1"/>
  <c r="S609" i="1"/>
  <c r="S153" i="1"/>
  <c r="S787" i="1"/>
  <c r="S647" i="1"/>
  <c r="S798" i="1"/>
  <c r="S825" i="1"/>
  <c r="S610" i="1"/>
  <c r="S449" i="1"/>
  <c r="S823" i="1"/>
  <c r="S233" i="1"/>
  <c r="S747" i="1"/>
  <c r="S519" i="1"/>
  <c r="S683" i="1"/>
  <c r="S220" i="1"/>
  <c r="S184" i="1"/>
  <c r="S781" i="1"/>
  <c r="S812" i="1"/>
  <c r="S358" i="1"/>
  <c r="S631" i="1"/>
  <c r="S280" i="1"/>
  <c r="S707" i="1"/>
  <c r="S78" i="1"/>
  <c r="S464" i="1"/>
  <c r="S606" i="1"/>
  <c r="S355" i="1"/>
  <c r="S774" i="1"/>
  <c r="S407" i="1"/>
  <c r="S434" i="1"/>
  <c r="S840" i="1"/>
  <c r="S600" i="1"/>
  <c r="S685" i="1"/>
  <c r="S604" i="1"/>
  <c r="S371" i="1"/>
  <c r="S517" i="1"/>
  <c r="S251" i="1"/>
  <c r="S543" i="1"/>
  <c r="S697" i="1"/>
  <c r="S799" i="1"/>
  <c r="S785" i="1"/>
  <c r="S504" i="1"/>
  <c r="S703" i="1"/>
  <c r="S676" i="1"/>
  <c r="S795" i="1"/>
  <c r="S506" i="1"/>
  <c r="S813" i="1"/>
  <c r="S599" i="1"/>
  <c r="S735" i="1"/>
  <c r="S675" i="1"/>
  <c r="S638" i="1"/>
  <c r="S674" i="1"/>
  <c r="S520" i="1"/>
  <c r="S457" i="1"/>
  <c r="S704" i="1"/>
  <c r="S299" i="1"/>
  <c r="S503" i="1"/>
  <c r="S584" i="1"/>
  <c r="S710" i="1"/>
  <c r="S430" i="1"/>
  <c r="S547" i="1"/>
  <c r="S852" i="1"/>
  <c r="S356" i="1"/>
  <c r="S745" i="1"/>
  <c r="S310" i="1"/>
  <c r="S770" i="1"/>
  <c r="S831" i="1"/>
  <c r="S773" i="1"/>
  <c r="S426" i="1"/>
  <c r="S850" i="1"/>
  <c r="S848" i="1"/>
  <c r="S120" i="1"/>
  <c r="S588" i="1"/>
  <c r="S722" i="1"/>
  <c r="S447" i="1"/>
  <c r="S632" i="1"/>
  <c r="S200" i="1"/>
  <c r="S617" i="1"/>
  <c r="S753" i="1"/>
  <c r="S564" i="1"/>
  <c r="S255" i="1"/>
  <c r="S744" i="1"/>
  <c r="S624" i="1"/>
  <c r="S535" i="1"/>
  <c r="S634" i="1"/>
  <c r="S339" i="1"/>
  <c r="S370" i="1"/>
  <c r="S755" i="1"/>
  <c r="S762" i="1"/>
  <c r="S559" i="1"/>
  <c r="S546" i="1"/>
  <c r="S380" i="1"/>
  <c r="S82" i="1"/>
  <c r="S828" i="1"/>
  <c r="S399" i="1"/>
  <c r="S720" i="1"/>
  <c r="S802" i="1"/>
  <c r="S539" i="1"/>
  <c r="S620" i="1"/>
  <c r="S460" i="1"/>
  <c r="S261" i="1"/>
  <c r="S739" i="1"/>
  <c r="S374" i="1"/>
  <c r="S628" i="1"/>
  <c r="S415" i="1"/>
  <c r="S301" i="1"/>
  <c r="S727" i="1"/>
  <c r="S602" i="1"/>
  <c r="S689" i="1"/>
  <c r="S428" i="1"/>
  <c r="S731" i="1"/>
  <c r="S756" i="1"/>
  <c r="S597" i="1"/>
  <c r="S778" i="1"/>
  <c r="S640" i="1"/>
  <c r="S542" i="1"/>
  <c r="S505" i="1"/>
  <c r="S500" i="1"/>
  <c r="S475" i="1"/>
  <c r="S417" i="1"/>
  <c r="S809" i="1"/>
  <c r="S554" i="1"/>
  <c r="S170" i="1"/>
  <c r="S740" i="1"/>
  <c r="S648" i="1"/>
  <c r="S446" i="1"/>
  <c r="S541" i="1"/>
  <c r="S487" i="1"/>
  <c r="S295" i="1"/>
  <c r="S626" i="1"/>
  <c r="S592" i="1"/>
  <c r="S682" i="1"/>
  <c r="S693" i="1"/>
  <c r="S494" i="1"/>
  <c r="S635" i="1"/>
  <c r="S165" i="1"/>
  <c r="S488" i="1"/>
  <c r="S440" i="1"/>
  <c r="S717" i="1"/>
  <c r="S779" i="1"/>
  <c r="S189" i="1"/>
  <c r="S826" i="1"/>
  <c r="S696" i="1"/>
  <c r="S772" i="1"/>
  <c r="S335" i="1"/>
  <c r="S477" i="1"/>
  <c r="S509" i="1"/>
  <c r="S810" i="1"/>
  <c r="S614" i="1"/>
  <c r="S326" i="1"/>
  <c r="S390" i="1"/>
  <c r="S709" i="1"/>
  <c r="S498" i="1"/>
  <c r="S580" i="1"/>
  <c r="S345" i="1"/>
  <c r="S201" i="1"/>
  <c r="S650" i="1"/>
  <c r="S855" i="1"/>
  <c r="S425" i="1"/>
  <c r="S589" i="1"/>
  <c r="S73" i="1"/>
  <c r="S138" i="1"/>
  <c r="S553" i="1"/>
  <c r="S566" i="1"/>
  <c r="S567" i="1"/>
  <c r="S525" i="1"/>
  <c r="S463" i="1"/>
  <c r="S311" i="1"/>
  <c r="S711" i="1"/>
  <c r="S491" i="1"/>
  <c r="S805" i="1"/>
  <c r="S4" i="1"/>
  <c r="S608" i="1"/>
  <c r="S405" i="1"/>
  <c r="S561" i="1"/>
  <c r="S416" i="1"/>
  <c r="S807" i="1"/>
  <c r="S346" i="1"/>
  <c r="S803" i="1"/>
  <c r="S208" i="1"/>
  <c r="S209" i="1"/>
  <c r="S834" i="1"/>
  <c r="S664" i="1"/>
  <c r="S332" i="1"/>
  <c r="S846" i="1"/>
  <c r="S761" i="1"/>
  <c r="S622" i="1"/>
  <c r="S324" i="1"/>
  <c r="S444" i="1"/>
  <c r="S719" i="1"/>
  <c r="S829" i="1"/>
  <c r="S383" i="1"/>
  <c r="S593" i="1"/>
  <c r="S673" i="1"/>
  <c r="S743" i="1"/>
  <c r="S467" i="1"/>
  <c r="S496" i="1"/>
  <c r="S212" i="1"/>
  <c r="S493" i="1"/>
  <c r="S156" i="1"/>
  <c r="S362" i="1"/>
  <c r="S404" i="1"/>
  <c r="S314" i="1"/>
  <c r="S601" i="1"/>
  <c r="S221" i="1"/>
  <c r="S302" i="1"/>
  <c r="S239" i="1"/>
  <c r="S325" i="1"/>
  <c r="S368" i="1"/>
  <c r="S627" i="1"/>
  <c r="S804" i="1"/>
  <c r="S692" i="1"/>
  <c r="S313" i="1"/>
  <c r="S806" i="1"/>
  <c r="S403" i="1"/>
  <c r="S611" i="1"/>
  <c r="S210" i="1"/>
  <c r="S822" i="1"/>
  <c r="S725" i="1"/>
  <c r="S367" i="1"/>
  <c r="S797" i="1"/>
  <c r="S331" i="1"/>
  <c r="S79" i="1"/>
  <c r="S290" i="1"/>
  <c r="S387" i="1"/>
  <c r="S131" i="1"/>
  <c r="S379" i="1"/>
  <c r="S207" i="1"/>
  <c r="S236" i="1"/>
  <c r="S89" i="1"/>
  <c r="S338" i="1"/>
  <c r="S293" i="1"/>
  <c r="S562" i="1"/>
  <c r="S533" i="1"/>
  <c r="S590" i="1"/>
  <c r="S259" i="1"/>
  <c r="S225" i="1"/>
  <c r="S252" i="1"/>
  <c r="S545" i="1"/>
  <c r="S698" i="1"/>
  <c r="S381" i="1"/>
  <c r="S133" i="1"/>
  <c r="S511" i="1"/>
  <c r="S159" i="1"/>
  <c r="S665" i="1"/>
  <c r="S279" i="1"/>
  <c r="S308" i="1"/>
  <c r="S155" i="1"/>
  <c r="S188" i="1"/>
  <c r="S75" i="1"/>
  <c r="S182" i="1"/>
  <c r="S317" i="1"/>
  <c r="S391" i="1"/>
  <c r="S98" i="1"/>
  <c r="S272" i="1"/>
  <c r="S149" i="1"/>
  <c r="S400" i="1"/>
  <c r="S429" i="1"/>
  <c r="S527" i="1"/>
  <c r="S70" i="1"/>
  <c r="S48" i="1"/>
  <c r="S93" i="1"/>
  <c r="S264" i="1"/>
  <c r="S87" i="1"/>
  <c r="S378" i="1"/>
  <c r="S59" i="1"/>
  <c r="S223" i="1"/>
  <c r="S83" i="1"/>
  <c r="S180" i="1"/>
  <c r="S103" i="1"/>
  <c r="S81" i="1"/>
  <c r="S105" i="1"/>
  <c r="S37" i="1"/>
  <c r="S23" i="1"/>
  <c r="S14" i="1"/>
  <c r="S194" i="1"/>
  <c r="S534" i="1"/>
  <c r="S254" i="1"/>
  <c r="S216" i="1"/>
  <c r="S827" i="1"/>
  <c r="S734" i="1"/>
  <c r="S514" i="1"/>
  <c r="S523" i="1"/>
  <c r="S582" i="1"/>
  <c r="S512" i="1"/>
  <c r="S649" i="1"/>
  <c r="S72" i="1"/>
  <c r="S422" i="1"/>
  <c r="S583" i="1"/>
  <c r="S215" i="1"/>
  <c r="S283" i="1"/>
  <c r="S265" i="1"/>
  <c r="S394" i="1"/>
  <c r="S729" i="1"/>
  <c r="S573" i="1"/>
  <c r="S706" i="1"/>
  <c r="S540" i="1"/>
  <c r="S783" i="1"/>
  <c r="S849" i="1"/>
  <c r="S630" i="1"/>
  <c r="S273" i="1"/>
  <c r="S292" i="1"/>
  <c r="S844" i="1"/>
  <c r="S213" i="1"/>
  <c r="S64" i="1"/>
  <c r="S275" i="1"/>
  <c r="S96" i="1"/>
  <c r="S176" i="1"/>
  <c r="S300" i="1"/>
  <c r="S684" i="1"/>
  <c r="S699" i="1"/>
  <c r="S211" i="1"/>
  <c r="S329" i="1"/>
  <c r="S389" i="1"/>
  <c r="S287" i="1"/>
  <c r="S228" i="1"/>
  <c r="S101" i="1"/>
  <c r="S263" i="1"/>
  <c r="S229" i="1"/>
  <c r="S357" i="1"/>
  <c r="S177" i="1"/>
  <c r="S524" i="1"/>
  <c r="S641" i="1"/>
  <c r="S454" i="1"/>
  <c r="S555" i="1"/>
  <c r="S276" i="1"/>
  <c r="S129" i="1"/>
  <c r="S349" i="1"/>
  <c r="S578" i="1"/>
  <c r="S420" i="1"/>
  <c r="S113" i="1"/>
  <c r="S41" i="1"/>
  <c r="S172" i="1"/>
  <c r="S53" i="1"/>
  <c r="S135" i="1"/>
  <c r="S257" i="1"/>
  <c r="S115" i="1"/>
  <c r="S304" i="1"/>
  <c r="S234" i="1"/>
  <c r="S86" i="1"/>
  <c r="S146" i="1"/>
  <c r="S40" i="1"/>
  <c r="S65" i="1"/>
  <c r="S110" i="1"/>
  <c r="S91" i="1"/>
  <c r="S36" i="1"/>
  <c r="S7" i="1"/>
  <c r="S186" i="1"/>
  <c r="S788" i="1"/>
  <c r="S821" i="1"/>
  <c r="S738" i="1"/>
  <c r="S651" i="1"/>
  <c r="S742" i="1"/>
  <c r="S289" i="1"/>
  <c r="S832" i="1"/>
  <c r="S656" i="1"/>
  <c r="S572" i="1"/>
  <c r="S334" i="1"/>
  <c r="S714" i="1"/>
  <c r="S507" i="1"/>
  <c r="S565" i="1"/>
  <c r="S818" i="1"/>
  <c r="S705" i="1"/>
  <c r="S767" i="1"/>
  <c r="S516" i="1"/>
  <c r="S490" i="1"/>
  <c r="S537" i="1"/>
  <c r="S853" i="1"/>
  <c r="S808" i="1"/>
  <c r="S401" i="1"/>
  <c r="S198" i="1"/>
  <c r="S424" i="1"/>
  <c r="S625" i="1"/>
  <c r="S107" i="1"/>
  <c r="S281" i="1"/>
  <c r="S307" i="1"/>
  <c r="S718" i="1"/>
  <c r="S758" i="1"/>
  <c r="S162" i="1"/>
  <c r="S267" i="1"/>
  <c r="S468" i="1"/>
  <c r="S686" i="1"/>
  <c r="S502" i="1"/>
  <c r="S375" i="1"/>
  <c r="S303" i="1"/>
  <c r="S333" i="1"/>
  <c r="S322" i="1"/>
  <c r="S531" i="1"/>
  <c r="S181" i="1"/>
  <c r="S476" i="1"/>
  <c r="S771" i="1"/>
  <c r="S274" i="1"/>
  <c r="S574" i="1"/>
  <c r="S637" i="1"/>
  <c r="S366" i="1"/>
  <c r="S118" i="1"/>
  <c r="S612" i="1"/>
  <c r="S765" i="1"/>
  <c r="S320" i="1"/>
  <c r="S478" i="1"/>
  <c r="S410" i="1"/>
  <c r="S721" i="1"/>
  <c r="S226" i="1"/>
  <c r="S412" i="1"/>
  <c r="S262" i="1"/>
  <c r="S668" i="1"/>
  <c r="S465" i="1"/>
  <c r="S393" i="1"/>
  <c r="S297" i="1"/>
  <c r="S106" i="1"/>
  <c r="S402" i="1"/>
  <c r="S169" i="1"/>
  <c r="S88" i="1"/>
  <c r="S376" i="1"/>
  <c r="S214" i="1"/>
  <c r="S140" i="1"/>
  <c r="S218" i="1"/>
  <c r="S84" i="1"/>
  <c r="S230" i="1"/>
  <c r="S249" i="1"/>
  <c r="S117" i="1"/>
  <c r="S185" i="1"/>
  <c r="S139" i="1"/>
  <c r="S77" i="1"/>
  <c r="S54" i="1"/>
  <c r="S62" i="1"/>
  <c r="S67" i="1"/>
  <c r="S58" i="1"/>
  <c r="S46" i="1"/>
  <c r="S38" i="1"/>
  <c r="S26" i="1"/>
  <c r="S341" i="1"/>
  <c r="S741" i="1"/>
  <c r="S657" i="1"/>
  <c r="S473" i="1"/>
  <c r="S532" i="1"/>
  <c r="S193" i="1"/>
  <c r="S328" i="1"/>
  <c r="S596" i="1"/>
  <c r="S842" i="1"/>
  <c r="S623" i="1"/>
  <c r="S485" i="1"/>
  <c r="S455" i="1"/>
  <c r="S350" i="1"/>
  <c r="S453" i="1"/>
  <c r="S728" i="1"/>
  <c r="S695" i="1"/>
  <c r="S409" i="1"/>
  <c r="S556" i="1"/>
  <c r="S288" i="1"/>
  <c r="S232" i="1"/>
  <c r="S158" i="1"/>
  <c r="S839" i="1"/>
  <c r="S838" i="1"/>
  <c r="S450" i="1"/>
  <c r="S746" i="1"/>
  <c r="S456" i="1"/>
  <c r="S373" i="1"/>
  <c r="S643" i="1"/>
  <c r="S470" i="1"/>
  <c r="S548" i="1"/>
  <c r="S513" i="1"/>
  <c r="S522" i="1"/>
  <c r="S782" i="1"/>
  <c r="S591" i="1"/>
  <c r="S50" i="1"/>
  <c r="S68" i="1"/>
  <c r="S644" i="1"/>
  <c r="S152" i="1"/>
  <c r="S134" i="1"/>
  <c r="S570" i="1"/>
  <c r="S246" i="1"/>
  <c r="S388" i="1"/>
  <c r="S792" i="1"/>
  <c r="S636" i="1"/>
  <c r="S124" i="1"/>
  <c r="S142" i="1"/>
  <c r="S418" i="1"/>
  <c r="S173" i="1"/>
  <c r="S260" i="1"/>
  <c r="S166" i="1"/>
  <c r="S438" i="1"/>
  <c r="S419" i="1"/>
  <c r="S97" i="1"/>
  <c r="S121" i="1"/>
  <c r="S359" i="1"/>
  <c r="S431" i="1"/>
  <c r="S482" i="1"/>
  <c r="S363" i="1"/>
  <c r="S108" i="1"/>
  <c r="S148" i="1"/>
  <c r="S100" i="1"/>
  <c r="S47" i="1"/>
  <c r="S136" i="1"/>
  <c r="S25" i="1"/>
  <c r="S757" i="1"/>
  <c r="S61" i="1"/>
  <c r="S112" i="1"/>
  <c r="S18" i="1"/>
  <c r="S56" i="1"/>
  <c r="S8" i="1"/>
  <c r="S395" i="1"/>
  <c r="S377" i="1"/>
  <c r="S510" i="1"/>
  <c r="S669" i="1"/>
  <c r="S667" i="1"/>
  <c r="S443" i="1"/>
  <c r="S723" i="1"/>
  <c r="S344" i="1"/>
  <c r="S413" i="1"/>
  <c r="S386" i="1"/>
  <c r="S615" i="1"/>
  <c r="S550" i="1"/>
  <c r="S701" i="1"/>
  <c r="S441" i="1"/>
  <c r="S671" i="1"/>
  <c r="S571" i="1"/>
  <c r="S587" i="1"/>
  <c r="S688" i="1"/>
  <c r="S154" i="1"/>
  <c r="S286" i="1"/>
  <c r="S480" i="1"/>
  <c r="S469" i="1"/>
  <c r="S206" i="1"/>
  <c r="S736" i="1"/>
  <c r="S122" i="1"/>
  <c r="S285" i="1"/>
  <c r="S530" i="1"/>
  <c r="S436" i="1"/>
  <c r="S143" i="1"/>
  <c r="S291" i="1"/>
  <c r="S414" i="1"/>
  <c r="S655" i="1"/>
  <c r="S244" i="1"/>
  <c r="S495" i="1"/>
  <c r="S205" i="1"/>
  <c r="S452" i="1"/>
  <c r="S484" i="1"/>
  <c r="S126" i="1"/>
  <c r="S104" i="1"/>
  <c r="S364" i="1"/>
  <c r="S764" i="1"/>
  <c r="S123" i="1"/>
  <c r="S294" i="1"/>
  <c r="S268" i="1"/>
  <c r="S175" i="1"/>
  <c r="S125" i="1"/>
  <c r="S351" i="1"/>
  <c r="S39" i="1"/>
  <c r="S253" i="1"/>
  <c r="S305" i="1"/>
  <c r="S69" i="1"/>
  <c r="S28" i="1"/>
  <c r="S309" i="1"/>
  <c r="S71" i="1"/>
  <c r="S508" i="1"/>
  <c r="S42" i="1"/>
  <c r="S66" i="1"/>
  <c r="S35" i="1"/>
  <c r="S33" i="1"/>
  <c r="S27" i="1"/>
  <c r="S13" i="1"/>
  <c r="S22" i="1"/>
  <c r="S44" i="1"/>
  <c r="S19" i="1"/>
  <c r="S10" i="1"/>
  <c r="S794" i="1"/>
  <c r="S247" i="1"/>
  <c r="S483" i="1"/>
  <c r="S557" i="1"/>
  <c r="S258" i="1"/>
  <c r="S306" i="1"/>
  <c r="S256" i="1"/>
  <c r="S242" i="1"/>
  <c r="S327" i="1"/>
  <c r="S568" i="1"/>
  <c r="S618" i="1"/>
  <c r="S411" i="1"/>
  <c r="S549" i="1"/>
  <c r="S501" i="1"/>
  <c r="S759" i="1"/>
  <c r="S45" i="1"/>
  <c r="S145" i="1"/>
  <c r="S163" i="1"/>
  <c r="S43" i="1"/>
  <c r="S94" i="1"/>
  <c r="S171" i="1"/>
  <c r="S466" i="1"/>
  <c r="S161" i="1"/>
  <c r="S76" i="1"/>
  <c r="S241" i="1"/>
  <c r="S227" i="1"/>
  <c r="S204" i="1"/>
  <c r="S321" i="1"/>
  <c r="S29" i="1"/>
  <c r="S30" i="1"/>
  <c r="S24" i="1"/>
  <c r="S137" i="1"/>
  <c r="S16" i="1"/>
  <c r="S21" i="1"/>
  <c r="S20" i="1"/>
  <c r="S768" i="1"/>
  <c r="S92" i="1"/>
  <c r="S217" i="1"/>
  <c r="S752" i="1"/>
  <c r="S360" i="1"/>
  <c r="S451" i="1"/>
  <c r="S708" i="1"/>
  <c r="S536" i="1"/>
  <c r="S385" i="1"/>
  <c r="S552" i="1"/>
  <c r="S748" i="1"/>
  <c r="S499" i="1"/>
  <c r="S780" i="1"/>
  <c r="S461" i="1"/>
  <c r="S492" i="1"/>
  <c r="S639" i="1"/>
  <c r="S384" i="1"/>
  <c r="S237" i="1"/>
  <c r="S458" i="1"/>
  <c r="S544" i="1"/>
  <c r="S646" i="1"/>
  <c r="S340" i="1"/>
  <c r="S581" i="1"/>
  <c r="S526" i="1"/>
  <c r="S776" i="1"/>
  <c r="S613" i="1"/>
  <c r="S243" i="1"/>
  <c r="S235" i="1"/>
  <c r="S621" i="1"/>
  <c r="S266" i="1"/>
  <c r="S851" i="1"/>
  <c r="S796" i="1"/>
  <c r="S284" i="1"/>
  <c r="S151" i="1"/>
  <c r="S277" i="1"/>
  <c r="S397" i="1"/>
  <c r="S435" i="1"/>
  <c r="S336" i="1"/>
  <c r="S119" i="1"/>
  <c r="S763" i="1"/>
  <c r="S197" i="1"/>
  <c r="S811" i="1"/>
  <c r="S245" i="1"/>
  <c r="S127" i="1"/>
  <c r="S459" i="1"/>
  <c r="S577" i="1"/>
  <c r="S282" i="1"/>
  <c r="S528" i="1"/>
  <c r="S633" i="1"/>
  <c r="S174" i="1"/>
  <c r="S147" i="1"/>
  <c r="S497" i="1"/>
  <c r="S361" i="1"/>
  <c r="S642" i="1"/>
  <c r="S791" i="1"/>
  <c r="S843" i="1"/>
  <c r="S296" i="1"/>
  <c r="S199" i="1"/>
  <c r="S421" i="1"/>
  <c r="S74" i="1"/>
  <c r="S248" i="1"/>
  <c r="S348" i="1"/>
  <c r="S144" i="1"/>
  <c r="S437" i="1"/>
  <c r="S515" i="1"/>
  <c r="S160" i="1"/>
  <c r="S178" i="1"/>
  <c r="S203" i="1"/>
  <c r="S845" i="1"/>
  <c r="S192" i="1"/>
  <c r="S224" i="1"/>
  <c r="S240" i="1"/>
  <c r="S128" i="1"/>
  <c r="S141" i="1"/>
  <c r="S60" i="1"/>
  <c r="S99" i="1"/>
  <c r="S49" i="1"/>
  <c r="S271" i="1"/>
  <c r="S80" i="1"/>
  <c r="S9" i="1"/>
  <c r="S17" i="1"/>
  <c r="S815" i="1"/>
  <c r="S51" i="1"/>
  <c r="S31" i="1"/>
  <c r="S11" i="1"/>
  <c r="Q225" i="1"/>
  <c r="R225" i="1" s="1"/>
  <c r="U225" i="1" s="1"/>
  <c r="Q252" i="1"/>
  <c r="R252" i="1" s="1"/>
  <c r="U252" i="1" s="1"/>
  <c r="Q545" i="1"/>
  <c r="R545" i="1" s="1"/>
  <c r="U545" i="1" s="1"/>
  <c r="Q698" i="1"/>
  <c r="R698" i="1" s="1"/>
  <c r="U698" i="1" s="1"/>
  <c r="Q308" i="1"/>
  <c r="R308" i="1" s="1"/>
  <c r="U308" i="1" s="1"/>
  <c r="Q547" i="1"/>
  <c r="R547" i="1" s="1"/>
  <c r="U547" i="1" s="1"/>
  <c r="Q426" i="1"/>
  <c r="R426" i="1" s="1"/>
  <c r="U426" i="1" s="1"/>
  <c r="Q532" i="1"/>
  <c r="R532" i="1" s="1"/>
  <c r="U532" i="1" s="1"/>
  <c r="Q272" i="1"/>
  <c r="R272" i="1" s="1"/>
  <c r="U272" i="1" s="1"/>
  <c r="Q429" i="1"/>
  <c r="R429" i="1" s="1"/>
  <c r="U429" i="1" s="1"/>
  <c r="Q264" i="1"/>
  <c r="R264" i="1" s="1"/>
  <c r="U264" i="1" s="1"/>
  <c r="Q81" i="1"/>
  <c r="R81" i="1" s="1"/>
  <c r="U81" i="1" s="1"/>
  <c r="Q470" i="1"/>
  <c r="R470" i="1" s="1"/>
  <c r="U470" i="1" s="1"/>
  <c r="Q802" i="1"/>
  <c r="R802" i="1" s="1"/>
  <c r="U802" i="1" s="1"/>
  <c r="Q605" i="1"/>
  <c r="R605" i="1" s="1"/>
  <c r="U605" i="1" s="1"/>
  <c r="Q493" i="1"/>
  <c r="R493" i="1" s="1"/>
  <c r="U493" i="1" s="1"/>
  <c r="Q314" i="1"/>
  <c r="R314" i="1" s="1"/>
  <c r="U314" i="1" s="1"/>
  <c r="Q239" i="1"/>
  <c r="R239" i="1" s="1"/>
  <c r="U239" i="1" s="1"/>
  <c r="Q403" i="1"/>
  <c r="R403" i="1" s="1"/>
  <c r="U403" i="1" s="1"/>
  <c r="Q79" i="1"/>
  <c r="R79" i="1" s="1"/>
  <c r="U79" i="1" s="1"/>
  <c r="Q338" i="1"/>
  <c r="R338" i="1" s="1"/>
  <c r="U338" i="1" s="1"/>
  <c r="Q801" i="1"/>
  <c r="R801" i="1" s="1"/>
  <c r="U801" i="1" s="1"/>
  <c r="Q585" i="1"/>
  <c r="R585" i="1" s="1"/>
  <c r="U585" i="1" s="1"/>
  <c r="Q233" i="1"/>
  <c r="R233" i="1" s="1"/>
  <c r="U233" i="1" s="1"/>
  <c r="Q358" i="1"/>
  <c r="R358" i="1" s="1"/>
  <c r="U358" i="1" s="1"/>
  <c r="Q355" i="1"/>
  <c r="R355" i="1" s="1"/>
  <c r="U355" i="1" s="1"/>
  <c r="Q774" i="1"/>
  <c r="R774" i="1" s="1"/>
  <c r="U774" i="1" s="1"/>
  <c r="Q194" i="1"/>
  <c r="R194" i="1" s="1"/>
  <c r="U194" i="1" s="1"/>
  <c r="Q523" i="1"/>
  <c r="R523" i="1" s="1"/>
  <c r="U523" i="1" s="1"/>
  <c r="Q283" i="1"/>
  <c r="R283" i="1" s="1"/>
  <c r="U283" i="1" s="1"/>
  <c r="Q849" i="1"/>
  <c r="R849" i="1" s="1"/>
  <c r="U849" i="1" s="1"/>
  <c r="Q595" i="1"/>
  <c r="R595" i="1" s="1"/>
  <c r="U595" i="1" s="1"/>
  <c r="Q365" i="1"/>
  <c r="R365" i="1" s="1"/>
  <c r="U365" i="1" s="1"/>
  <c r="Q690" i="1"/>
  <c r="R690" i="1" s="1"/>
  <c r="U690" i="1" s="1"/>
  <c r="Q819" i="1"/>
  <c r="R819" i="1" s="1"/>
  <c r="U819" i="1" s="1"/>
  <c r="Q663" i="1"/>
  <c r="R663" i="1" s="1"/>
  <c r="U663" i="1" s="1"/>
  <c r="Q521" i="1"/>
  <c r="R521" i="1" s="1"/>
  <c r="U521" i="1" s="1"/>
  <c r="Q694" i="1"/>
  <c r="R694" i="1" s="1"/>
  <c r="U694" i="1" s="1"/>
  <c r="Q658" i="1"/>
  <c r="R658" i="1" s="1"/>
  <c r="U658" i="1" s="1"/>
  <c r="Q575" i="1"/>
  <c r="R575" i="1" s="1"/>
  <c r="U575" i="1" s="1"/>
  <c r="Q799" i="1"/>
  <c r="R799" i="1" s="1"/>
  <c r="U799" i="1" s="1"/>
  <c r="Q785" i="1"/>
  <c r="R785" i="1" s="1"/>
  <c r="U785" i="1" s="1"/>
  <c r="Q675" i="1"/>
  <c r="R675" i="1" s="1"/>
  <c r="U675" i="1" s="1"/>
  <c r="Q457" i="1"/>
  <c r="R457" i="1" s="1"/>
  <c r="U457" i="1" s="1"/>
  <c r="Q738" i="1"/>
  <c r="R738" i="1" s="1"/>
  <c r="U738" i="1" s="1"/>
  <c r="Q714" i="1"/>
  <c r="R714" i="1" s="1"/>
  <c r="U714" i="1" s="1"/>
  <c r="Q537" i="1"/>
  <c r="R537" i="1" s="1"/>
  <c r="U537" i="1" s="1"/>
  <c r="Q502" i="1"/>
  <c r="R502" i="1" s="1"/>
  <c r="U502" i="1" s="1"/>
  <c r="Q460" i="1"/>
  <c r="R460" i="1" s="1"/>
  <c r="U460" i="1" s="1"/>
  <c r="Q261" i="1"/>
  <c r="R261" i="1" s="1"/>
  <c r="U261" i="1" s="1"/>
  <c r="Q301" i="1"/>
  <c r="R301" i="1" s="1"/>
  <c r="U301" i="1" s="1"/>
  <c r="Q809" i="1"/>
  <c r="R809" i="1" s="1"/>
  <c r="U809" i="1" s="1"/>
  <c r="Q130" i="1"/>
  <c r="R130" i="1" s="1"/>
  <c r="U130" i="1" s="1"/>
  <c r="Q446" i="1"/>
  <c r="R446" i="1" s="1"/>
  <c r="U446" i="1" s="1"/>
  <c r="Q592" i="1"/>
  <c r="R592" i="1" s="1"/>
  <c r="U592" i="1" s="1"/>
  <c r="Q344" i="1"/>
  <c r="R344" i="1" s="1"/>
  <c r="U344" i="1" s="1"/>
  <c r="Q571" i="1"/>
  <c r="R571" i="1" s="1"/>
  <c r="U571" i="1" s="1"/>
  <c r="Q597" i="1"/>
  <c r="R597" i="1" s="1"/>
  <c r="U597" i="1" s="1"/>
  <c r="Q778" i="1"/>
  <c r="R778" i="1" s="1"/>
  <c r="U778" i="1" s="1"/>
  <c r="Q820" i="1"/>
  <c r="R820" i="1" s="1"/>
  <c r="U820" i="1" s="1"/>
  <c r="Q682" i="1"/>
  <c r="R682" i="1" s="1"/>
  <c r="U682" i="1" s="1"/>
  <c r="Q650" i="1"/>
  <c r="R650" i="1" s="1"/>
  <c r="U650" i="1" s="1"/>
  <c r="Q814" i="1"/>
  <c r="R814" i="1" s="1"/>
  <c r="U814" i="1" s="1"/>
  <c r="Q751" i="1"/>
  <c r="R751" i="1" s="1"/>
  <c r="U751" i="1" s="1"/>
  <c r="Q754" i="1"/>
  <c r="R754" i="1" s="1"/>
  <c r="U754" i="1" s="1"/>
  <c r="Q779" i="1"/>
  <c r="R779" i="1" s="1"/>
  <c r="U779" i="1" s="1"/>
  <c r="Q654" i="1"/>
  <c r="R654" i="1" s="1"/>
  <c r="U654" i="1" s="1"/>
  <c r="Q739" i="1"/>
  <c r="R739" i="1" s="1"/>
  <c r="U739" i="1" s="1"/>
  <c r="Q608" i="1"/>
  <c r="R608" i="1" s="1"/>
  <c r="U608" i="1" s="1"/>
  <c r="Q405" i="1"/>
  <c r="R405" i="1" s="1"/>
  <c r="U405" i="1" s="1"/>
  <c r="Q561" i="1"/>
  <c r="R561" i="1" s="1"/>
  <c r="U561" i="1" s="1"/>
  <c r="Q416" i="1"/>
  <c r="R416" i="1" s="1"/>
  <c r="U416" i="1" s="1"/>
  <c r="Q807" i="1"/>
  <c r="R807" i="1" s="1"/>
  <c r="U807" i="1" s="1"/>
  <c r="Q346" i="1"/>
  <c r="R346" i="1" s="1"/>
  <c r="U346" i="1" s="1"/>
  <c r="Q209" i="1"/>
  <c r="R209" i="1" s="1"/>
  <c r="U209" i="1" s="1"/>
  <c r="Q834" i="1"/>
  <c r="R834" i="1" s="1"/>
  <c r="U834" i="1" s="1"/>
  <c r="Q664" i="1"/>
  <c r="R664" i="1" s="1"/>
  <c r="U664" i="1" s="1"/>
  <c r="Q846" i="1"/>
  <c r="R846" i="1" s="1"/>
  <c r="U846" i="1" s="1"/>
  <c r="Q761" i="1"/>
  <c r="R761" i="1" s="1"/>
  <c r="U761" i="1" s="1"/>
  <c r="Q622" i="1"/>
  <c r="R622" i="1" s="1"/>
  <c r="U622" i="1" s="1"/>
  <c r="Q719" i="1"/>
  <c r="R719" i="1" s="1"/>
  <c r="U719" i="1" s="1"/>
  <c r="Q829" i="1"/>
  <c r="R829" i="1" s="1"/>
  <c r="U829" i="1" s="1"/>
  <c r="Q673" i="1"/>
  <c r="R673" i="1" s="1"/>
  <c r="U673" i="1" s="1"/>
  <c r="Q768" i="1"/>
  <c r="R768" i="1" s="1"/>
  <c r="U768" i="1" s="1"/>
  <c r="Q92" i="1"/>
  <c r="R92" i="1" s="1"/>
  <c r="U92" i="1" s="1"/>
  <c r="Q752" i="1"/>
  <c r="R752" i="1" s="1"/>
  <c r="U752" i="1" s="1"/>
  <c r="Q360" i="1"/>
  <c r="R360" i="1" s="1"/>
  <c r="U360" i="1" s="1"/>
  <c r="Q536" i="1"/>
  <c r="R536" i="1" s="1"/>
  <c r="U536" i="1" s="1"/>
  <c r="Q385" i="1"/>
  <c r="R385" i="1" s="1"/>
  <c r="U385" i="1" s="1"/>
  <c r="Q552" i="1"/>
  <c r="R552" i="1" s="1"/>
  <c r="U552" i="1" s="1"/>
  <c r="Q499" i="1"/>
  <c r="R499" i="1" s="1"/>
  <c r="U499" i="1" s="1"/>
  <c r="Q780" i="1"/>
  <c r="R780" i="1" s="1"/>
  <c r="U780" i="1" s="1"/>
  <c r="Q461" i="1"/>
  <c r="R461" i="1" s="1"/>
  <c r="U461" i="1" s="1"/>
  <c r="Q492" i="1"/>
  <c r="R492" i="1" s="1"/>
  <c r="U492" i="1" s="1"/>
  <c r="Q639" i="1"/>
  <c r="R639" i="1" s="1"/>
  <c r="U639" i="1" s="1"/>
  <c r="Q458" i="1"/>
  <c r="R458" i="1" s="1"/>
  <c r="U458" i="1" s="1"/>
  <c r="Q544" i="1"/>
  <c r="R544" i="1" s="1"/>
  <c r="U544" i="1" s="1"/>
  <c r="Q646" i="1"/>
  <c r="R646" i="1" s="1"/>
  <c r="U646" i="1" s="1"/>
  <c r="Q340" i="1"/>
  <c r="R340" i="1" s="1"/>
  <c r="U340" i="1" s="1"/>
  <c r="Q581" i="1"/>
  <c r="R581" i="1" s="1"/>
  <c r="U581" i="1" s="1"/>
  <c r="Q243" i="1"/>
  <c r="R243" i="1" s="1"/>
  <c r="U243" i="1" s="1"/>
  <c r="Q851" i="1"/>
  <c r="R851" i="1" s="1"/>
  <c r="U851" i="1" s="1"/>
  <c r="Q277" i="1"/>
  <c r="R277" i="1" s="1"/>
  <c r="U277" i="1" s="1"/>
  <c r="Q14" i="1"/>
  <c r="R14" i="1" s="1"/>
  <c r="U14" i="1" s="1"/>
  <c r="Q292" i="1"/>
  <c r="R292" i="1" s="1"/>
  <c r="U292" i="1" s="1"/>
  <c r="Q96" i="1"/>
  <c r="R96" i="1" s="1"/>
  <c r="U96" i="1" s="1"/>
  <c r="Q389" i="1"/>
  <c r="R389" i="1" s="1"/>
  <c r="U389" i="1" s="1"/>
  <c r="Q524" i="1"/>
  <c r="R524" i="1" s="1"/>
  <c r="U524" i="1" s="1"/>
  <c r="Q420" i="1"/>
  <c r="R420" i="1" s="1"/>
  <c r="U420" i="1" s="1"/>
  <c r="Q304" i="1"/>
  <c r="R304" i="1" s="1"/>
  <c r="U304" i="1" s="1"/>
  <c r="Q36" i="1"/>
  <c r="R36" i="1" s="1"/>
  <c r="U36" i="1" s="1"/>
  <c r="Q337" i="1"/>
  <c r="R337" i="1" s="1"/>
  <c r="U337" i="1" s="1"/>
  <c r="Q219" i="1"/>
  <c r="R219" i="1" s="1"/>
  <c r="U219" i="1" s="1"/>
  <c r="Q90" i="1"/>
  <c r="R90" i="1" s="1"/>
  <c r="U90" i="1" s="1"/>
  <c r="Q15" i="1"/>
  <c r="R15" i="1" s="1"/>
  <c r="U15" i="1" s="1"/>
  <c r="Q771" i="1"/>
  <c r="R771" i="1" s="1"/>
  <c r="U771" i="1" s="1"/>
  <c r="Q637" i="1"/>
  <c r="R637" i="1" s="1"/>
  <c r="U637" i="1" s="1"/>
  <c r="Q320" i="1"/>
  <c r="R320" i="1" s="1"/>
  <c r="U320" i="1" s="1"/>
  <c r="Q139" i="1"/>
  <c r="R139" i="1" s="1"/>
  <c r="U139" i="1" s="1"/>
  <c r="Q26" i="1"/>
  <c r="R26" i="1" s="1"/>
  <c r="U26" i="1" s="1"/>
  <c r="Q644" i="1"/>
  <c r="R644" i="1" s="1"/>
  <c r="U644" i="1" s="1"/>
  <c r="Q124" i="1"/>
  <c r="R124" i="1" s="1"/>
  <c r="U124" i="1" s="1"/>
  <c r="Q100" i="1"/>
  <c r="R100" i="1" s="1"/>
  <c r="U100" i="1" s="1"/>
  <c r="Q736" i="1"/>
  <c r="R736" i="1" s="1"/>
  <c r="U736" i="1" s="1"/>
  <c r="Q530" i="1"/>
  <c r="R530" i="1" s="1"/>
  <c r="U530" i="1" s="1"/>
  <c r="Q123" i="1"/>
  <c r="R123" i="1" s="1"/>
  <c r="U123" i="1" s="1"/>
  <c r="Q305" i="1"/>
  <c r="R305" i="1" s="1"/>
  <c r="U305" i="1" s="1"/>
  <c r="Q810" i="1"/>
  <c r="R810" i="1" s="1"/>
  <c r="U810" i="1" s="1"/>
  <c r="Q247" i="1"/>
  <c r="R247" i="1" s="1"/>
  <c r="U247" i="1" s="1"/>
  <c r="Q680" i="1"/>
  <c r="R680" i="1" s="1"/>
  <c r="U680" i="1" s="1"/>
  <c r="Q306" i="1"/>
  <c r="R306" i="1" s="1"/>
  <c r="U306" i="1" s="1"/>
  <c r="Q242" i="1"/>
  <c r="R242" i="1" s="1"/>
  <c r="U242" i="1" s="1"/>
  <c r="Q327" i="1"/>
  <c r="R327" i="1" s="1"/>
  <c r="U327" i="1" s="1"/>
  <c r="Q568" i="1"/>
  <c r="R568" i="1" s="1"/>
  <c r="U568" i="1" s="1"/>
  <c r="Q501" i="1"/>
  <c r="R501" i="1" s="1"/>
  <c r="U501" i="1" s="1"/>
  <c r="Q145" i="1"/>
  <c r="R145" i="1" s="1"/>
  <c r="U145" i="1" s="1"/>
  <c r="Q171" i="1"/>
  <c r="R171" i="1" s="1"/>
  <c r="U171" i="1" s="1"/>
  <c r="Q466" i="1"/>
  <c r="R466" i="1" s="1"/>
  <c r="U466" i="1" s="1"/>
  <c r="Q241" i="1"/>
  <c r="R241" i="1" s="1"/>
  <c r="U241" i="1" s="1"/>
  <c r="Q204" i="1"/>
  <c r="R204" i="1" s="1"/>
  <c r="U204" i="1" s="1"/>
  <c r="Q321" i="1"/>
  <c r="R321" i="1" s="1"/>
  <c r="U321" i="1" s="1"/>
  <c r="Q29" i="1"/>
  <c r="R29" i="1" s="1"/>
  <c r="U29" i="1" s="1"/>
  <c r="Q20" i="1"/>
  <c r="R20" i="1" s="1"/>
  <c r="U20" i="1" s="1"/>
  <c r="Q245" i="1"/>
  <c r="R245" i="1" s="1"/>
  <c r="U245" i="1" s="1"/>
  <c r="Q174" i="1"/>
  <c r="R174" i="1" s="1"/>
  <c r="U174" i="1" s="1"/>
  <c r="Q147" i="1"/>
  <c r="R147" i="1" s="1"/>
  <c r="U147" i="1" s="1"/>
  <c r="Q497" i="1"/>
  <c r="R497" i="1" s="1"/>
  <c r="U497" i="1" s="1"/>
  <c r="Q843" i="1"/>
  <c r="R843" i="1" s="1"/>
  <c r="U843" i="1" s="1"/>
  <c r="Q421" i="1"/>
  <c r="R421" i="1" s="1"/>
  <c r="U421" i="1" s="1"/>
  <c r="Q348" i="1"/>
  <c r="R348" i="1" s="1"/>
  <c r="U348" i="1" s="1"/>
  <c r="Q178" i="1"/>
  <c r="R178" i="1" s="1"/>
  <c r="U178" i="1" s="1"/>
  <c r="Q845" i="1"/>
  <c r="R845" i="1" s="1"/>
  <c r="U845" i="1" s="1"/>
  <c r="Q240" i="1"/>
  <c r="R240" i="1" s="1"/>
  <c r="U240" i="1" s="1"/>
  <c r="Q60" i="1"/>
  <c r="R60" i="1" s="1"/>
  <c r="U60" i="1" s="1"/>
  <c r="Q17" i="1"/>
  <c r="R17" i="1" s="1"/>
  <c r="U17" i="1" s="1"/>
  <c r="Q815" i="1"/>
  <c r="R815" i="1" s="1"/>
  <c r="U815" i="1" s="1"/>
</calcChain>
</file>

<file path=xl/sharedStrings.xml><?xml version="1.0" encoding="utf-8"?>
<sst xmlns="http://schemas.openxmlformats.org/spreadsheetml/2006/main" count="1894" uniqueCount="947">
  <si>
    <t>SUL</t>
  </si>
  <si>
    <t>Pouso Alegre</t>
  </si>
  <si>
    <t>Wenceslau Braz</t>
  </si>
  <si>
    <t>SUDESTE</t>
  </si>
  <si>
    <t>Leopoldina</t>
  </si>
  <si>
    <t>Volta Grande</t>
  </si>
  <si>
    <t>Uba</t>
  </si>
  <si>
    <t>Visconde do Rio Branco</t>
  </si>
  <si>
    <t>LESTE</t>
  </si>
  <si>
    <t>Virgolandia</t>
  </si>
  <si>
    <t>CENTRO</t>
  </si>
  <si>
    <t>Itabira</t>
  </si>
  <si>
    <t>Virginopolis</t>
  </si>
  <si>
    <t>Varginha</t>
  </si>
  <si>
    <t>Virginia</t>
  </si>
  <si>
    <t>JEQUITINHONHA</t>
  </si>
  <si>
    <t>Diamantina</t>
  </si>
  <si>
    <t>Virgem da Lapa</t>
  </si>
  <si>
    <t>Vieiras</t>
  </si>
  <si>
    <t>LESTE DO SUL</t>
  </si>
  <si>
    <t>Ponte Nova</t>
  </si>
  <si>
    <t>Vicosa</t>
  </si>
  <si>
    <t>Belo Horizonte</t>
  </si>
  <si>
    <t>Vespasiano</t>
  </si>
  <si>
    <t>VALE DO ACO</t>
  </si>
  <si>
    <t>Vermelho Novo</t>
  </si>
  <si>
    <t>TRIANGULO DO SUL</t>
  </si>
  <si>
    <t>Uberaba</t>
  </si>
  <si>
    <t>Verissimo</t>
  </si>
  <si>
    <t>Veredinha</t>
  </si>
  <si>
    <t>NORTE</t>
  </si>
  <si>
    <t>Montes Claros</t>
  </si>
  <si>
    <t>Verdelandia</t>
  </si>
  <si>
    <t>NOROESTE</t>
  </si>
  <si>
    <t>Patos de Minas</t>
  </si>
  <si>
    <t>Vazante</t>
  </si>
  <si>
    <t>Januaria</t>
  </si>
  <si>
    <t>Varzelandia</t>
  </si>
  <si>
    <t>Pirapora</t>
  </si>
  <si>
    <t>Varzea da Palma</t>
  </si>
  <si>
    <t>Varjao de Minas</t>
  </si>
  <si>
    <t>Vargem Grande do Rio Pardo</t>
  </si>
  <si>
    <t>Passos</t>
  </si>
  <si>
    <t>Vargem Bonita</t>
  </si>
  <si>
    <t>Vargem Alegre</t>
  </si>
  <si>
    <t>Urucuia</t>
  </si>
  <si>
    <t>Urucania</t>
  </si>
  <si>
    <t>Unai</t>
  </si>
  <si>
    <t>Uruana de Minas</t>
  </si>
  <si>
    <t>Uniao de Minas</t>
  </si>
  <si>
    <t>NORDESTE</t>
  </si>
  <si>
    <t>Teofilo Otoni</t>
  </si>
  <si>
    <t>Umburatiba</t>
  </si>
  <si>
    <t>TRIANGULO DO NORTE</t>
  </si>
  <si>
    <t>Uberlandia</t>
  </si>
  <si>
    <t>Ubaporanga</t>
  </si>
  <si>
    <t>Ubai</t>
  </si>
  <si>
    <t>Turvolandia</t>
  </si>
  <si>
    <t>Turmalina</t>
  </si>
  <si>
    <t>Tupaciguara</t>
  </si>
  <si>
    <t>Tumiritinga</t>
  </si>
  <si>
    <t>Tres Pontas</t>
  </si>
  <si>
    <t>Sete Lagoas</t>
  </si>
  <si>
    <t>Tres Marias</t>
  </si>
  <si>
    <t>Tres Coracoes</t>
  </si>
  <si>
    <t>Manhumirim</t>
  </si>
  <si>
    <t>Tombos</t>
  </si>
  <si>
    <t>Toledo</t>
  </si>
  <si>
    <t>Tocos do Moji</t>
  </si>
  <si>
    <t>Tocantins</t>
  </si>
  <si>
    <t>Tiros</t>
  </si>
  <si>
    <t>CENTRO SUL</t>
  </si>
  <si>
    <t>Tiradentes</t>
  </si>
  <si>
    <t>Timoteo</t>
  </si>
  <si>
    <t>Teixeiras</t>
  </si>
  <si>
    <t>Tarumirim</t>
  </si>
  <si>
    <t>Taquaracu de Minas</t>
  </si>
  <si>
    <t>OESTE</t>
  </si>
  <si>
    <t>Divinopolis</t>
  </si>
  <si>
    <t>Tapirai</t>
  </si>
  <si>
    <t>Tapira</t>
  </si>
  <si>
    <t>Taparuba</t>
  </si>
  <si>
    <t>Taiobeiras</t>
  </si>
  <si>
    <t>Tabuleiro</t>
  </si>
  <si>
    <t>Soledade de Minas</t>
  </si>
  <si>
    <t>Sobralia</t>
  </si>
  <si>
    <t>Simonesia</t>
  </si>
  <si>
    <t>Juiz de Fora</t>
  </si>
  <si>
    <t>Simao Pereira</t>
  </si>
  <si>
    <t>Silvianopolis</t>
  </si>
  <si>
    <t>Silveirania</t>
  </si>
  <si>
    <t>Setubinha</t>
  </si>
  <si>
    <t>Serro</t>
  </si>
  <si>
    <t>Serranos</t>
  </si>
  <si>
    <t>Serranopolis de Minas</t>
  </si>
  <si>
    <t>Alfenas</t>
  </si>
  <si>
    <t>Serrania</t>
  </si>
  <si>
    <t>Serra dos Aimores</t>
  </si>
  <si>
    <t>Serra do Salitre</t>
  </si>
  <si>
    <t>Serra da Saudade</t>
  </si>
  <si>
    <t>Serra Azul de Minas</t>
  </si>
  <si>
    <t>Seritinga</t>
  </si>
  <si>
    <t>Sericita</t>
  </si>
  <si>
    <t>Barbacena</t>
  </si>
  <si>
    <t>Senhora dos Remedios</t>
  </si>
  <si>
    <t>Senhora do Porto</t>
  </si>
  <si>
    <t>Senhora de Oliveira</t>
  </si>
  <si>
    <t>Senador Modestino Goncalves</t>
  </si>
  <si>
    <t>Senador Jose Bento</t>
  </si>
  <si>
    <t>Senador Firmino</t>
  </si>
  <si>
    <t>Senador Cortes</t>
  </si>
  <si>
    <t>Senador Amaral</t>
  </si>
  <si>
    <t>Sem-Peixe</t>
  </si>
  <si>
    <t>Sarzedo</t>
  </si>
  <si>
    <t>Sardoa</t>
  </si>
  <si>
    <t>Sapucai-Mirim</t>
  </si>
  <si>
    <t>Sao Vicente de Minas</t>
  </si>
  <si>
    <t>SAO THOME DAS LETRAS</t>
  </si>
  <si>
    <t>Sao Tomas de Aquino</t>
  </si>
  <si>
    <t>Sao Tiago</t>
  </si>
  <si>
    <t>Sao Sebastiao do Rio Verde</t>
  </si>
  <si>
    <t>Sao Sebastiao do Rio Preto</t>
  </si>
  <si>
    <t>Sao Sebastiao do Paraiso</t>
  </si>
  <si>
    <t>Sao Sebastiao do Oeste</t>
  </si>
  <si>
    <t>Sao Sebastiao do Maranhao</t>
  </si>
  <si>
    <t>Sao Sebastiao do Anta</t>
  </si>
  <si>
    <t>Sao Sebastiao da Vargem Alegre</t>
  </si>
  <si>
    <t>Sao Sebastiao da Bela Vista</t>
  </si>
  <si>
    <t>Sao Roque de Minas</t>
  </si>
  <si>
    <t>Sao Romao</t>
  </si>
  <si>
    <t>Sao Pedro dos Ferros</t>
  </si>
  <si>
    <t>Sao Pedro do Suacui</t>
  </si>
  <si>
    <t>Sao Pedro da Uniao</t>
  </si>
  <si>
    <t>Sao Miguel do Anta</t>
  </si>
  <si>
    <t>Sao Lourenco</t>
  </si>
  <si>
    <t>Sao Jose do Mantimento</t>
  </si>
  <si>
    <t>Sao Jose do Jacuri</t>
  </si>
  <si>
    <t>Sao Jose do Goiabal</t>
  </si>
  <si>
    <t>Sao Jose do Divino</t>
  </si>
  <si>
    <t>Sao Jose do Alegre</t>
  </si>
  <si>
    <t>Sao Jose da Varginha</t>
  </si>
  <si>
    <t>Sao Jose da Safira</t>
  </si>
  <si>
    <t>Sao Jose da Lapa</t>
  </si>
  <si>
    <t>Sao Jose da Barra</t>
  </si>
  <si>
    <t>Sao Joaquim de Bicas</t>
  </si>
  <si>
    <t>Sao Joao Nepomuceno</t>
  </si>
  <si>
    <t>Sao Joao Evangelista</t>
  </si>
  <si>
    <t>Sao Joao do Paraiso</t>
  </si>
  <si>
    <t>Sao Joao do Pacui</t>
  </si>
  <si>
    <t>Sao Joao do Oriente</t>
  </si>
  <si>
    <t>Sao Joao do Manteninha</t>
  </si>
  <si>
    <t>Sao Joao do Manhuacu</t>
  </si>
  <si>
    <t>Sao Joao del Rei</t>
  </si>
  <si>
    <t>Sao Joao das Missoes</t>
  </si>
  <si>
    <t>Sao Joao da Ponte</t>
  </si>
  <si>
    <t>Sao Joao da Mata</t>
  </si>
  <si>
    <t>Sao Joao da Lagoa</t>
  </si>
  <si>
    <t>Sao Joao Batista do Gloria</t>
  </si>
  <si>
    <t>Sao Gotardo</t>
  </si>
  <si>
    <t>Sao Goncalo do Sapucai</t>
  </si>
  <si>
    <t>Sao Goncalo do Rio Preto</t>
  </si>
  <si>
    <t>Sao Goncalo do Rio Abaixo</t>
  </si>
  <si>
    <t>Sao Goncalo do Para</t>
  </si>
  <si>
    <t>Sao Goncalo do Abaete</t>
  </si>
  <si>
    <t>Sao Geraldo do Baixio</t>
  </si>
  <si>
    <t>Sao Geraldo da Piedade</t>
  </si>
  <si>
    <t>Sao Geraldo</t>
  </si>
  <si>
    <t>Sao Francisco do Gloria</t>
  </si>
  <si>
    <t>Sao Francisco de Sales</t>
  </si>
  <si>
    <t>Sao Francisco de Paula</t>
  </si>
  <si>
    <t>Sao Francisco</t>
  </si>
  <si>
    <t>Sao Felix de Minas</t>
  </si>
  <si>
    <t>Sao Domingos do Prata</t>
  </si>
  <si>
    <t>Sao Domingos das Dores</t>
  </si>
  <si>
    <t>Sao Bras do Suacui</t>
  </si>
  <si>
    <t>Sao Bento Abade</t>
  </si>
  <si>
    <t>Santos Dumont</t>
  </si>
  <si>
    <t>Santo Hipolito</t>
  </si>
  <si>
    <t>Santo Antonio do Rio Abaixo</t>
  </si>
  <si>
    <t>Santo Antonio do Retiro</t>
  </si>
  <si>
    <t>Santo Antonio do Monte</t>
  </si>
  <si>
    <t>Pedra Azul</t>
  </si>
  <si>
    <t>Santo Antonio do Jacinto</t>
  </si>
  <si>
    <t>Santo Antonio do Itambe</t>
  </si>
  <si>
    <t>Santo Antonio do Grama</t>
  </si>
  <si>
    <t>Santo Antonio do Aventureiro</t>
  </si>
  <si>
    <t>Santo Antonio do Amparo</t>
  </si>
  <si>
    <t>Santana dos Montes</t>
  </si>
  <si>
    <t>Santana do Riacho</t>
  </si>
  <si>
    <t>Santana do Paraiso</t>
  </si>
  <si>
    <t>Santana do Manhuacu</t>
  </si>
  <si>
    <t>Santana do Jacare</t>
  </si>
  <si>
    <t>Santana do Garambeu</t>
  </si>
  <si>
    <t>Santana do Deserto</t>
  </si>
  <si>
    <t>Santana de Pirapama</t>
  </si>
  <si>
    <t>Santana de Cataguases</t>
  </si>
  <si>
    <t>Santana da Vargem</t>
  </si>
  <si>
    <t>Ituiutaba</t>
  </si>
  <si>
    <t>Santa Vitoria</t>
  </si>
  <si>
    <t>Santa Rosa da Serra</t>
  </si>
  <si>
    <t>Santa Rita do Sapucai</t>
  </si>
  <si>
    <t>Santa Rita do Itueto</t>
  </si>
  <si>
    <t>SANTA RITA DE IBITIPOCA</t>
  </si>
  <si>
    <t>Santa Rita de Minas</t>
  </si>
  <si>
    <t>Santa Rita de Jacutinga</t>
  </si>
  <si>
    <t>Santa Rita de Caldas</t>
  </si>
  <si>
    <t>Santa Maria do Suacui</t>
  </si>
  <si>
    <t>Santa Maria do Salto</t>
  </si>
  <si>
    <t>Santa Maria de Itabira</t>
  </si>
  <si>
    <t>Santa Margarida</t>
  </si>
  <si>
    <t>Santa Luzia</t>
  </si>
  <si>
    <t>Santa Juliana</t>
  </si>
  <si>
    <t>Santa Helena de Minas</t>
  </si>
  <si>
    <t>Santa Fe de Minas</t>
  </si>
  <si>
    <t>Santa Efigenia de Minas</t>
  </si>
  <si>
    <t>Santa Cruz do Escalvado</t>
  </si>
  <si>
    <t>Santa Cruz de Salinas</t>
  </si>
  <si>
    <t>Santa Cruz de Minas</t>
  </si>
  <si>
    <t>Santa Barbara do Tugurio</t>
  </si>
  <si>
    <t>Santa Barbara do Monte Verde</t>
  </si>
  <si>
    <t>Santa Barbara do Leste</t>
  </si>
  <si>
    <t>Santa Barbara</t>
  </si>
  <si>
    <t>Salto da Divisa</t>
  </si>
  <si>
    <t>Salinas</t>
  </si>
  <si>
    <t>Sacramento</t>
  </si>
  <si>
    <t>Sabinopolis</t>
  </si>
  <si>
    <t>Sabara</t>
  </si>
  <si>
    <t>Rubim</t>
  </si>
  <si>
    <t>Rubelita</t>
  </si>
  <si>
    <t>Rosario da Limeira</t>
  </si>
  <si>
    <t>Romaria</t>
  </si>
  <si>
    <t>Rodeiro</t>
  </si>
  <si>
    <t>Rochedo de Minas</t>
  </si>
  <si>
    <t>Ritapolis</t>
  </si>
  <si>
    <t>Rio Vermelho</t>
  </si>
  <si>
    <t>Rio Preto</t>
  </si>
  <si>
    <t>Rio Pomba</t>
  </si>
  <si>
    <t>Rio Piracicaba</t>
  </si>
  <si>
    <t>Rio Pardo de Minas</t>
  </si>
  <si>
    <t>Rio Paranaiba</t>
  </si>
  <si>
    <t>Rio Novo</t>
  </si>
  <si>
    <t>Rio Manso</t>
  </si>
  <si>
    <t>Rio Espera</t>
  </si>
  <si>
    <t>Rio Doce</t>
  </si>
  <si>
    <t>Rio do Prado</t>
  </si>
  <si>
    <t>Rio Casca</t>
  </si>
  <si>
    <t>Rio Acima</t>
  </si>
  <si>
    <t>Ribeirao Vermelho</t>
  </si>
  <si>
    <t>Ribeirao das Neves</t>
  </si>
  <si>
    <t>Riacho dos Machados</t>
  </si>
  <si>
    <t>Riachinho</t>
  </si>
  <si>
    <t>Ressaquinha</t>
  </si>
  <si>
    <t>Resplendor</t>
  </si>
  <si>
    <t>Resende Costa</t>
  </si>
  <si>
    <t>Reduto</t>
  </si>
  <si>
    <t>Recreio</t>
  </si>
  <si>
    <t>Raul Soares</t>
  </si>
  <si>
    <t>Raposos</t>
  </si>
  <si>
    <t>QUELUZITO</t>
  </si>
  <si>
    <t>Quartel Geral</t>
  </si>
  <si>
    <t>Prudente de Morais</t>
  </si>
  <si>
    <t>Presidente Olegario</t>
  </si>
  <si>
    <t>Presidente Kubitschek</t>
  </si>
  <si>
    <t>Presidente Juscelino</t>
  </si>
  <si>
    <t>Presidente Bernardes</t>
  </si>
  <si>
    <t>Pratinha</t>
  </si>
  <si>
    <t>Pratapolis</t>
  </si>
  <si>
    <t>Prata</t>
  </si>
  <si>
    <t>Prados</t>
  </si>
  <si>
    <t>Pouso Alto</t>
  </si>
  <si>
    <t>Pote</t>
  </si>
  <si>
    <t>Porto Firme</t>
  </si>
  <si>
    <t>Porteirinha</t>
  </si>
  <si>
    <t>Ponto dos Volantes</t>
  </si>
  <si>
    <t>Ponto Chique</t>
  </si>
  <si>
    <t>Pompeu</t>
  </si>
  <si>
    <t>Pocrane</t>
  </si>
  <si>
    <t>Pocos de Caldas</t>
  </si>
  <si>
    <t>Poco Fundo</t>
  </si>
  <si>
    <t>Planura</t>
  </si>
  <si>
    <t>Piumhi</t>
  </si>
  <si>
    <t>Pitangui</t>
  </si>
  <si>
    <t>Pirauba</t>
  </si>
  <si>
    <t>Pirapetinga</t>
  </si>
  <si>
    <t>Piranguinho</t>
  </si>
  <si>
    <t>Pirangucu</t>
  </si>
  <si>
    <t>Piranga</t>
  </si>
  <si>
    <t>Pirajuba</t>
  </si>
  <si>
    <t>Piracema</t>
  </si>
  <si>
    <t>Pintopolis</t>
  </si>
  <si>
    <t>PINGO-D'AGUA</t>
  </si>
  <si>
    <t>Pimenta</t>
  </si>
  <si>
    <t>Piedade dos Gerais</t>
  </si>
  <si>
    <t>Piedade do Rio Grande</t>
  </si>
  <si>
    <t>Piedade de Ponte Nova</t>
  </si>
  <si>
    <t>Piedade de Caratinga</t>
  </si>
  <si>
    <t>Piau</t>
  </si>
  <si>
    <t>Pescador</t>
  </si>
  <si>
    <t>Periquito</t>
  </si>
  <si>
    <t>Perdoes</t>
  </si>
  <si>
    <t>Perdizes</t>
  </si>
  <si>
    <t>Perdigao</t>
  </si>
  <si>
    <t>Pequi</t>
  </si>
  <si>
    <t>Pequeri</t>
  </si>
  <si>
    <t>Pedro Teixeira</t>
  </si>
  <si>
    <t>Pedro Leopoldo</t>
  </si>
  <si>
    <t>Pedrinopolis</t>
  </si>
  <si>
    <t>Pedras de Maria da Cruz</t>
  </si>
  <si>
    <t>Pedralva</t>
  </si>
  <si>
    <t>Pedra Dourada</t>
  </si>
  <si>
    <t>Pedra do Indaia</t>
  </si>
  <si>
    <t>Pedra do Anta</t>
  </si>
  <si>
    <t>Pedra Bonita</t>
  </si>
  <si>
    <t>Pecanha</t>
  </si>
  <si>
    <t>Pavao</t>
  </si>
  <si>
    <t>Paulistas</t>
  </si>
  <si>
    <t>Paula Candido</t>
  </si>
  <si>
    <t>Patrocinio do Muriae</t>
  </si>
  <si>
    <t>Patrocinio</t>
  </si>
  <si>
    <t>Patis</t>
  </si>
  <si>
    <t>Passabem</t>
  </si>
  <si>
    <t>PASSA-VINTE</t>
  </si>
  <si>
    <t>Passa Tempo</t>
  </si>
  <si>
    <t>Passa Quatro</t>
  </si>
  <si>
    <t>Paraopeba</t>
  </si>
  <si>
    <t>Paraisopolis</t>
  </si>
  <si>
    <t>Paraguacu</t>
  </si>
  <si>
    <t>Paracatu</t>
  </si>
  <si>
    <t>Para de Minas</t>
  </si>
  <si>
    <t>Papagaios</t>
  </si>
  <si>
    <t>Palmopolis</t>
  </si>
  <si>
    <t>Palma</t>
  </si>
  <si>
    <t>Paiva</t>
  </si>
  <si>
    <t>Pains</t>
  </si>
  <si>
    <t>Paineiras</t>
  </si>
  <si>
    <t>Pai Pedro</t>
  </si>
  <si>
    <t>Padre Paraiso</t>
  </si>
  <si>
    <t>Padre Carvalho</t>
  </si>
  <si>
    <t>Ouro Verde de Minas</t>
  </si>
  <si>
    <t>Ouro Preto</t>
  </si>
  <si>
    <t>Ouro Fino</t>
  </si>
  <si>
    <t>Ouro Branco</t>
  </si>
  <si>
    <t>Orizania</t>
  </si>
  <si>
    <t>Oratorios</t>
  </si>
  <si>
    <t>Onca de Pitangui</t>
  </si>
  <si>
    <t>Oliveira Fortes</t>
  </si>
  <si>
    <t>Oliveira</t>
  </si>
  <si>
    <t>Olimpio Noronha</t>
  </si>
  <si>
    <t>Olhos-D'agua</t>
  </si>
  <si>
    <t>Olaria</t>
  </si>
  <si>
    <t>Novorizonte</t>
  </si>
  <si>
    <t>Novo Oriente de Minas</t>
  </si>
  <si>
    <t>Novo Cruzeiro</t>
  </si>
  <si>
    <t>Nova Uniao</t>
  </si>
  <si>
    <t>Nova Serrana</t>
  </si>
  <si>
    <t>Nova Resende</t>
  </si>
  <si>
    <t>Nova Porteirinha</t>
  </si>
  <si>
    <t>Nova Ponte</t>
  </si>
  <si>
    <t>Nova Modica</t>
  </si>
  <si>
    <t>Nova Lima</t>
  </si>
  <si>
    <t>Nova Era</t>
  </si>
  <si>
    <t>Nova Belem</t>
  </si>
  <si>
    <t>Ninheira</t>
  </si>
  <si>
    <t>Nepomuceno</t>
  </si>
  <si>
    <t>Nazareno</t>
  </si>
  <si>
    <t>Natercia</t>
  </si>
  <si>
    <t>Natalandia</t>
  </si>
  <si>
    <t>Naque</t>
  </si>
  <si>
    <t>Nanuque</t>
  </si>
  <si>
    <t>Nacip Raydan</t>
  </si>
  <si>
    <t>Muzambinho</t>
  </si>
  <si>
    <t>Mutum</t>
  </si>
  <si>
    <t>Muriae</t>
  </si>
  <si>
    <t>Munhoz</t>
  </si>
  <si>
    <t>Morro do Pilar</t>
  </si>
  <si>
    <t>Morro da Garca</t>
  </si>
  <si>
    <t>Morada Nova de Minas</t>
  </si>
  <si>
    <t>Montezuma</t>
  </si>
  <si>
    <t>Monte Siao</t>
  </si>
  <si>
    <t>Monte Santo de Minas</t>
  </si>
  <si>
    <t>Monte Formoso</t>
  </si>
  <si>
    <t>Monte Carmelo</t>
  </si>
  <si>
    <t>Monte Belo</t>
  </si>
  <si>
    <t>Monte Azul</t>
  </si>
  <si>
    <t>Monte Alegre de Minas</t>
  </si>
  <si>
    <t>Montalvania</t>
  </si>
  <si>
    <t>Monsenhor Paulo</t>
  </si>
  <si>
    <t>Monjolos</t>
  </si>
  <si>
    <t>Moema</t>
  </si>
  <si>
    <t>Moeda</t>
  </si>
  <si>
    <t>Miravania</t>
  </si>
  <si>
    <t>Mirai</t>
  </si>
  <si>
    <t>Miradouro</t>
  </si>
  <si>
    <t>Mirabela</t>
  </si>
  <si>
    <t>Minduri</t>
  </si>
  <si>
    <t>Minas Novas</t>
  </si>
  <si>
    <t>Mesquita</t>
  </si>
  <si>
    <t>Merces</t>
  </si>
  <si>
    <t>Mendes Pimentel</t>
  </si>
  <si>
    <t>Medina</t>
  </si>
  <si>
    <t>Medeiros</t>
  </si>
  <si>
    <t>Matutina</t>
  </si>
  <si>
    <t>Matozinhos</t>
  </si>
  <si>
    <t>Mato Verde</t>
  </si>
  <si>
    <t>Matipo</t>
  </si>
  <si>
    <t>Matias Cardoso</t>
  </si>
  <si>
    <t>Matias Barbosa</t>
  </si>
  <si>
    <t>Mathias Lobato</t>
  </si>
  <si>
    <t>Mateus Leme</t>
  </si>
  <si>
    <t>Materlandia</t>
  </si>
  <si>
    <t>Mata Verde</t>
  </si>
  <si>
    <t>Martins Soares</t>
  </si>
  <si>
    <t>Martinho Campos</t>
  </si>
  <si>
    <t>Marmelopolis</t>
  </si>
  <si>
    <t>Marlieria</t>
  </si>
  <si>
    <t>Maripa de Minas</t>
  </si>
  <si>
    <t>Mario Campos</t>
  </si>
  <si>
    <t>Marilac</t>
  </si>
  <si>
    <t>Mariana</t>
  </si>
  <si>
    <t>Maria da Fe</t>
  </si>
  <si>
    <t>Maravilhas</t>
  </si>
  <si>
    <t>Mar de Espanha</t>
  </si>
  <si>
    <t>Mantena</t>
  </si>
  <si>
    <t>Manhuacu</t>
  </si>
  <si>
    <t>Manga</t>
  </si>
  <si>
    <t>Mamonas</t>
  </si>
  <si>
    <t>Malacacheta</t>
  </si>
  <si>
    <t>Madre de Deus de Minas</t>
  </si>
  <si>
    <t>Machado</t>
  </si>
  <si>
    <t>Machacalis</t>
  </si>
  <si>
    <t>Luz</t>
  </si>
  <si>
    <t>Luminarias</t>
  </si>
  <si>
    <t>Luislandia</t>
  </si>
  <si>
    <t>Luisburgo</t>
  </si>
  <si>
    <t>Lontra</t>
  </si>
  <si>
    <t>Limeira do Oeste</t>
  </si>
  <si>
    <t>Lima Duarte</t>
  </si>
  <si>
    <t>Liberdade</t>
  </si>
  <si>
    <t>Leme do Prado</t>
  </si>
  <si>
    <t>Leandro Ferreira</t>
  </si>
  <si>
    <t>Lavras</t>
  </si>
  <si>
    <t>Lassance</t>
  </si>
  <si>
    <t>Laranjal</t>
  </si>
  <si>
    <t>Lamim</t>
  </si>
  <si>
    <t>Lambari</t>
  </si>
  <si>
    <t>Lajinha</t>
  </si>
  <si>
    <t>Lagoa Santa</t>
  </si>
  <si>
    <t>Lagoa Grande</t>
  </si>
  <si>
    <t>Lagoa Formosa</t>
  </si>
  <si>
    <t>Lagoa Dourada</t>
  </si>
  <si>
    <t>Lagoa dos Patos</t>
  </si>
  <si>
    <t>Lagoa da Prata</t>
  </si>
  <si>
    <t>Lagamar</t>
  </si>
  <si>
    <t>Ladainha</t>
  </si>
  <si>
    <t>Juvenilia</t>
  </si>
  <si>
    <t>Juruaia</t>
  </si>
  <si>
    <t>Juramento</t>
  </si>
  <si>
    <t>Juatuba</t>
  </si>
  <si>
    <t>Josenopolis</t>
  </si>
  <si>
    <t>Jose Raydan</t>
  </si>
  <si>
    <t>Jose Goncalves de Minas</t>
  </si>
  <si>
    <t>Jordania</t>
  </si>
  <si>
    <t>Joaquim Felicio</t>
  </si>
  <si>
    <t>Joao Pinheiro</t>
  </si>
  <si>
    <t>Joao Monlevade</t>
  </si>
  <si>
    <t>Joanesia</t>
  </si>
  <si>
    <t>Joaima</t>
  </si>
  <si>
    <t>Jesuania</t>
  </si>
  <si>
    <t>Jequitinhonha</t>
  </si>
  <si>
    <t>Jequitiba</t>
  </si>
  <si>
    <t>Jequitai</t>
  </si>
  <si>
    <t>Jequeri</t>
  </si>
  <si>
    <t>Jenipapo de Minas</t>
  </si>
  <si>
    <t>Jeceaba</t>
  </si>
  <si>
    <t>Japonvar</t>
  </si>
  <si>
    <t>Japaraiba</t>
  </si>
  <si>
    <t>Janauba</t>
  </si>
  <si>
    <t>Jampruca</t>
  </si>
  <si>
    <t>Jaiba</t>
  </si>
  <si>
    <t>Jaguaracu</t>
  </si>
  <si>
    <t>Jacutinga</t>
  </si>
  <si>
    <t>Jacui</t>
  </si>
  <si>
    <t>Jacinto</t>
  </si>
  <si>
    <t>Jaboticatubas</t>
  </si>
  <si>
    <t>Itutinga</t>
  </si>
  <si>
    <t>Iturama</t>
  </si>
  <si>
    <t>Itumirim</t>
  </si>
  <si>
    <t>Itueta</t>
  </si>
  <si>
    <t>Itinga</t>
  </si>
  <si>
    <t>Itaverava</t>
  </si>
  <si>
    <t>Itauna</t>
  </si>
  <si>
    <t>Itau de Minas</t>
  </si>
  <si>
    <t>Itatiaiucu</t>
  </si>
  <si>
    <t>Itapeva</t>
  </si>
  <si>
    <t>Itapecerica</t>
  </si>
  <si>
    <t>Itapagipe</t>
  </si>
  <si>
    <t>Itaobim</t>
  </si>
  <si>
    <t>Itanhomi</t>
  </si>
  <si>
    <t>Itanhandu</t>
  </si>
  <si>
    <t>Itamonte</t>
  </si>
  <si>
    <t>Itamogi</t>
  </si>
  <si>
    <t>Itambe do Mato Dentro</t>
  </si>
  <si>
    <t>Itambacuri</t>
  </si>
  <si>
    <t>Itamarati de Minas</t>
  </si>
  <si>
    <t>Itamarandiba</t>
  </si>
  <si>
    <t>Itajuba</t>
  </si>
  <si>
    <t>Itaipe</t>
  </si>
  <si>
    <t>Itaguara</t>
  </si>
  <si>
    <t>Itacarambi</t>
  </si>
  <si>
    <t>Itacambira</t>
  </si>
  <si>
    <t>Itabirito</t>
  </si>
  <si>
    <t>Itabirinha</t>
  </si>
  <si>
    <t>Irai de Minas</t>
  </si>
  <si>
    <t>Ipuiuna</t>
  </si>
  <si>
    <t>Ipiacu</t>
  </si>
  <si>
    <t>Ipatinga</t>
  </si>
  <si>
    <t>Ipanema</t>
  </si>
  <si>
    <t>Ipaba</t>
  </si>
  <si>
    <t>Inimutaba</t>
  </si>
  <si>
    <t>Inhauma</t>
  </si>
  <si>
    <t>Inhapim</t>
  </si>
  <si>
    <t>Ingai</t>
  </si>
  <si>
    <t>Indianopolis</t>
  </si>
  <si>
    <t>Indaiabira</t>
  </si>
  <si>
    <t>Inconfidentes</t>
  </si>
  <si>
    <t>Imbe de Minas</t>
  </si>
  <si>
    <t>Ilicinea</t>
  </si>
  <si>
    <t>Ijaci</t>
  </si>
  <si>
    <t>Iguatama</t>
  </si>
  <si>
    <t>Igaratinga</t>
  </si>
  <si>
    <t>Igarape</t>
  </si>
  <si>
    <t>Icarai de Minas</t>
  </si>
  <si>
    <t>Ibituruna</t>
  </si>
  <si>
    <t>Ibitiura de Minas</t>
  </si>
  <si>
    <t>Ibirite</t>
  </si>
  <si>
    <t>Ibiraci</t>
  </si>
  <si>
    <t>Ibiracatu</t>
  </si>
  <si>
    <t>Ibiai</t>
  </si>
  <si>
    <t>Ibia</t>
  </si>
  <si>
    <t>Ibertioga</t>
  </si>
  <si>
    <t>Iapu</t>
  </si>
  <si>
    <t>Heliodora</t>
  </si>
  <si>
    <t>Gurinhata</t>
  </si>
  <si>
    <t>Guiricema</t>
  </si>
  <si>
    <t>Guimarania</t>
  </si>
  <si>
    <t>Guidoval</t>
  </si>
  <si>
    <t>Guaxupe</t>
  </si>
  <si>
    <t>Guarda-Mor</t>
  </si>
  <si>
    <t>Guarara</t>
  </si>
  <si>
    <t>Guarani</t>
  </si>
  <si>
    <t>Guaranesia</t>
  </si>
  <si>
    <t>Guaraciama</t>
  </si>
  <si>
    <t>Guaraciaba</t>
  </si>
  <si>
    <t>Guape</t>
  </si>
  <si>
    <t>Guanhaes</t>
  </si>
  <si>
    <t>Grupiara</t>
  </si>
  <si>
    <t>Grao Mogol</t>
  </si>
  <si>
    <t>Governador Valadares</t>
  </si>
  <si>
    <t>Gouveia</t>
  </si>
  <si>
    <t>Gonzaga</t>
  </si>
  <si>
    <t>Goncalves</t>
  </si>
  <si>
    <t>Goiana</t>
  </si>
  <si>
    <t>Goiabeira</t>
  </si>
  <si>
    <t>Glaucilandia</t>
  </si>
  <si>
    <t>Gameleiras</t>
  </si>
  <si>
    <t>Galileia</t>
  </si>
  <si>
    <t>Funilandia</t>
  </si>
  <si>
    <t>Frutal</t>
  </si>
  <si>
    <t>Fruta de Leite</t>
  </si>
  <si>
    <t>Fronteira dos Vales</t>
  </si>
  <si>
    <t>Fronteira</t>
  </si>
  <si>
    <t>Frei Lagonegro</t>
  </si>
  <si>
    <t>Frei Inocencio</t>
  </si>
  <si>
    <t>Frei Gaspar</t>
  </si>
  <si>
    <t>Franciscopolis</t>
  </si>
  <si>
    <t>Francisco Sa</t>
  </si>
  <si>
    <t>Francisco Dumont</t>
  </si>
  <si>
    <t>Francisco Badaro</t>
  </si>
  <si>
    <t>Fortuna de Minas</t>
  </si>
  <si>
    <t>Fortaleza de Minas</t>
  </si>
  <si>
    <t>Formoso</t>
  </si>
  <si>
    <t>Formiga</t>
  </si>
  <si>
    <t>Florestal</t>
  </si>
  <si>
    <t>Fervedouro</t>
  </si>
  <si>
    <t>Ferros</t>
  </si>
  <si>
    <t>Fernandes Tourinho</t>
  </si>
  <si>
    <t>Felixlandia</t>
  </si>
  <si>
    <t>Felisburgo</t>
  </si>
  <si>
    <t>Felicio dos Santos</t>
  </si>
  <si>
    <t>Faria Lemos</t>
  </si>
  <si>
    <t>Fama</t>
  </si>
  <si>
    <t>Extrema</t>
  </si>
  <si>
    <t>Ewbank da Camara</t>
  </si>
  <si>
    <t>Eugenopolis</t>
  </si>
  <si>
    <t>Estrela do Sul</t>
  </si>
  <si>
    <t>Estrela do Indaia</t>
  </si>
  <si>
    <t>Estrela Dalva</t>
  </si>
  <si>
    <t>Estiva</t>
  </si>
  <si>
    <t>Espirito Santo do Dourado</t>
  </si>
  <si>
    <t>Espinosa</t>
  </si>
  <si>
    <t>Espera Feliz</t>
  </si>
  <si>
    <t>Esmeraldas</t>
  </si>
  <si>
    <t>Ervalia</t>
  </si>
  <si>
    <t>Entre Rios de Minas</t>
  </si>
  <si>
    <t>Entre Folhas</t>
  </si>
  <si>
    <t>Engenheiro Navarro</t>
  </si>
  <si>
    <t>Engenheiro Caldas</t>
  </si>
  <si>
    <t>Eloi Mendes</t>
  </si>
  <si>
    <t>Durande</t>
  </si>
  <si>
    <t>Douradoquara</t>
  </si>
  <si>
    <t>Doresopolis</t>
  </si>
  <si>
    <t>Dores do Turvo</t>
  </si>
  <si>
    <t>Dores do Indaia</t>
  </si>
  <si>
    <t>Dores de Guanhaes</t>
  </si>
  <si>
    <t>Dores de Campos</t>
  </si>
  <si>
    <t>Dona Euzebia</t>
  </si>
  <si>
    <t>Dom Vicoso</t>
  </si>
  <si>
    <t>Dom Silverio</t>
  </si>
  <si>
    <t>Dom Joaquim</t>
  </si>
  <si>
    <t>Dom Cavati</t>
  </si>
  <si>
    <t>Dom Bosco</t>
  </si>
  <si>
    <t>Divisopolis</t>
  </si>
  <si>
    <t>Divisa Nova</t>
  </si>
  <si>
    <t>Divisa Alegre</t>
  </si>
  <si>
    <t>Divinolandia de Minas</t>
  </si>
  <si>
    <t>Divino das Laranjeiras</t>
  </si>
  <si>
    <t>Divino</t>
  </si>
  <si>
    <t>Divinesia</t>
  </si>
  <si>
    <t>Dionisio</t>
  </si>
  <si>
    <t>Diogo de Vasconcelos</t>
  </si>
  <si>
    <t>Desterro do Melo</t>
  </si>
  <si>
    <t>Desterro de Entre Rios</t>
  </si>
  <si>
    <t>Descoberto</t>
  </si>
  <si>
    <t>Delta</t>
  </si>
  <si>
    <t>Delfinopolis</t>
  </si>
  <si>
    <t>Delfim Moreira</t>
  </si>
  <si>
    <t>Datas</t>
  </si>
  <si>
    <t>Curvelo</t>
  </si>
  <si>
    <t>Curral de Dentro</t>
  </si>
  <si>
    <t>Cuparaque</t>
  </si>
  <si>
    <t>Cruzilia</t>
  </si>
  <si>
    <t>Cruzeiro da Fortaleza</t>
  </si>
  <si>
    <t>Crucilandia</t>
  </si>
  <si>
    <t>Cristina</t>
  </si>
  <si>
    <t>Cristiano Otoni</t>
  </si>
  <si>
    <t>Cristalia</t>
  </si>
  <si>
    <t>Cristais</t>
  </si>
  <si>
    <t>Crisolita</t>
  </si>
  <si>
    <t>Couto de Magalhaes de Minas</t>
  </si>
  <si>
    <t>Corrego Novo</t>
  </si>
  <si>
    <t>Corrego Fundo</t>
  </si>
  <si>
    <t>Corrego do Bom Jesus</t>
  </si>
  <si>
    <t>Corrego Danta</t>
  </si>
  <si>
    <t>Coronel Xavier Chaves</t>
  </si>
  <si>
    <t>Coronel Pacheco</t>
  </si>
  <si>
    <t>Coronel Murta</t>
  </si>
  <si>
    <t>Coronel Fabriciano</t>
  </si>
  <si>
    <t>Coromandel</t>
  </si>
  <si>
    <t>Coroaci</t>
  </si>
  <si>
    <t>Corinto</t>
  </si>
  <si>
    <t>Cordislandia</t>
  </si>
  <si>
    <t>Cordisburgo</t>
  </si>
  <si>
    <t>Coracao de Jesus</t>
  </si>
  <si>
    <t>Coqueiral</t>
  </si>
  <si>
    <t>Contagem</t>
  </si>
  <si>
    <t>Consolacao</t>
  </si>
  <si>
    <t>Conselheiro Pena</t>
  </si>
  <si>
    <t>Conselheiro Lafaiete</t>
  </si>
  <si>
    <t>Conquista</t>
  </si>
  <si>
    <t>Congonhas do Norte</t>
  </si>
  <si>
    <t>Congonhas</t>
  </si>
  <si>
    <t>Congonhal</t>
  </si>
  <si>
    <t>Confins</t>
  </si>
  <si>
    <t>Conego Marinho</t>
  </si>
  <si>
    <t>Conceicao dos Ouros</t>
  </si>
  <si>
    <t>Conceicao do Rio Verde</t>
  </si>
  <si>
    <t>Conceicao do Para</t>
  </si>
  <si>
    <t>Conceicao do Mato Dentro</t>
  </si>
  <si>
    <t>Conceicao de Ipanema</t>
  </si>
  <si>
    <t>Conceicao das Pedras</t>
  </si>
  <si>
    <t>Conceicao das Alagoas</t>
  </si>
  <si>
    <t>Conceicao da Barra de Minas</t>
  </si>
  <si>
    <t>Conceicao da Aparecida</t>
  </si>
  <si>
    <t>Comercinho</t>
  </si>
  <si>
    <t>Comendador Gomes</t>
  </si>
  <si>
    <t>Coluna</t>
  </si>
  <si>
    <t>Coimbra</t>
  </si>
  <si>
    <t>Claudio</t>
  </si>
  <si>
    <t>Claro dos Pocoes</t>
  </si>
  <si>
    <t>Claraval</t>
  </si>
  <si>
    <t>Cipotanea</t>
  </si>
  <si>
    <t>Chiador</t>
  </si>
  <si>
    <t>Chapada Gaucha</t>
  </si>
  <si>
    <t>Chapada do Norte</t>
  </si>
  <si>
    <t>Chale</t>
  </si>
  <si>
    <t>Chacara</t>
  </si>
  <si>
    <t>Centralina</t>
  </si>
  <si>
    <t>Central de Minas</t>
  </si>
  <si>
    <t>Cedro do Abaete</t>
  </si>
  <si>
    <t>Caxambu</t>
  </si>
  <si>
    <t>Catuti</t>
  </si>
  <si>
    <t>Catuji</t>
  </si>
  <si>
    <t>Catas Altas da Noruega</t>
  </si>
  <si>
    <t>Catas Altas</t>
  </si>
  <si>
    <t>Cataguases</t>
  </si>
  <si>
    <t>Cassia</t>
  </si>
  <si>
    <t>Cascalho Rico</t>
  </si>
  <si>
    <t>Casa Grande</t>
  </si>
  <si>
    <t>Carvalhos</t>
  </si>
  <si>
    <t>Carvalhopolis</t>
  </si>
  <si>
    <t>Carrancas</t>
  </si>
  <si>
    <t>Carneirinho</t>
  </si>
  <si>
    <t>Carmopolis de Minas</t>
  </si>
  <si>
    <t>Carmo do Rio Claro</t>
  </si>
  <si>
    <t>Carmo do Paranaiba</t>
  </si>
  <si>
    <t>Carmo do Cajuru</t>
  </si>
  <si>
    <t>Carmo de Minas</t>
  </si>
  <si>
    <t>Carmo da Mata</t>
  </si>
  <si>
    <t>Carmo da Cachoeira</t>
  </si>
  <si>
    <t>Carmesia</t>
  </si>
  <si>
    <t>Carlos Chagas</t>
  </si>
  <si>
    <t>Careacu</t>
  </si>
  <si>
    <t>Carbonita</t>
  </si>
  <si>
    <t>Caratinga</t>
  </si>
  <si>
    <t>Carangola</t>
  </si>
  <si>
    <t>Carandai</t>
  </si>
  <si>
    <t>Caranaiba</t>
  </si>
  <si>
    <t>Carai</t>
  </si>
  <si>
    <t>Caputira</t>
  </si>
  <si>
    <t>Capitolio</t>
  </si>
  <si>
    <t>Capitao Eneas</t>
  </si>
  <si>
    <t>Capitao Andrade</t>
  </si>
  <si>
    <t>Capinopolis</t>
  </si>
  <si>
    <t>Capim Branco</t>
  </si>
  <si>
    <t>Capetinga</t>
  </si>
  <si>
    <t>Capelinha</t>
  </si>
  <si>
    <t>Capela Nova</t>
  </si>
  <si>
    <t>Caparao</t>
  </si>
  <si>
    <t>Cantagalo</t>
  </si>
  <si>
    <t>Candeias</t>
  </si>
  <si>
    <t>Canapolis</t>
  </si>
  <si>
    <t>Canaa</t>
  </si>
  <si>
    <t>Cana Verde</t>
  </si>
  <si>
    <t>Campos Gerais</t>
  </si>
  <si>
    <t>Campos Altos</t>
  </si>
  <si>
    <t>Campo Florido</t>
  </si>
  <si>
    <t>Campo do Meio</t>
  </si>
  <si>
    <t>Campo Belo</t>
  </si>
  <si>
    <t>Campo Azul</t>
  </si>
  <si>
    <t>Campina Verde</t>
  </si>
  <si>
    <t>Campestre</t>
  </si>
  <si>
    <t>Campanha</t>
  </si>
  <si>
    <t>Campanario</t>
  </si>
  <si>
    <t>Cambuquira</t>
  </si>
  <si>
    <t>Cambui</t>
  </si>
  <si>
    <t>Camanducaia</t>
  </si>
  <si>
    <t>Camacho</t>
  </si>
  <si>
    <t>Caldas</t>
  </si>
  <si>
    <t>Cajuri</t>
  </si>
  <si>
    <t>Caiana</t>
  </si>
  <si>
    <t>Caete</t>
  </si>
  <si>
    <t>Caetanopolis</t>
  </si>
  <si>
    <t>Cachoeira Dourada</t>
  </si>
  <si>
    <t>Cachoeira de Pajeu</t>
  </si>
  <si>
    <t>Cachoeira de Minas</t>
  </si>
  <si>
    <t>Cachoeira da Prata</t>
  </si>
  <si>
    <t>Cabo Verde</t>
  </si>
  <si>
    <t>Cabeceira Grande</t>
  </si>
  <si>
    <t>Buritizeiro</t>
  </si>
  <si>
    <t>Buritis</t>
  </si>
  <si>
    <t>Bugre</t>
  </si>
  <si>
    <t>Buenopolis</t>
  </si>
  <si>
    <t>Bueno Brandao</t>
  </si>
  <si>
    <t>Brumadinho</t>
  </si>
  <si>
    <t>Braunas</t>
  </si>
  <si>
    <t>BRAZOPOLIS</t>
  </si>
  <si>
    <t>Brasilia de Minas</t>
  </si>
  <si>
    <t>Brasilandia de Minas</t>
  </si>
  <si>
    <t>Bras Pires</t>
  </si>
  <si>
    <t>Botumirim</t>
  </si>
  <si>
    <t>Botelhos</t>
  </si>
  <si>
    <t>Borda da Mata</t>
  </si>
  <si>
    <t>Bonito de Minas</t>
  </si>
  <si>
    <t>Bonfinopolis de Minas</t>
  </si>
  <si>
    <t>Bonfim</t>
  </si>
  <si>
    <t>Bom Sucesso</t>
  </si>
  <si>
    <t>Bom Repouso</t>
  </si>
  <si>
    <t>Bom Jesus do Galho</t>
  </si>
  <si>
    <t>Bom Jesus do Amparo</t>
  </si>
  <si>
    <t>Bom Jesus da Penha</t>
  </si>
  <si>
    <t>Bom Jardim de Minas</t>
  </si>
  <si>
    <t>Bom Despacho</t>
  </si>
  <si>
    <t>Bocaiuva</t>
  </si>
  <si>
    <t>Bocaina de Minas</t>
  </si>
  <si>
    <t>Boa Esperanca</t>
  </si>
  <si>
    <t>Biquinhas</t>
  </si>
  <si>
    <t>Bicas</t>
  </si>
  <si>
    <t>Bias Fortes</t>
  </si>
  <si>
    <t>Betim</t>
  </si>
  <si>
    <t>Bertopolis</t>
  </si>
  <si>
    <t>Berizal</t>
  </si>
  <si>
    <t>Berilo</t>
  </si>
  <si>
    <t>Belo Vale</t>
  </si>
  <si>
    <t>Belo Oriente</t>
  </si>
  <si>
    <t>Belmiro Braga</t>
  </si>
  <si>
    <t>Bela Vista de Minas</t>
  </si>
  <si>
    <t>Barroso</t>
  </si>
  <si>
    <t>Barra Longa</t>
  </si>
  <si>
    <t>Barao de Monte Alto</t>
  </si>
  <si>
    <t>Barao de Cocais</t>
  </si>
  <si>
    <t>Bandeira do Sul</t>
  </si>
  <si>
    <t>Bandeira</t>
  </si>
  <si>
    <t>Bambui</t>
  </si>
  <si>
    <t>Baldim</t>
  </si>
  <si>
    <t>Baependi</t>
  </si>
  <si>
    <t>Augusto de Lima</t>
  </si>
  <si>
    <t>Ataleia</t>
  </si>
  <si>
    <t>Astolfo Dutra</t>
  </si>
  <si>
    <t>Arinos</t>
  </si>
  <si>
    <t>Aricanduva</t>
  </si>
  <si>
    <t>Argirita</t>
  </si>
  <si>
    <t>Areado</t>
  </si>
  <si>
    <t>Arcos</t>
  </si>
  <si>
    <t>Arceburgo</t>
  </si>
  <si>
    <t>Araxa</t>
  </si>
  <si>
    <t>Araujos</t>
  </si>
  <si>
    <t>Arapua</t>
  </si>
  <si>
    <t>Arapora</t>
  </si>
  <si>
    <t>Araponga</t>
  </si>
  <si>
    <t>Arantina</t>
  </si>
  <si>
    <t>Araguari</t>
  </si>
  <si>
    <t>Aracuai</t>
  </si>
  <si>
    <t>Aracitaba</t>
  </si>
  <si>
    <t>Aracai</t>
  </si>
  <si>
    <t>Antonio Prado de Minas</t>
  </si>
  <si>
    <t>Antonio Dias</t>
  </si>
  <si>
    <t>Antonio Carlos</t>
  </si>
  <si>
    <t>Angelandia</t>
  </si>
  <si>
    <t>Andrelandia</t>
  </si>
  <si>
    <t>Andradas</t>
  </si>
  <si>
    <t>Amparo do Serra</t>
  </si>
  <si>
    <t>Alvorada de Minas</t>
  </si>
  <si>
    <t>Alvinopolis</t>
  </si>
  <si>
    <t>Alvarenga</t>
  </si>
  <si>
    <t>Alto Rio Doce</t>
  </si>
  <si>
    <t>Alto Jequitiba</t>
  </si>
  <si>
    <t>Alto Caparao</t>
  </si>
  <si>
    <t>Alterosa</t>
  </si>
  <si>
    <t>Alpinopolis</t>
  </si>
  <si>
    <t>Alpercata</t>
  </si>
  <si>
    <t>Almenara</t>
  </si>
  <si>
    <t>Alfredo Vasconcelos</t>
  </si>
  <si>
    <t>Alem Paraiba</t>
  </si>
  <si>
    <t>Albertina</t>
  </si>
  <si>
    <t>Alagoa</t>
  </si>
  <si>
    <t>Aiuruoca</t>
  </si>
  <si>
    <t>Aimores</t>
  </si>
  <si>
    <t>aguas Vermelhas</t>
  </si>
  <si>
    <t>aguas Formosas</t>
  </si>
  <si>
    <t>Aguanil</t>
  </si>
  <si>
    <t>agua Comprida</t>
  </si>
  <si>
    <t>agua Boa</t>
  </si>
  <si>
    <t>Acucena</t>
  </si>
  <si>
    <t>Acaiaca</t>
  </si>
  <si>
    <t>Abre Campo</t>
  </si>
  <si>
    <t>Abaete</t>
  </si>
  <si>
    <t>Abadia dos Dourados</t>
  </si>
  <si>
    <t>Macrorregiao</t>
  </si>
  <si>
    <t>Populacao</t>
  </si>
  <si>
    <t>Municipio</t>
  </si>
  <si>
    <t>Tendência</t>
  </si>
  <si>
    <t>Status</t>
  </si>
  <si>
    <t>Diferença em um mês</t>
  </si>
  <si>
    <t>Rótulos de Linha</t>
  </si>
  <si>
    <t>Total Geral</t>
  </si>
  <si>
    <t>Rótulos de Coluna</t>
  </si>
  <si>
    <t>Estabilidade</t>
  </si>
  <si>
    <t>Redução</t>
  </si>
  <si>
    <t>Grau de inclinação da taxa em 14 dias</t>
  </si>
  <si>
    <t>Cenário</t>
  </si>
  <si>
    <t>Risco alto de transmissão nas escolas com tendência de AUMENTO na taxa.</t>
  </si>
  <si>
    <t>Risco alto de transmissão nas escolas com tendência de Estabilidade na taxa.</t>
  </si>
  <si>
    <t>Risco alto de transmissão nas escolas com tendência de Redução na taxa.</t>
  </si>
  <si>
    <t>Risco baixo de transmissão nas escolas com tendência de AUMENTO na taxa.</t>
  </si>
  <si>
    <t>Risco baixo de transmissão nas escolas com tendência de Estabilidade na taxa.</t>
  </si>
  <si>
    <t>Risco baixo de transmissão nas escolas com tendência de Redução na taxa.</t>
  </si>
  <si>
    <t>Risco moderado de transmissão nas escolas com tendência de AUMENTO na taxa.</t>
  </si>
  <si>
    <t>Risco moderado de transmissão nas escolas com tendência de Estabilidade na taxa.</t>
  </si>
  <si>
    <t>Risco moderado de transmissão nas escolas com tendência de Redução na taxa.</t>
  </si>
  <si>
    <t>Risco MUITO ALTO de transmissão nas escolas com tendência de AUMENTO na taxa.</t>
  </si>
  <si>
    <t>Risco MUITO ALTO de transmissão nas escolas com tendência de Estabilidade na taxa.</t>
  </si>
  <si>
    <t>Risco MUITO ALTO de transmissão nas escolas com tendência de Redução na taxa.</t>
  </si>
  <si>
    <t>Risco MUITO BAIXO de transmissão nas escolas com tendência de AUMENTO na taxa.</t>
  </si>
  <si>
    <t>Risco MUITO BAIXO de transmissão nas escolas com tendência de Estabilidade na taxa.</t>
  </si>
  <si>
    <t>Risco MUITO BAIXO de transmissão nas escolas com tendência de Redução na taxa.</t>
  </si>
  <si>
    <t>Cenário de COVID-19 no município</t>
  </si>
  <si>
    <t>Frequência</t>
  </si>
  <si>
    <t>Percentual</t>
  </si>
  <si>
    <t>Total</t>
  </si>
  <si>
    <t>AUMENTO</t>
  </si>
  <si>
    <t>Taxa de transmissão</t>
  </si>
  <si>
    <t>MUITO alta</t>
  </si>
  <si>
    <t>Alta</t>
  </si>
  <si>
    <t>Moderada</t>
  </si>
  <si>
    <t>Baixa</t>
  </si>
  <si>
    <t>MUITO baixa</t>
  </si>
  <si>
    <t>Risco alto de transmissão nas escolas</t>
  </si>
  <si>
    <t>Risco baixo de transmissão nas escolas</t>
  </si>
  <si>
    <t>Risco moderado de transmissão nas escolas</t>
  </si>
  <si>
    <t>Risco MUITO ALTO de transmissão nas escolas</t>
  </si>
  <si>
    <t>Risco MUITO BAIXO de transmissão nas escolas</t>
  </si>
  <si>
    <t>Região</t>
  </si>
  <si>
    <t>Padrão de transmissão de COVID-19</t>
  </si>
  <si>
    <t>Total de municípios</t>
  </si>
  <si>
    <t>Taxa de transmissão comunitária de COVID-19 em 14 dias (Taxa por 100.000 habitantes)</t>
  </si>
  <si>
    <t>Taxa</t>
  </si>
  <si>
    <t>Alto</t>
  </si>
  <si>
    <t>Baixo</t>
  </si>
  <si>
    <t>Moderado</t>
  </si>
  <si>
    <t>Muito alto</t>
  </si>
  <si>
    <t>Muito baixo</t>
  </si>
  <si>
    <t>Contagem de Taxa</t>
  </si>
  <si>
    <t>Contagem de Cenário</t>
  </si>
  <si>
    <t>Percentual acumulado</t>
  </si>
  <si>
    <t>Data</t>
  </si>
  <si>
    <t>Dia</t>
  </si>
  <si>
    <t>Período</t>
  </si>
  <si>
    <t>Tendência de aumento nas taxas por 100.000 habitantes</t>
  </si>
  <si>
    <t>Contagem de Status</t>
  </si>
  <si>
    <t>Tendência de estabilidade nas taxas por 100.000 habitantes</t>
  </si>
  <si>
    <t>Tendência de redução nas taxas por 100.000 habitantes</t>
  </si>
  <si>
    <t>Baixo risco</t>
  </si>
  <si>
    <t>Risco moderado</t>
  </si>
  <si>
    <t>Percentual dos casos de Minas Gerais</t>
  </si>
  <si>
    <t>Total de casos em 14 dias: 9/12 a 22/12</t>
  </si>
  <si>
    <t>Outros municípios</t>
  </si>
  <si>
    <t>Percentual de casos do Estado de Minas Gerais</t>
  </si>
  <si>
    <t>30/1 a 12/2</t>
  </si>
  <si>
    <t>13/2 a 26/2</t>
  </si>
  <si>
    <t>A_30/1 a 12/2</t>
  </si>
  <si>
    <t>B_13/2 a 26/2</t>
  </si>
  <si>
    <t>C_27/2 a 12/3</t>
  </si>
  <si>
    <t>D_13/3 a 26/3</t>
  </si>
  <si>
    <t>E_27/3 a 9/4</t>
  </si>
  <si>
    <t>27/2 a 12/3</t>
  </si>
  <si>
    <t>13/3 a 26/3</t>
  </si>
  <si>
    <t>27/3 a 9/4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</si>
</sst>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Times New Roman"/>
      <family val="1"/>
    </font>
    <font>
      <sz val="12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theme="5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75">
    <xf numFmtId="0" fontId="0" fillId="0" borderId="0" xfId="0"/>
    <xf numFmtId="0" fontId="3" fillId="0" borderId="0" xfId="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 wrapText="1"/>
    </xf>
    <xf numFmtId="0" fontId="0" fillId="2" borderId="0" xfId="0" applyFill="1"/>
    <xf numFmtId="0" fontId="2" fillId="2" borderId="5" xfId="0" applyFont="1" applyFill="1" applyBorder="1"/>
    <xf numFmtId="0" fontId="2" fillId="2" borderId="5" xfId="0" applyFont="1" applyFill="1" applyBorder="1" applyAlignment="1">
      <alignment horizontal="center" wrapText="1"/>
    </xf>
    <xf numFmtId="9" fontId="2" fillId="2" borderId="5" xfId="1" applyFont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9" fontId="0" fillId="2" borderId="0" xfId="1" applyFont="1" applyFill="1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horizontal="center" wrapText="1"/>
    </xf>
    <xf numFmtId="9" fontId="0" fillId="3" borderId="0" xfId="1" applyFont="1" applyFill="1" applyAlignment="1">
      <alignment horizontal="center" wrapText="1"/>
    </xf>
    <xf numFmtId="16" fontId="3" fillId="0" borderId="0" xfId="2" applyNumberFormat="1"/>
    <xf numFmtId="0" fontId="0" fillId="2" borderId="0" xfId="0" applyFill="1" applyBorder="1"/>
    <xf numFmtId="0" fontId="0" fillId="2" borderId="0" xfId="0" applyFill="1" applyBorder="1" applyAlignment="1">
      <alignment horizontal="center" wrapText="1"/>
    </xf>
    <xf numFmtId="9" fontId="0" fillId="2" borderId="0" xfId="1" applyFont="1" applyFill="1" applyBorder="1" applyAlignment="1">
      <alignment horizontal="center" wrapText="1"/>
    </xf>
    <xf numFmtId="0" fontId="2" fillId="4" borderId="2" xfId="0" applyFont="1" applyFill="1" applyBorder="1"/>
    <xf numFmtId="0" fontId="2" fillId="4" borderId="2" xfId="0" applyFont="1" applyFill="1" applyBorder="1" applyAlignment="1">
      <alignment horizontal="center" wrapText="1"/>
    </xf>
    <xf numFmtId="9" fontId="2" fillId="4" borderId="2" xfId="1" applyFont="1" applyFill="1" applyBorder="1" applyAlignment="1">
      <alignment horizontal="center" wrapText="1"/>
    </xf>
    <xf numFmtId="0" fontId="0" fillId="4" borderId="0" xfId="0" applyFill="1"/>
    <xf numFmtId="0" fontId="2" fillId="2" borderId="6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164" fontId="0" fillId="0" borderId="0" xfId="1" applyNumberFormat="1" applyFont="1" applyAlignment="1">
      <alignment horizontal="center"/>
    </xf>
    <xf numFmtId="9" fontId="4" fillId="0" borderId="1" xfId="1" applyNumberFormat="1" applyFont="1" applyBorder="1" applyAlignment="1">
      <alignment horizontal="center"/>
    </xf>
    <xf numFmtId="9" fontId="4" fillId="0" borderId="2" xfId="1" applyNumberFormat="1" applyFont="1" applyBorder="1" applyAlignment="1">
      <alignment horizontal="center"/>
    </xf>
    <xf numFmtId="9" fontId="0" fillId="0" borderId="0" xfId="1" applyNumberFormat="1" applyFont="1" applyAlignment="1">
      <alignment horizontal="center"/>
    </xf>
    <xf numFmtId="0" fontId="7" fillId="5" borderId="7" xfId="0" applyFont="1" applyFill="1" applyBorder="1" applyAlignment="1"/>
    <xf numFmtId="9" fontId="8" fillId="5" borderId="8" xfId="1" applyNumberFormat="1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3" fontId="8" fillId="5" borderId="8" xfId="0" applyNumberFormat="1" applyFont="1" applyFill="1" applyBorder="1" applyAlignment="1">
      <alignment horizontal="center" wrapText="1"/>
    </xf>
    <xf numFmtId="3" fontId="0" fillId="2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164" fontId="8" fillId="5" borderId="8" xfId="1" applyNumberFormat="1" applyFont="1" applyFill="1" applyBorder="1" applyAlignment="1">
      <alignment horizontal="center" wrapText="1"/>
    </xf>
    <xf numFmtId="164" fontId="0" fillId="2" borderId="0" xfId="1" applyNumberFormat="1" applyFont="1" applyFill="1" applyAlignment="1">
      <alignment horizontal="center"/>
    </xf>
    <xf numFmtId="164" fontId="0" fillId="2" borderId="0" xfId="0" applyNumberFormat="1" applyFill="1"/>
    <xf numFmtId="0" fontId="9" fillId="2" borderId="0" xfId="0" applyFont="1" applyFill="1" applyAlignment="1">
      <alignment vertical="center"/>
    </xf>
    <xf numFmtId="0" fontId="10" fillId="2" borderId="0" xfId="0" applyFont="1" applyFill="1" applyAlignment="1"/>
    <xf numFmtId="3" fontId="10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 wrapText="1"/>
    </xf>
    <xf numFmtId="9" fontId="11" fillId="2" borderId="0" xfId="1" applyFont="1" applyFill="1" applyAlignment="1">
      <alignment horizontal="center" wrapText="1"/>
    </xf>
    <xf numFmtId="1" fontId="11" fillId="2" borderId="0" xfId="0" applyNumberFormat="1" applyFont="1" applyFill="1" applyAlignment="1">
      <alignment horizontal="center" wrapText="1"/>
    </xf>
    <xf numFmtId="1" fontId="11" fillId="2" borderId="0" xfId="0" applyNumberFormat="1" applyFont="1" applyFill="1" applyAlignment="1">
      <alignment horizontal="center"/>
    </xf>
    <xf numFmtId="0" fontId="11" fillId="2" borderId="0" xfId="0" applyFont="1" applyFill="1" applyAlignment="1"/>
    <xf numFmtId="0" fontId="12" fillId="2" borderId="0" xfId="0" applyFont="1" applyFill="1" applyAlignment="1">
      <alignment vertical="center"/>
    </xf>
    <xf numFmtId="3" fontId="12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9" fontId="9" fillId="2" borderId="0" xfId="1" applyFont="1" applyFill="1" applyAlignment="1">
      <alignment horizontal="center" vertical="center" wrapText="1"/>
    </xf>
    <xf numFmtId="1" fontId="9" fillId="2" borderId="0" xfId="0" applyNumberFormat="1" applyFont="1" applyFill="1" applyAlignment="1">
      <alignment horizontal="center" vertical="center" wrapText="1"/>
    </xf>
    <xf numFmtId="9" fontId="13" fillId="2" borderId="0" xfId="1" applyFont="1" applyFill="1" applyAlignment="1">
      <alignment horizontal="center" vertical="center" wrapText="1"/>
    </xf>
    <xf numFmtId="9" fontId="13" fillId="2" borderId="0" xfId="1" applyNumberFormat="1" applyFont="1" applyFill="1" applyAlignment="1">
      <alignment horizontal="center" vertical="center" wrapText="1"/>
    </xf>
    <xf numFmtId="0" fontId="9" fillId="2" borderId="0" xfId="0" applyNumberFormat="1" applyFont="1" applyFill="1" applyAlignment="1">
      <alignment horizontal="center" vertical="center" wrapText="1"/>
    </xf>
    <xf numFmtId="9" fontId="9" fillId="2" borderId="0" xfId="1" applyNumberFormat="1" applyFont="1" applyFill="1" applyAlignment="1">
      <alignment horizontal="center" vertical="center" wrapText="1"/>
    </xf>
    <xf numFmtId="3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1" fontId="9" fillId="2" borderId="0" xfId="0" applyNumberFormat="1" applyFont="1" applyFill="1" applyAlignment="1">
      <alignment vertical="center" wrapText="1"/>
    </xf>
    <xf numFmtId="3" fontId="14" fillId="2" borderId="0" xfId="0" applyNumberFormat="1" applyFont="1" applyFill="1" applyAlignment="1">
      <alignment horizontal="center" vertical="center"/>
    </xf>
    <xf numFmtId="3" fontId="14" fillId="2" borderId="0" xfId="0" applyNumberFormat="1" applyFont="1" applyFill="1" applyAlignment="1">
      <alignment vertical="center"/>
    </xf>
    <xf numFmtId="0" fontId="11" fillId="2" borderId="0" xfId="0" applyNumberFormat="1" applyFont="1" applyFill="1" applyAlignment="1">
      <alignment horizontal="center" vertical="center" wrapText="1"/>
    </xf>
    <xf numFmtId="9" fontId="2" fillId="2" borderId="4" xfId="1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3" fontId="14" fillId="2" borderId="0" xfId="0" applyNumberFormat="1" applyFont="1" applyFill="1" applyAlignment="1">
      <alignment horizontal="center" vertical="center"/>
    </xf>
  </cellXfs>
  <cellStyles count="3">
    <cellStyle name="Normal" xfId="0" builtinId="0"/>
    <cellStyle name="Normal 2" xfId="2" xr:uid="{25DD8909-F56F-438E-BEA5-E307AA44DBA5}"/>
    <cellStyle name="Porcentagem" xfId="1" builtinId="5"/>
  </cellStyles>
  <dxfs count="29">
    <dxf>
      <font>
        <strike val="0"/>
        <outline val="0"/>
        <shadow val="0"/>
        <u val="none"/>
        <vertAlign val="baseline"/>
        <sz val="11"/>
        <color auto="1"/>
      </font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0" formatCode="General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3" formatCode="#,##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>
          <fgColor indexed="64"/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07362952126864"/>
          <c:y val="5.1348150514652455E-2"/>
          <c:w val="0.49738932418423781"/>
          <c:h val="0.8198505030514854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6B8-4637-9B68-96D41A9BC4E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B8-4637-9B68-96D41A9BC4ED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6B8-4637-9B68-96D41A9BC4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Planilha2!$G$1:$G$3</c:f>
              <c:strCache>
                <c:ptCount val="3"/>
                <c:pt idx="0">
                  <c:v>AUMENTO</c:v>
                </c:pt>
                <c:pt idx="1">
                  <c:v>Estabilidade</c:v>
                </c:pt>
                <c:pt idx="2">
                  <c:v>Redução</c:v>
                </c:pt>
              </c:strCache>
            </c:strRef>
          </c:cat>
          <c:val>
            <c:numRef>
              <c:f>Planilha2!$H$1:$H$3</c:f>
              <c:numCache>
                <c:formatCode>General</c:formatCode>
                <c:ptCount val="3"/>
                <c:pt idx="0">
                  <c:v>485</c:v>
                </c:pt>
                <c:pt idx="1">
                  <c:v>21</c:v>
                </c:pt>
                <c:pt idx="2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8-4637-9B68-96D41A9BC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8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Municipios!$A$11</c:f>
              <c:strCache>
                <c:ptCount val="1"/>
                <c:pt idx="0">
                  <c:v>Contagem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Municipios!$K$11:$O$11</c:f>
              <c:numCache>
                <c:formatCode>0</c:formatCode>
                <c:ptCount val="5"/>
                <c:pt idx="0">
                  <c:v>204.61384801917933</c:v>
                </c:pt>
                <c:pt idx="1">
                  <c:v>246.86401758643072</c:v>
                </c:pt>
                <c:pt idx="2">
                  <c:v>233.75189599659407</c:v>
                </c:pt>
                <c:pt idx="3">
                  <c:v>320.51852775156254</c:v>
                </c:pt>
                <c:pt idx="4">
                  <c:v>543.58647282310449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7-40A5-91BA-92C546B2E804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B067-40A5-91BA-92C546B2E804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B067-40A5-91BA-92C546B2E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Municipios!$A$12</c:f>
              <c:strCache>
                <c:ptCount val="1"/>
                <c:pt idx="0">
                  <c:v>Sete Lagoas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Municipios!$K$12:$O$12</c:f>
              <c:numCache>
                <c:formatCode>0</c:formatCode>
                <c:ptCount val="5"/>
                <c:pt idx="0">
                  <c:v>433.79448422647499</c:v>
                </c:pt>
                <c:pt idx="1">
                  <c:v>395.46544975739977</c:v>
                </c:pt>
                <c:pt idx="2">
                  <c:v>593.42363954474126</c:v>
                </c:pt>
                <c:pt idx="3">
                  <c:v>890.58638913439518</c:v>
                </c:pt>
                <c:pt idx="4">
                  <c:v>740.42675997907679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9-4B0A-B613-B39A1512E565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34D9-4B0A-B613-B39A1512E565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34D9-4B0A-B613-B39A1512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Municipios!$A$13</c:f>
              <c:strCache>
                <c:ptCount val="1"/>
                <c:pt idx="0">
                  <c:v>Caratinga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Municipios!$K$13:$O$13</c:f>
              <c:numCache>
                <c:formatCode>0</c:formatCode>
                <c:ptCount val="5"/>
                <c:pt idx="0">
                  <c:v>252.28411435307987</c:v>
                </c:pt>
                <c:pt idx="1">
                  <c:v>214.55938697318007</c:v>
                </c:pt>
                <c:pt idx="2">
                  <c:v>297.08222811671089</c:v>
                </c:pt>
                <c:pt idx="3">
                  <c:v>814.61833185971113</c:v>
                </c:pt>
                <c:pt idx="4">
                  <c:v>1071.6180371352787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F-4A73-A386-21C7EABEF699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3CDF-4A73-A386-21C7EABEF699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3CDF-4A73-A386-21C7EABEF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Municipios!$A$14</c:f>
              <c:strCache>
                <c:ptCount val="1"/>
                <c:pt idx="0">
                  <c:v>Montes Claros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Municipios!$K$14:$O$14</c:f>
              <c:numCache>
                <c:formatCode>0</c:formatCode>
                <c:ptCount val="5"/>
                <c:pt idx="0">
                  <c:v>261.81298514253177</c:v>
                </c:pt>
                <c:pt idx="1">
                  <c:v>360.62087079333799</c:v>
                </c:pt>
                <c:pt idx="2">
                  <c:v>592.009958941695</c:v>
                </c:pt>
                <c:pt idx="3">
                  <c:v>1090.5152803324856</c:v>
                </c:pt>
                <c:pt idx="4">
                  <c:v>976.35588702406835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6-476B-B41A-1F1D05B40336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F4D6-476B-B41A-1F1D05B40336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F4D6-476B-B41A-1F1D05B4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Municipios!$A$15</c:f>
              <c:strCache>
                <c:ptCount val="1"/>
                <c:pt idx="0">
                  <c:v>Muriae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Municipios!$K$15:$O$15</c:f>
              <c:numCache>
                <c:formatCode>0</c:formatCode>
                <c:ptCount val="5"/>
                <c:pt idx="0">
                  <c:v>388.86532129365895</c:v>
                </c:pt>
                <c:pt idx="1">
                  <c:v>158.57624790416742</c:v>
                </c:pt>
                <c:pt idx="2">
                  <c:v>203.01799890915703</c:v>
                </c:pt>
                <c:pt idx="3">
                  <c:v>382.80508252025129</c:v>
                </c:pt>
                <c:pt idx="4">
                  <c:v>532.29097226430724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0B2-99FF-E1864A316E33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E7AB-40B2-99FF-E1864A316E33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E7AB-40B2-99FF-E1864A316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Municipios!$A$16</c:f>
              <c:strCache>
                <c:ptCount val="1"/>
                <c:pt idx="0">
                  <c:v>Itabira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Municipios!$K$16:$O$16</c:f>
              <c:numCache>
                <c:formatCode>0</c:formatCode>
                <c:ptCount val="5"/>
                <c:pt idx="0">
                  <c:v>777.10733223624061</c:v>
                </c:pt>
                <c:pt idx="1">
                  <c:v>631.74254891204976</c:v>
                </c:pt>
                <c:pt idx="2">
                  <c:v>1041.3238251965624</c:v>
                </c:pt>
                <c:pt idx="3">
                  <c:v>2229.8409215578718</c:v>
                </c:pt>
                <c:pt idx="4">
                  <c:v>2241.7260925214846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F-4018-A2B3-FB0928C6F3D5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32DF-4018-A2B3-FB0928C6F3D5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32DF-4018-A2B3-FB0928C6F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Municipios!$A$17</c:f>
              <c:strCache>
                <c:ptCount val="1"/>
                <c:pt idx="0">
                  <c:v>Itauna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Municipios!$K$17:$O$17</c:f>
              <c:numCache>
                <c:formatCode>0</c:formatCode>
                <c:ptCount val="5"/>
                <c:pt idx="0">
                  <c:v>409.07487951099091</c:v>
                </c:pt>
                <c:pt idx="1">
                  <c:v>343.24673798048667</c:v>
                </c:pt>
                <c:pt idx="2">
                  <c:v>458.44598565886912</c:v>
                </c:pt>
                <c:pt idx="3">
                  <c:v>813.44774891266013</c:v>
                </c:pt>
                <c:pt idx="4">
                  <c:v>838.13330198659924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F-40AE-99FC-1F3C9F10F5F6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BE1F-40AE-99FC-1F3C9F10F5F6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BE1F-40AE-99FC-1F3C9F10F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Municipios!$A$18</c:f>
              <c:strCache>
                <c:ptCount val="1"/>
                <c:pt idx="0">
                  <c:v>Coronel Fabriciano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Municipios!$K$18:$O$18</c:f>
              <c:numCache>
                <c:formatCode>0</c:formatCode>
                <c:ptCount val="5"/>
                <c:pt idx="0">
                  <c:v>455.8731982952641</c:v>
                </c:pt>
                <c:pt idx="1">
                  <c:v>426.18397739788338</c:v>
                </c:pt>
                <c:pt idx="2">
                  <c:v>509.50533927117749</c:v>
                </c:pt>
                <c:pt idx="3">
                  <c:v>935.68931666906087</c:v>
                </c:pt>
                <c:pt idx="4">
                  <c:v>684.76751424603742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E-44A9-AE35-27059546204E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E3CE-44A9-AE35-27059546204E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E3CE-44A9-AE35-270595462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Municipios!$A$19</c:f>
              <c:strCache>
                <c:ptCount val="1"/>
                <c:pt idx="0">
                  <c:v>Divinopolis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Municipios!$K$19:$O$19</c:f>
              <c:numCache>
                <c:formatCode>0</c:formatCode>
                <c:ptCount val="5"/>
                <c:pt idx="0">
                  <c:v>275.69780145069558</c:v>
                </c:pt>
                <c:pt idx="1">
                  <c:v>341.8090089414236</c:v>
                </c:pt>
                <c:pt idx="2">
                  <c:v>225.99717737965182</c:v>
                </c:pt>
                <c:pt idx="3">
                  <c:v>480.12678347876232</c:v>
                </c:pt>
                <c:pt idx="4">
                  <c:v>611.88032464822743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6-47C5-8655-C0E3D1F5D840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5DA6-47C5-8655-C0E3D1F5D840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5DA6-47C5-8655-C0E3D1F5D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Municipios!$A$20</c:f>
              <c:strCache>
                <c:ptCount val="1"/>
                <c:pt idx="0">
                  <c:v>Uberaba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Municipios!$K$20:$O$20</c:f>
              <c:numCache>
                <c:formatCode>0</c:formatCode>
                <c:ptCount val="5"/>
                <c:pt idx="0">
                  <c:v>466.86298853877014</c:v>
                </c:pt>
                <c:pt idx="1">
                  <c:v>508.58993696494593</c:v>
                </c:pt>
                <c:pt idx="2">
                  <c:v>512.01017863922266</c:v>
                </c:pt>
                <c:pt idx="3">
                  <c:v>560.23558624652412</c:v>
                </c:pt>
                <c:pt idx="4">
                  <c:v>704.2277607335734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8-4C9B-98E7-4BEB8000CABF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ADD8-4C9B-98E7-4BEB8000CABF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ADD8-4C9B-98E7-4BEB8000C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07362952126864"/>
          <c:y val="5.1348150514652455E-2"/>
          <c:w val="0.49738932418423781"/>
          <c:h val="0.8198505030514854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AE-4B2D-A7C1-E14159F62B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AE-4B2D-A7C1-E14159F62BD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AE-4B2D-A7C1-E14159F62BDD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3AE-4B2D-A7C1-E14159F62BDD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AE-4B2D-A7C1-E14159F62B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Planilha2!$A$21:$A$25</c:f>
              <c:strCache>
                <c:ptCount val="5"/>
                <c:pt idx="0">
                  <c:v>MUITO alta</c:v>
                </c:pt>
                <c:pt idx="1">
                  <c:v>Alta</c:v>
                </c:pt>
                <c:pt idx="2">
                  <c:v>Moderada</c:v>
                </c:pt>
                <c:pt idx="3">
                  <c:v>Baixa</c:v>
                </c:pt>
                <c:pt idx="4">
                  <c:v>MUITO baixa</c:v>
                </c:pt>
              </c:strCache>
            </c:strRef>
          </c:cat>
          <c:val>
            <c:numRef>
              <c:f>Planilha2!$B$21:$B$25</c:f>
              <c:numCache>
                <c:formatCode>General</c:formatCode>
                <c:ptCount val="5"/>
                <c:pt idx="0">
                  <c:v>398</c:v>
                </c:pt>
                <c:pt idx="1">
                  <c:v>307</c:v>
                </c:pt>
                <c:pt idx="2">
                  <c:v>57</c:v>
                </c:pt>
                <c:pt idx="3">
                  <c:v>13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AE-4B2D-A7C1-E14159F6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8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Municipios!$A$21</c:f>
              <c:strCache>
                <c:ptCount val="1"/>
                <c:pt idx="0">
                  <c:v>Patos de Minas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Municipios!$K$21:$O$21</c:f>
              <c:numCache>
                <c:formatCode>0</c:formatCode>
                <c:ptCount val="5"/>
                <c:pt idx="0">
                  <c:v>1015.4117256221745</c:v>
                </c:pt>
                <c:pt idx="1">
                  <c:v>1632.169630089697</c:v>
                </c:pt>
                <c:pt idx="2">
                  <c:v>1162.7403117010674</c:v>
                </c:pt>
                <c:pt idx="3">
                  <c:v>904.19308711163751</c:v>
                </c:pt>
                <c:pt idx="4">
                  <c:v>435.48596767437493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6-4E60-AFFA-BA51945A5AFB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BCA6-4E60-AFFA-BA51945A5AFB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BCA6-4E60-AFFA-BA51945A5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Municipios!$A$22</c:f>
              <c:strCache>
                <c:ptCount val="1"/>
                <c:pt idx="0">
                  <c:v>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Municipios!$K$22:$O$22</c:f>
              <c:numCache>
                <c:formatCode>0</c:formatCode>
                <c:ptCount val="5"/>
                <c:pt idx="0">
                  <c:v>309.88691667598022</c:v>
                </c:pt>
                <c:pt idx="1">
                  <c:v>356.62395984678381</c:v>
                </c:pt>
                <c:pt idx="2">
                  <c:v>616.72576531908192</c:v>
                </c:pt>
                <c:pt idx="3">
                  <c:v>1328.9576623350233</c:v>
                </c:pt>
                <c:pt idx="4">
                  <c:v>1274.0924377432104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B-4FCC-B472-DAAD879050C2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577B-4FCC-B472-DAAD879050C2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577B-4FCC-B472-DAAD87905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Municipios!$A$23</c:f>
              <c:strCache>
                <c:ptCount val="1"/>
                <c:pt idx="0">
                  <c:v>Ibirite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Municipios!$K$23:$O$23</c:f>
              <c:numCache>
                <c:formatCode>0</c:formatCode>
                <c:ptCount val="5"/>
                <c:pt idx="0">
                  <c:v>247.92324038894969</c:v>
                </c:pt>
                <c:pt idx="1">
                  <c:v>392.16948934252042</c:v>
                </c:pt>
                <c:pt idx="2">
                  <c:v>246.63532745186427</c:v>
                </c:pt>
                <c:pt idx="3">
                  <c:v>414.70796574151586</c:v>
                </c:pt>
                <c:pt idx="4">
                  <c:v>19.962650524824522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B-4FA4-A112-9626F2C8901D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66CB-4FA4-A112-9626F2C8901D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66CB-4FA4-A112-9626F2C89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Municipios!$A$24</c:f>
              <c:strCache>
                <c:ptCount val="1"/>
                <c:pt idx="0">
                  <c:v>Timoteo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Municipios!$K$24:$O$24</c:f>
              <c:numCache>
                <c:formatCode>0</c:formatCode>
                <c:ptCount val="5"/>
                <c:pt idx="0">
                  <c:v>608.09102402022756</c:v>
                </c:pt>
                <c:pt idx="1">
                  <c:v>731.98482932996205</c:v>
                </c:pt>
                <c:pt idx="2">
                  <c:v>1074.5891276864727</c:v>
                </c:pt>
                <c:pt idx="3">
                  <c:v>1226.2958280657397</c:v>
                </c:pt>
                <c:pt idx="4">
                  <c:v>1761.0619469026549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5-44E1-98B7-DC58713BC4DF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86F5-44E1-98B7-DC58713BC4DF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86F5-44E1-98B7-DC58713BC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Municipios!$A$25</c:f>
              <c:strCache>
                <c:ptCount val="1"/>
                <c:pt idx="0">
                  <c:v>Ponte Nova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Municipios!$K$25:$O$25</c:f>
              <c:numCache>
                <c:formatCode>0</c:formatCode>
                <c:ptCount val="5"/>
                <c:pt idx="0">
                  <c:v>401.86493163077137</c:v>
                </c:pt>
                <c:pt idx="1">
                  <c:v>339.23663059740443</c:v>
                </c:pt>
                <c:pt idx="2">
                  <c:v>575.83243450123518</c:v>
                </c:pt>
                <c:pt idx="3">
                  <c:v>1463.0666991406006</c:v>
                </c:pt>
                <c:pt idx="4">
                  <c:v>836.78368880693085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E-4BB4-9121-061F512D2E6B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E38E-4BB4-9121-061F512D2E6B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E38E-4BB4-9121-061F512D2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Municipios!$A$26</c:f>
              <c:strCache>
                <c:ptCount val="1"/>
                <c:pt idx="0">
                  <c:v>Ribeirao das Neves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Municipios!$K$26:$O$26</c:f>
              <c:numCache>
                <c:formatCode>0</c:formatCode>
                <c:ptCount val="5"/>
                <c:pt idx="0">
                  <c:v>158.80811568288962</c:v>
                </c:pt>
                <c:pt idx="1">
                  <c:v>110.87159187490626</c:v>
                </c:pt>
                <c:pt idx="2">
                  <c:v>176.74755097299382</c:v>
                </c:pt>
                <c:pt idx="3">
                  <c:v>260.26885625806904</c:v>
                </c:pt>
                <c:pt idx="4">
                  <c:v>553.47569206518187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C-4688-AB4E-B660F56D56A8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C18C-4688-AB4E-B660F56D56A8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C18C-4688-AB4E-B660F56D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Municipios!$A$27</c:f>
              <c:strCache>
                <c:ptCount val="1"/>
                <c:pt idx="0">
                  <c:v>Joao Monlevade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Municipios!$K$27:$O$27</c:f>
              <c:numCache>
                <c:formatCode>0</c:formatCode>
                <c:ptCount val="5"/>
                <c:pt idx="0">
                  <c:v>257.45548165629691</c:v>
                </c:pt>
                <c:pt idx="1">
                  <c:v>213.20532074662088</c:v>
                </c:pt>
                <c:pt idx="2">
                  <c:v>459.9334906672388</c:v>
                </c:pt>
                <c:pt idx="3">
                  <c:v>929.25337910319672</c:v>
                </c:pt>
                <c:pt idx="4">
                  <c:v>1359.6867624973181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5-47BB-B46B-E9B70D053CE4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4CF5-47BB-B46B-E9B70D053CE4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4CF5-47BB-B46B-E9B70D053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Municipios!$A$28</c:f>
              <c:strCache>
                <c:ptCount val="1"/>
                <c:pt idx="0">
                  <c:v>Novo Cruzeiro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Municipios!$K$28:$O$28</c:f>
              <c:numCache>
                <c:formatCode>0</c:formatCode>
                <c:ptCount val="5"/>
                <c:pt idx="0">
                  <c:v>54.37563971340839</c:v>
                </c:pt>
                <c:pt idx="1">
                  <c:v>28.787103377686794</c:v>
                </c:pt>
                <c:pt idx="2">
                  <c:v>211.10542476970315</c:v>
                </c:pt>
                <c:pt idx="3">
                  <c:v>316.65813715455477</c:v>
                </c:pt>
                <c:pt idx="4">
                  <c:v>271.87819856704198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A-45BB-BD5D-D6318BD0397C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6C2A-45BB-BD5D-D6318BD0397C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6C2A-45BB-BD5D-D6318BD03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Municipios!$A$29</c:f>
              <c:strCache>
                <c:ptCount val="1"/>
                <c:pt idx="0">
                  <c:v>Pedro Leopoldo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Municipios!$K$29:$O$29</c:f>
              <c:numCache>
                <c:formatCode>0</c:formatCode>
                <c:ptCount val="5"/>
                <c:pt idx="0">
                  <c:v>335.97680566214717</c:v>
                </c:pt>
                <c:pt idx="1">
                  <c:v>208.06685426792873</c:v>
                </c:pt>
                <c:pt idx="2">
                  <c:v>293.34015519740768</c:v>
                </c:pt>
                <c:pt idx="3">
                  <c:v>416.13370853585747</c:v>
                </c:pt>
                <c:pt idx="4">
                  <c:v>682.18640743583182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0-4CB8-99F6-A8B27888703A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BC50-4CB8-99F6-A8B27888703A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BC50-4CB8-99F6-A8B278887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Municipios!$A$30</c:f>
              <c:strCache>
                <c:ptCount val="1"/>
                <c:pt idx="0">
                  <c:v>Vicosa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Municipios!$K$30:$O$30</c:f>
              <c:numCache>
                <c:formatCode>0</c:formatCode>
                <c:ptCount val="5"/>
                <c:pt idx="0">
                  <c:v>494.80657561135195</c:v>
                </c:pt>
                <c:pt idx="1">
                  <c:v>504.34830020991791</c:v>
                </c:pt>
                <c:pt idx="2">
                  <c:v>547.96761266050544</c:v>
                </c:pt>
                <c:pt idx="3">
                  <c:v>839.67176467380932</c:v>
                </c:pt>
                <c:pt idx="4">
                  <c:v>892.83280172296281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E-43FD-BF5B-68C9987E7DF7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AE0E-43FD-BF5B-68C9987E7DF7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AE0E-43FD-BF5B-68C9987E7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Municipios!$A$4</c:f>
              <c:strCache>
                <c:ptCount val="1"/>
                <c:pt idx="0">
                  <c:v>Belo Horizonte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Municipios!$K$4:$O$4</c:f>
              <c:numCache>
                <c:formatCode>0</c:formatCode>
                <c:ptCount val="5"/>
                <c:pt idx="0">
                  <c:v>492.59809039686326</c:v>
                </c:pt>
                <c:pt idx="1">
                  <c:v>443.88456290493633</c:v>
                </c:pt>
                <c:pt idx="2">
                  <c:v>475.14172514891305</c:v>
                </c:pt>
                <c:pt idx="3">
                  <c:v>660.95959898827016</c:v>
                </c:pt>
                <c:pt idx="4">
                  <c:v>614.29976152551387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0-4894-B93E-5AB7840EB149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2-64A0-4894-B93E-5AB7840EB149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3-64A0-4894-B93E-5AB7840EB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71670698983856074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Municipios!$A$31</c:f>
              <c:strCache>
                <c:ptCount val="1"/>
                <c:pt idx="0">
                  <c:v>Santa Luzia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Municipios!$K$31:$O$31</c:f>
              <c:numCache>
                <c:formatCode>0</c:formatCode>
                <c:ptCount val="5"/>
                <c:pt idx="0">
                  <c:v>107.2819845408419</c:v>
                </c:pt>
                <c:pt idx="1">
                  <c:v>81.340848934654716</c:v>
                </c:pt>
                <c:pt idx="2">
                  <c:v>114.75654903753991</c:v>
                </c:pt>
                <c:pt idx="3">
                  <c:v>208.84812564303238</c:v>
                </c:pt>
                <c:pt idx="4">
                  <c:v>228.19405728154487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E-4730-9DE4-E30041C9446A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EA8E-4730-9DE4-E30041C9446A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EA8E-4730-9DE4-E30041C94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Municipios!$A$32</c:f>
              <c:strCache>
                <c:ptCount val="1"/>
                <c:pt idx="0">
                  <c:v>Itabirito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Municipios!$K$32:$O$32</c:f>
              <c:numCache>
                <c:formatCode>0</c:formatCode>
                <c:ptCount val="5"/>
                <c:pt idx="0">
                  <c:v>1786.9511012605622</c:v>
                </c:pt>
                <c:pt idx="1">
                  <c:v>1018.1465576949716</c:v>
                </c:pt>
                <c:pt idx="2">
                  <c:v>1087.4082282864663</c:v>
                </c:pt>
                <c:pt idx="3">
                  <c:v>1193.6094565267581</c:v>
                </c:pt>
                <c:pt idx="4">
                  <c:v>1357.5287435932955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1-4F97-B1CA-936649C0712C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5441-4F97-B1CA-936649C0712C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5441-4F97-B1CA-936649C07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Municipios!$A$33</c:f>
              <c:strCache>
                <c:ptCount val="1"/>
                <c:pt idx="0">
                  <c:v>Formiga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Municipios!$K$33:$O$33</c:f>
              <c:numCache>
                <c:formatCode>0</c:formatCode>
                <c:ptCount val="5"/>
                <c:pt idx="0">
                  <c:v>475.80572762366461</c:v>
                </c:pt>
                <c:pt idx="1">
                  <c:v>460.84328335876944</c:v>
                </c:pt>
                <c:pt idx="2">
                  <c:v>1780.5308675225183</c:v>
                </c:pt>
                <c:pt idx="3">
                  <c:v>1698.2374240655954</c:v>
                </c:pt>
                <c:pt idx="4">
                  <c:v>1954.0952209953018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8-4B66-9409-24BFC825C241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8A88-4B66-9409-24BFC825C241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8A88-4B66-9409-24BFC825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Municipios!$A$34</c:f>
              <c:strCache>
                <c:ptCount val="1"/>
                <c:pt idx="0">
                  <c:v>Sao Joao del Rei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Municipios!$K$34:$O$34</c:f>
              <c:numCache>
                <c:formatCode>0</c:formatCode>
                <c:ptCount val="5"/>
                <c:pt idx="0">
                  <c:v>231.95572824679149</c:v>
                </c:pt>
                <c:pt idx="1">
                  <c:v>196.63252089956433</c:v>
                </c:pt>
                <c:pt idx="2">
                  <c:v>216.64900506299304</c:v>
                </c:pt>
                <c:pt idx="3">
                  <c:v>416.8138466972801</c:v>
                </c:pt>
                <c:pt idx="4">
                  <c:v>596.96220416813844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8-40A2-B5F1-38C0D72533EB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F2F8-40A2-B5F1-38C0D72533EB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F2F8-40A2-B5F1-38C0D7253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Municipios!$A$35</c:f>
              <c:strCache>
                <c:ptCount val="1"/>
                <c:pt idx="0">
                  <c:v>Mariana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Municipios!$K$35:$O$35</c:f>
              <c:numCache>
                <c:formatCode>0</c:formatCode>
                <c:ptCount val="5"/>
                <c:pt idx="0">
                  <c:v>518.6241641815925</c:v>
                </c:pt>
                <c:pt idx="1">
                  <c:v>457.50060197447624</c:v>
                </c:pt>
                <c:pt idx="2">
                  <c:v>642.72351775361642</c:v>
                </c:pt>
                <c:pt idx="3">
                  <c:v>1003.9082035229399</c:v>
                </c:pt>
                <c:pt idx="4">
                  <c:v>913.14897479116121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2-4C4E-911D-CFEF39A04DD7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2EE2-4C4E-911D-CFEF39A04DD7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2EE2-4C4E-911D-CFEF39A04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Municipios!$A$36</c:f>
              <c:strCache>
                <c:ptCount val="1"/>
                <c:pt idx="0">
                  <c:v>Teofilo Otoni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Municipios!$K$36:$O$36</c:f>
              <c:numCache>
                <c:formatCode>0</c:formatCode>
                <c:ptCount val="5"/>
                <c:pt idx="0">
                  <c:v>364.69227174171203</c:v>
                </c:pt>
                <c:pt idx="1">
                  <c:v>236.74351253821223</c:v>
                </c:pt>
                <c:pt idx="2">
                  <c:v>316.42417695236782</c:v>
                </c:pt>
                <c:pt idx="3">
                  <c:v>793.74200320254977</c:v>
                </c:pt>
                <c:pt idx="4">
                  <c:v>825.9207330621125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0-4F50-8C68-B0A1D5C22E9B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B500-4F50-8C68-B0A1D5C22E9B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B500-4F50-8C68-B0A1D5C22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Municipios!$A$37</c:f>
              <c:strCache>
                <c:ptCount val="1"/>
                <c:pt idx="0">
                  <c:v>Conselheiro Lafaiete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Municipios!$K$37:$O$37</c:f>
              <c:numCache>
                <c:formatCode>0</c:formatCode>
                <c:ptCount val="5"/>
                <c:pt idx="0">
                  <c:v>541.48763823342961</c:v>
                </c:pt>
                <c:pt idx="1">
                  <c:v>542.36810593787425</c:v>
                </c:pt>
                <c:pt idx="2">
                  <c:v>768.64830598013657</c:v>
                </c:pt>
                <c:pt idx="3">
                  <c:v>1252.0250757202227</c:v>
                </c:pt>
                <c:pt idx="4">
                  <c:v>1179.8267239557654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7-415D-A1B9-DFE20A991FCD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4217-415D-A1B9-DFE20A991FCD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4217-415D-A1B9-DFE20A99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Municipios!$A$38</c:f>
              <c:strCache>
                <c:ptCount val="1"/>
                <c:pt idx="0">
                  <c:v>Pocos de Caldas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Municipios!$K$38:$O$38</c:f>
              <c:numCache>
                <c:formatCode>0</c:formatCode>
                <c:ptCount val="5"/>
                <c:pt idx="0">
                  <c:v>273.82657650154903</c:v>
                </c:pt>
                <c:pt idx="1">
                  <c:v>296.47889669875747</c:v>
                </c:pt>
                <c:pt idx="2">
                  <c:v>214.53079716179752</c:v>
                </c:pt>
                <c:pt idx="3">
                  <c:v>513.67467270728537</c:v>
                </c:pt>
                <c:pt idx="4">
                  <c:v>590.95905926246712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3-4406-989A-43C23C79C2C5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21E3-4406-989A-43C23C79C2C5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21E3-4406-989A-43C23C79C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Municipios!$A$39</c:f>
              <c:strCache>
                <c:ptCount val="1"/>
                <c:pt idx="0">
                  <c:v>Santana do Paraiso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Municipios!$K$39:$O$39</c:f>
              <c:numCache>
                <c:formatCode>0</c:formatCode>
                <c:ptCount val="5"/>
                <c:pt idx="0">
                  <c:v>721.84194150591168</c:v>
                </c:pt>
                <c:pt idx="1">
                  <c:v>506.11906243517944</c:v>
                </c:pt>
                <c:pt idx="2">
                  <c:v>1003.9410910599461</c:v>
                </c:pt>
                <c:pt idx="3">
                  <c:v>1315.0798589504252</c:v>
                </c:pt>
                <c:pt idx="4">
                  <c:v>875.33706699854804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5-484F-8394-1122CFB68C64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5B85-484F-8394-1122CFB68C64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5B85-484F-8394-1122CFB68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Municipios!$A$40</c:f>
              <c:strCache>
                <c:ptCount val="1"/>
                <c:pt idx="0">
                  <c:v>Cataguases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Municipios!$K$40:$O$40</c:f>
              <c:numCache>
                <c:formatCode>0</c:formatCode>
                <c:ptCount val="5"/>
                <c:pt idx="0">
                  <c:v>218.71202916160388</c:v>
                </c:pt>
                <c:pt idx="1">
                  <c:v>174.39782717461225</c:v>
                </c:pt>
                <c:pt idx="2">
                  <c:v>280.18011578872131</c:v>
                </c:pt>
                <c:pt idx="3">
                  <c:v>651.84761632478023</c:v>
                </c:pt>
                <c:pt idx="4">
                  <c:v>558.9307411907655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A-47CD-9D2B-2AFDEECE061A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ECBA-47CD-9D2B-2AFDEECE061A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ECBA-47CD-9D2B-2AFDEECE0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Municipios!$A$5</c:f>
              <c:strCache>
                <c:ptCount val="1"/>
                <c:pt idx="0">
                  <c:v>Juiz de Fora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Municipios!$K$5:$O$5</c:f>
              <c:numCache>
                <c:formatCode>0</c:formatCode>
                <c:ptCount val="5"/>
                <c:pt idx="0">
                  <c:v>313.4772152774043</c:v>
                </c:pt>
                <c:pt idx="1">
                  <c:v>103.3399153304188</c:v>
                </c:pt>
                <c:pt idx="2">
                  <c:v>476.74659823438566</c:v>
                </c:pt>
                <c:pt idx="3">
                  <c:v>281.20750194002443</c:v>
                </c:pt>
                <c:pt idx="4">
                  <c:v>432.56782402249661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F-4882-9C08-FECACA4821AD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D6BF-4882-9C08-FECACA4821AD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D6BF-4882-9C08-FECACA48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Municipios!$A$41</c:f>
              <c:strCache>
                <c:ptCount val="1"/>
                <c:pt idx="0">
                  <c:v>Pedra Azul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Municipios!$K$41:$O$41</c:f>
              <c:numCache>
                <c:formatCode>0</c:formatCode>
                <c:ptCount val="5"/>
                <c:pt idx="0">
                  <c:v>124.0406233041321</c:v>
                </c:pt>
                <c:pt idx="1">
                  <c:v>89.154197999844953</c:v>
                </c:pt>
                <c:pt idx="2">
                  <c:v>93.030467478099084</c:v>
                </c:pt>
                <c:pt idx="3">
                  <c:v>104.65927591286146</c:v>
                </c:pt>
                <c:pt idx="4">
                  <c:v>178.30839599968991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B-43AC-8062-81438908A5FE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CD1B-43AC-8062-81438908A5FE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CD1B-43AC-8062-81438908A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Municipios!$A$42</c:f>
              <c:strCache>
                <c:ptCount val="1"/>
                <c:pt idx="0">
                  <c:v>Sao Lourenco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Municipios!$K$42:$O$42</c:f>
              <c:numCache>
                <c:formatCode>0</c:formatCode>
                <c:ptCount val="5"/>
                <c:pt idx="0">
                  <c:v>597.36873296195336</c:v>
                </c:pt>
                <c:pt idx="1">
                  <c:v>310.53692070641222</c:v>
                </c:pt>
                <c:pt idx="2">
                  <c:v>210.97546521275336</c:v>
                </c:pt>
                <c:pt idx="3">
                  <c:v>481.21370155268454</c:v>
                </c:pt>
                <c:pt idx="4">
                  <c:v>874.71850183714582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0-499C-982B-703785344804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6340-499C-982B-703785344804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6340-499C-982B-703785344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Municipios!$A$43</c:f>
              <c:strCache>
                <c:ptCount val="1"/>
                <c:pt idx="0">
                  <c:v>Inhapim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Municipios!$K$43:$O$43</c:f>
              <c:numCache>
                <c:formatCode>0</c:formatCode>
                <c:ptCount val="5"/>
                <c:pt idx="0">
                  <c:v>264.34894060159411</c:v>
                </c:pt>
                <c:pt idx="1">
                  <c:v>208.27492289822564</c:v>
                </c:pt>
                <c:pt idx="2">
                  <c:v>140.1850442584211</c:v>
                </c:pt>
                <c:pt idx="3">
                  <c:v>496.65558537269192</c:v>
                </c:pt>
                <c:pt idx="4">
                  <c:v>656.8670645251733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8-4C01-A0CB-4C8CE3A00C7B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9178-4C01-A0CB-4C8CE3A00C7B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9178-4C01-A0CB-4C8CE3A00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Municipios!$A$44</c:f>
              <c:strCache>
                <c:ptCount val="1"/>
                <c:pt idx="0">
                  <c:v>Varginha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Municipios!$K$44:$O$44</c:f>
              <c:numCache>
                <c:formatCode>0</c:formatCode>
                <c:ptCount val="5"/>
                <c:pt idx="0">
                  <c:v>665.33544340505921</c:v>
                </c:pt>
                <c:pt idx="1">
                  <c:v>419.25247118674957</c:v>
                </c:pt>
                <c:pt idx="2">
                  <c:v>594.90765674325348</c:v>
                </c:pt>
                <c:pt idx="3">
                  <c:v>623.07877140797575</c:v>
                </c:pt>
                <c:pt idx="4">
                  <c:v>669.47825438516543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A-4BC0-BA4E-D19549FADF61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544A-4BC0-BA4E-D19549FADF61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544A-4BC0-BA4E-D19549FAD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Municipios!$A$45</c:f>
              <c:strCache>
                <c:ptCount val="1"/>
                <c:pt idx="0">
                  <c:v>Espera Feliz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Municipios!$K$45:$O$45</c:f>
              <c:numCache>
                <c:formatCode>0</c:formatCode>
                <c:ptCount val="5"/>
                <c:pt idx="0">
                  <c:v>803.56728134144646</c:v>
                </c:pt>
                <c:pt idx="1">
                  <c:v>682.79994426122903</c:v>
                </c:pt>
                <c:pt idx="2">
                  <c:v>399.46119188071901</c:v>
                </c:pt>
                <c:pt idx="3">
                  <c:v>385.52649914069394</c:v>
                </c:pt>
                <c:pt idx="4">
                  <c:v>706.02443216127085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7-49F5-BA92-CF7D5DEE6AD2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FDC7-49F5-BA92-CF7D5DEE6AD2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FDC7-49F5-BA92-CF7D5DEE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Municipios!$A$6</c:f>
              <c:strCache>
                <c:ptCount val="1"/>
                <c:pt idx="0">
                  <c:v>Uberlandia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Municipios!$K$6:$O$6</c:f>
              <c:numCache>
                <c:formatCode>0</c:formatCode>
                <c:ptCount val="5"/>
                <c:pt idx="0">
                  <c:v>969.08783322435386</c:v>
                </c:pt>
                <c:pt idx="1">
                  <c:v>1029.8164805981612</c:v>
                </c:pt>
                <c:pt idx="2">
                  <c:v>1027.0852980443126</c:v>
                </c:pt>
                <c:pt idx="3">
                  <c:v>867.23078974553414</c:v>
                </c:pt>
                <c:pt idx="4">
                  <c:v>879.28012454192447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4-4765-88A9-18246141F2C2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9894-4765-88A9-18246141F2C2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9894-4765-88A9-18246141F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Municipios!$A$7</c:f>
              <c:strCache>
                <c:ptCount val="1"/>
                <c:pt idx="0">
                  <c:v>Governador Valadares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Municipios!$K$7:$O$7</c:f>
              <c:numCache>
                <c:formatCode>0</c:formatCode>
                <c:ptCount val="5"/>
                <c:pt idx="0">
                  <c:v>319.87052496173385</c:v>
                </c:pt>
                <c:pt idx="1">
                  <c:v>238.56691897504015</c:v>
                </c:pt>
                <c:pt idx="2">
                  <c:v>395.06681782266651</c:v>
                </c:pt>
                <c:pt idx="3">
                  <c:v>664.55200949687185</c:v>
                </c:pt>
                <c:pt idx="4">
                  <c:v>944.34329207079907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7-4DBB-AF20-705E05FFD782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FB37-4DBB-AF20-705E05FFD782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FB37-4DBB-AF20-705E05FFD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Municipios!$A$8</c:f>
              <c:strCache>
                <c:ptCount val="1"/>
                <c:pt idx="0">
                  <c:v>Ipatinga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Municipios!$K$8:$O$8</c:f>
              <c:numCache>
                <c:formatCode>0</c:formatCode>
                <c:ptCount val="5"/>
                <c:pt idx="0">
                  <c:v>383.91527387059409</c:v>
                </c:pt>
                <c:pt idx="1">
                  <c:v>441.41982459043516</c:v>
                </c:pt>
                <c:pt idx="2">
                  <c:v>628.41303988085394</c:v>
                </c:pt>
                <c:pt idx="3">
                  <c:v>935.37977825583312</c:v>
                </c:pt>
                <c:pt idx="4">
                  <c:v>1271.7193446963429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54A-9D88-463B4C3C6989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709D-454A-9D88-463B4C3C6989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709D-454A-9D88-463B4C3C6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Municipios!$A$9</c:f>
              <c:strCache>
                <c:ptCount val="1"/>
                <c:pt idx="0">
                  <c:v>Nova Lima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Municipios!$K$9:$O$9</c:f>
              <c:numCache>
                <c:formatCode>0</c:formatCode>
                <c:ptCount val="5"/>
                <c:pt idx="0">
                  <c:v>529.59089103667418</c:v>
                </c:pt>
                <c:pt idx="1">
                  <c:v>1031.3782602939229</c:v>
                </c:pt>
                <c:pt idx="2">
                  <c:v>623.59327419568388</c:v>
                </c:pt>
                <c:pt idx="3">
                  <c:v>1387.5281345160863</c:v>
                </c:pt>
                <c:pt idx="4">
                  <c:v>786.44247318946111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8-41AE-AC69-104804C65F5B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2678-41AE-AC69-104804C65F5B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2678-41AE-AC69-104804C65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6618547681539"/>
          <c:y val="8.2187591134441532E-2"/>
          <c:w val="0.81347375328083993"/>
          <c:h val="0.70785141440653265"/>
        </c:manualLayout>
      </c:layout>
      <c:lineChart>
        <c:grouping val="standard"/>
        <c:varyColors val="0"/>
        <c:ser>
          <c:idx val="0"/>
          <c:order val="0"/>
          <c:tx>
            <c:strRef>
              <c:f>Municipios!$A$10</c:f>
              <c:strCache>
                <c:ptCount val="1"/>
                <c:pt idx="0">
                  <c:v>Betim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Municipios!$K$3:$O$3</c:f>
              <c:strCache>
                <c:ptCount val="5"/>
                <c:pt idx="0">
                  <c:v>30/1 a 12/2</c:v>
                </c:pt>
                <c:pt idx="1">
                  <c:v>13/2 a 26/2</c:v>
                </c:pt>
                <c:pt idx="2">
                  <c:v>27/2 a 12/3</c:v>
                </c:pt>
                <c:pt idx="3">
                  <c:v>13/3 a 26/3</c:v>
                </c:pt>
                <c:pt idx="4">
                  <c:v>27/3 a 9/4</c:v>
                </c:pt>
              </c:strCache>
            </c:strRef>
          </c:cat>
          <c:val>
            <c:numRef>
              <c:f>Municipios!$K$10:$O$10</c:f>
              <c:numCache>
                <c:formatCode>0</c:formatCode>
                <c:ptCount val="5"/>
                <c:pt idx="0">
                  <c:v>834.21224799595814</c:v>
                </c:pt>
                <c:pt idx="1">
                  <c:v>178.34400836307674</c:v>
                </c:pt>
                <c:pt idx="2">
                  <c:v>202.55781628704537</c:v>
                </c:pt>
                <c:pt idx="3">
                  <c:v>311.28712686871228</c:v>
                </c:pt>
                <c:pt idx="4">
                  <c:v>664.94841760436964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2-4872-A8F3-0757941B1FD4}"/>
            </c:ext>
          </c:extLst>
        </c:ser>
        <c:ser>
          <c:idx val="1"/>
          <c:order val="1"/>
          <c:tx>
            <c:strRef>
              <c:f>Municipios!$A$857</c:f>
              <c:strCache>
                <c:ptCount val="1"/>
                <c:pt idx="0">
                  <c:v>Baixo risco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Municipios!$K$857:$O$857</c:f>
            </c:numRef>
          </c:val>
          <c:smooth val="0"/>
          <c:extLst>
            <c:ext xmlns:c16="http://schemas.microsoft.com/office/drawing/2014/chart" uri="{C3380CC4-5D6E-409C-BE32-E72D297353CC}">
              <c16:uniqueId val="{00000001-1B62-4872-A8F3-0757941B1FD4}"/>
            </c:ext>
          </c:extLst>
        </c:ser>
        <c:ser>
          <c:idx val="2"/>
          <c:order val="2"/>
          <c:tx>
            <c:strRef>
              <c:f>Municipios!$A$858</c:f>
              <c:strCache>
                <c:ptCount val="1"/>
                <c:pt idx="0">
                  <c:v>Risco moderado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Municipios!$K$858:$O$858</c:f>
            </c:numRef>
          </c:val>
          <c:smooth val="0"/>
          <c:extLst>
            <c:ext xmlns:c16="http://schemas.microsoft.com/office/drawing/2014/chart" uri="{C3380CC4-5D6E-409C-BE32-E72D297353CC}">
              <c16:uniqueId val="{00000002-1B62-4872-A8F3-0757941B1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85320"/>
        <c:axId val="733285640"/>
      </c:lineChart>
      <c:catAx>
        <c:axId val="733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640"/>
        <c:crosses val="autoZero"/>
        <c:auto val="1"/>
        <c:lblAlgn val="ctr"/>
        <c:lblOffset val="100"/>
        <c:noMultiLvlLbl val="0"/>
      </c:catAx>
      <c:valAx>
        <c:axId val="73328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Taxa por 100.000 habitantes</a:t>
                </a:r>
              </a:p>
            </c:rich>
          </c:tx>
          <c:layout>
            <c:manualLayout>
              <c:xMode val="edge"/>
              <c:yMode val="edge"/>
              <c:x val="2.8184601924759406E-3"/>
              <c:y val="0.1272925780110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9008049971408"/>
          <c:y val="2.7190329092189131E-2"/>
          <c:w val="0.87313157084414728"/>
          <c:h val="7.6473335814480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9" Type="http://schemas.openxmlformats.org/officeDocument/2006/relationships/chart" Target="../charts/chart41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34" Type="http://schemas.openxmlformats.org/officeDocument/2006/relationships/chart" Target="../charts/chart36.xml"/><Relationship Id="rId42" Type="http://schemas.openxmlformats.org/officeDocument/2006/relationships/chart" Target="../charts/chart44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33" Type="http://schemas.openxmlformats.org/officeDocument/2006/relationships/chart" Target="../charts/chart35.xml"/><Relationship Id="rId38" Type="http://schemas.openxmlformats.org/officeDocument/2006/relationships/chart" Target="../charts/chart40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41" Type="http://schemas.openxmlformats.org/officeDocument/2006/relationships/chart" Target="../charts/chart43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32" Type="http://schemas.openxmlformats.org/officeDocument/2006/relationships/chart" Target="../charts/chart34.xml"/><Relationship Id="rId37" Type="http://schemas.openxmlformats.org/officeDocument/2006/relationships/chart" Target="../charts/chart39.xml"/><Relationship Id="rId40" Type="http://schemas.openxmlformats.org/officeDocument/2006/relationships/chart" Target="../charts/chart42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36" Type="http://schemas.openxmlformats.org/officeDocument/2006/relationships/chart" Target="../charts/chart38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31" Type="http://schemas.openxmlformats.org/officeDocument/2006/relationships/chart" Target="../charts/chart33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Relationship Id="rId30" Type="http://schemas.openxmlformats.org/officeDocument/2006/relationships/chart" Target="../charts/chart32.xml"/><Relationship Id="rId3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79373</xdr:colOff>
      <xdr:row>3</xdr:row>
      <xdr:rowOff>77787</xdr:rowOff>
    </xdr:from>
    <xdr:to>
      <xdr:col>11</xdr:col>
      <xdr:colOff>184148</xdr:colOff>
      <xdr:row>17</xdr:row>
      <xdr:rowOff>58737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A0DFC4-4C1F-47E5-A4B0-F89BC819B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11</xdr:col>
      <xdr:colOff>104775</xdr:colOff>
      <xdr:row>33</xdr:row>
      <xdr:rowOff>187326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886E06-C316-4A35-BBD4-47B5F3447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1066800</xdr:colOff>
      <xdr:row>1</xdr:row>
      <xdr:rowOff>88900</xdr:rowOff>
    </xdr:from>
    <xdr:to>
      <xdr:col>7</xdr:col>
      <xdr:colOff>626766</xdr:colOff>
      <xdr:row>1</xdr:row>
      <xdr:rowOff>577065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4D2E16-4554-490A-9E1F-01F88DDE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2650" y="323850"/>
          <a:ext cx="4836816" cy="4881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15875</xdr:rowOff>
    </xdr:from>
    <xdr:to>
      <xdr:col>6</xdr:col>
      <xdr:colOff>625475</xdr:colOff>
      <xdr:row>15</xdr:row>
      <xdr:rowOff>3175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5577C3-9460-4025-BEAC-7E29EA7E1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624418</xdr:colOff>
      <xdr:row>1</xdr:row>
      <xdr:rowOff>0</xdr:rowOff>
    </xdr:from>
    <xdr:to>
      <xdr:col>13</xdr:col>
      <xdr:colOff>577851</xdr:colOff>
      <xdr:row>14</xdr:row>
      <xdr:rowOff>188384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DD11BD-ED1A-4287-9F0E-6DE956520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582085</xdr:colOff>
      <xdr:row>1</xdr:row>
      <xdr:rowOff>0</xdr:rowOff>
    </xdr:from>
    <xdr:to>
      <xdr:col>20</xdr:col>
      <xdr:colOff>535519</xdr:colOff>
      <xdr:row>14</xdr:row>
      <xdr:rowOff>188384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73AB21-774E-416B-B38A-A534423A7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609600</xdr:colOff>
      <xdr:row>28</xdr:row>
      <xdr:rowOff>188384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56F5AB8-E4FD-4404-8C48-F1BF8F9BA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613835</xdr:colOff>
      <xdr:row>15</xdr:row>
      <xdr:rowOff>0</xdr:rowOff>
    </xdr:from>
    <xdr:to>
      <xdr:col>13</xdr:col>
      <xdr:colOff>567268</xdr:colOff>
      <xdr:row>28</xdr:row>
      <xdr:rowOff>188384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BDB7F53-67F3-47AD-A80B-E8D520BED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571502</xdr:colOff>
      <xdr:row>15</xdr:row>
      <xdr:rowOff>0</xdr:rowOff>
    </xdr:from>
    <xdr:to>
      <xdr:col>20</xdr:col>
      <xdr:colOff>524936</xdr:colOff>
      <xdr:row>28</xdr:row>
      <xdr:rowOff>188384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53AFEBB-7A06-4D4D-A1C6-B44576208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6</xdr:col>
      <xdr:colOff>609600</xdr:colOff>
      <xdr:row>44</xdr:row>
      <xdr:rowOff>188384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30C11D3-9117-4915-8343-5DA8CF8E3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592669</xdr:colOff>
      <xdr:row>31</xdr:row>
      <xdr:rowOff>0</xdr:rowOff>
    </xdr:from>
    <xdr:to>
      <xdr:col>13</xdr:col>
      <xdr:colOff>546102</xdr:colOff>
      <xdr:row>44</xdr:row>
      <xdr:rowOff>188384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76FF713-6007-4A1B-95C8-317890A0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550337</xdr:colOff>
      <xdr:row>31</xdr:row>
      <xdr:rowOff>0</xdr:rowOff>
    </xdr:from>
    <xdr:to>
      <xdr:col>20</xdr:col>
      <xdr:colOff>503771</xdr:colOff>
      <xdr:row>44</xdr:row>
      <xdr:rowOff>188384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091459A-4C7E-4189-B0BA-7D910AE13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6</xdr:col>
      <xdr:colOff>609600</xdr:colOff>
      <xdr:row>58</xdr:row>
      <xdr:rowOff>188384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2A2A17C-8654-48D5-B2F9-A74C96A19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603252</xdr:colOff>
      <xdr:row>45</xdr:row>
      <xdr:rowOff>0</xdr:rowOff>
    </xdr:from>
    <xdr:to>
      <xdr:col>13</xdr:col>
      <xdr:colOff>556685</xdr:colOff>
      <xdr:row>58</xdr:row>
      <xdr:rowOff>188384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D370733-773A-48AC-AA96-E332A9861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550336</xdr:colOff>
      <xdr:row>45</xdr:row>
      <xdr:rowOff>0</xdr:rowOff>
    </xdr:from>
    <xdr:to>
      <xdr:col>20</xdr:col>
      <xdr:colOff>503770</xdr:colOff>
      <xdr:row>58</xdr:row>
      <xdr:rowOff>188384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A797C8A-9786-4458-ABA6-18536C75C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6</xdr:col>
      <xdr:colOff>609600</xdr:colOff>
      <xdr:row>73</xdr:row>
      <xdr:rowOff>188384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6F6CB72-F398-4988-AB04-FA4B84D1F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613835</xdr:colOff>
      <xdr:row>60</xdr:row>
      <xdr:rowOff>0</xdr:rowOff>
    </xdr:from>
    <xdr:to>
      <xdr:col>13</xdr:col>
      <xdr:colOff>567268</xdr:colOff>
      <xdr:row>73</xdr:row>
      <xdr:rowOff>188384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7FC4DA0-9EE1-4886-A2EA-B3EFB5431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571502</xdr:colOff>
      <xdr:row>60</xdr:row>
      <xdr:rowOff>0</xdr:rowOff>
    </xdr:from>
    <xdr:to>
      <xdr:col>20</xdr:col>
      <xdr:colOff>524936</xdr:colOff>
      <xdr:row>73</xdr:row>
      <xdr:rowOff>188384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8F8B240-08DE-4D2C-85FB-480F79B34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6</xdr:col>
      <xdr:colOff>609600</xdr:colOff>
      <xdr:row>87</xdr:row>
      <xdr:rowOff>188383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E5BEB68-F7CF-4728-A20E-8EF9BF94C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613834</xdr:colOff>
      <xdr:row>73</xdr:row>
      <xdr:rowOff>179917</xdr:rowOff>
    </xdr:from>
    <xdr:to>
      <xdr:col>13</xdr:col>
      <xdr:colOff>567267</xdr:colOff>
      <xdr:row>87</xdr:row>
      <xdr:rowOff>167217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628D9D97-5E72-4714-BAD0-E36EC3020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571498</xdr:colOff>
      <xdr:row>74</xdr:row>
      <xdr:rowOff>0</xdr:rowOff>
    </xdr:from>
    <xdr:to>
      <xdr:col>20</xdr:col>
      <xdr:colOff>524932</xdr:colOff>
      <xdr:row>87</xdr:row>
      <xdr:rowOff>188383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8E93C19E-F041-4B23-9115-E03CE57E7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6</xdr:col>
      <xdr:colOff>609600</xdr:colOff>
      <xdr:row>102</xdr:row>
      <xdr:rowOff>188383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2DB5F140-1090-45CF-93B5-9BE195260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603252</xdr:colOff>
      <xdr:row>89</xdr:row>
      <xdr:rowOff>0</xdr:rowOff>
    </xdr:from>
    <xdr:to>
      <xdr:col>13</xdr:col>
      <xdr:colOff>556685</xdr:colOff>
      <xdr:row>102</xdr:row>
      <xdr:rowOff>188383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6ED51277-8C3F-4429-8DEB-E7C023B7B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550335</xdr:colOff>
      <xdr:row>89</xdr:row>
      <xdr:rowOff>0</xdr:rowOff>
    </xdr:from>
    <xdr:to>
      <xdr:col>20</xdr:col>
      <xdr:colOff>503769</xdr:colOff>
      <xdr:row>102</xdr:row>
      <xdr:rowOff>188383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4BACB44-12FD-468E-9F4E-BEA79784B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103</xdr:row>
      <xdr:rowOff>0</xdr:rowOff>
    </xdr:from>
    <xdr:to>
      <xdr:col>6</xdr:col>
      <xdr:colOff>609600</xdr:colOff>
      <xdr:row>116</xdr:row>
      <xdr:rowOff>188384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477C95F6-B7E0-4F84-B360-5D862AA18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613835</xdr:colOff>
      <xdr:row>103</xdr:row>
      <xdr:rowOff>0</xdr:rowOff>
    </xdr:from>
    <xdr:to>
      <xdr:col>13</xdr:col>
      <xdr:colOff>567268</xdr:colOff>
      <xdr:row>116</xdr:row>
      <xdr:rowOff>188384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B04758C9-AFF6-42D5-BC54-6BBC3C95B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571502</xdr:colOff>
      <xdr:row>103</xdr:row>
      <xdr:rowOff>0</xdr:rowOff>
    </xdr:from>
    <xdr:to>
      <xdr:col>20</xdr:col>
      <xdr:colOff>524936</xdr:colOff>
      <xdr:row>116</xdr:row>
      <xdr:rowOff>188384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A8276086-03B3-4E9A-88DA-8A62F97CF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118</xdr:row>
      <xdr:rowOff>0</xdr:rowOff>
    </xdr:from>
    <xdr:to>
      <xdr:col>6</xdr:col>
      <xdr:colOff>609600</xdr:colOff>
      <xdr:row>131</xdr:row>
      <xdr:rowOff>188384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FD0E4F67-C356-4032-9FFB-EE7EB102F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613835</xdr:colOff>
      <xdr:row>118</xdr:row>
      <xdr:rowOff>0</xdr:rowOff>
    </xdr:from>
    <xdr:to>
      <xdr:col>13</xdr:col>
      <xdr:colOff>567268</xdr:colOff>
      <xdr:row>131</xdr:row>
      <xdr:rowOff>188384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1C106811-6961-494E-A24F-0712F8D0A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571502</xdr:colOff>
      <xdr:row>118</xdr:row>
      <xdr:rowOff>0</xdr:rowOff>
    </xdr:from>
    <xdr:to>
      <xdr:col>20</xdr:col>
      <xdr:colOff>524936</xdr:colOff>
      <xdr:row>131</xdr:row>
      <xdr:rowOff>188384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E2DB16CF-93FA-4108-8BB7-F3A032924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132</xdr:row>
      <xdr:rowOff>0</xdr:rowOff>
    </xdr:from>
    <xdr:to>
      <xdr:col>6</xdr:col>
      <xdr:colOff>609600</xdr:colOff>
      <xdr:row>145</xdr:row>
      <xdr:rowOff>188384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1420E981-2F69-429A-BB86-FA75B1A9E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613835</xdr:colOff>
      <xdr:row>132</xdr:row>
      <xdr:rowOff>0</xdr:rowOff>
    </xdr:from>
    <xdr:to>
      <xdr:col>13</xdr:col>
      <xdr:colOff>567268</xdr:colOff>
      <xdr:row>145</xdr:row>
      <xdr:rowOff>188384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A0DE25D1-1B6F-4A19-BD63-730160842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571501</xdr:colOff>
      <xdr:row>132</xdr:row>
      <xdr:rowOff>0</xdr:rowOff>
    </xdr:from>
    <xdr:to>
      <xdr:col>20</xdr:col>
      <xdr:colOff>524935</xdr:colOff>
      <xdr:row>145</xdr:row>
      <xdr:rowOff>188384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BED0150B-62D9-4EEC-BAC6-7421B964E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6</xdr:col>
      <xdr:colOff>609600</xdr:colOff>
      <xdr:row>161</xdr:row>
      <xdr:rowOff>188384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F43F3517-210B-404B-AC7C-181193CBA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613835</xdr:colOff>
      <xdr:row>148</xdr:row>
      <xdr:rowOff>0</xdr:rowOff>
    </xdr:from>
    <xdr:to>
      <xdr:col>13</xdr:col>
      <xdr:colOff>567268</xdr:colOff>
      <xdr:row>161</xdr:row>
      <xdr:rowOff>188384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11D190BF-01DC-4F36-8365-5DAA37F11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571502</xdr:colOff>
      <xdr:row>148</xdr:row>
      <xdr:rowOff>0</xdr:rowOff>
    </xdr:from>
    <xdr:to>
      <xdr:col>20</xdr:col>
      <xdr:colOff>524936</xdr:colOff>
      <xdr:row>161</xdr:row>
      <xdr:rowOff>188384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A6A5A97A-339E-4AF5-AF95-9C6813DFA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162</xdr:row>
      <xdr:rowOff>0</xdr:rowOff>
    </xdr:from>
    <xdr:to>
      <xdr:col>6</xdr:col>
      <xdr:colOff>609600</xdr:colOff>
      <xdr:row>175</xdr:row>
      <xdr:rowOff>188384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6AA55E50-6A9D-47DA-8544-C857FF0E6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613835</xdr:colOff>
      <xdr:row>162</xdr:row>
      <xdr:rowOff>0</xdr:rowOff>
    </xdr:from>
    <xdr:to>
      <xdr:col>13</xdr:col>
      <xdr:colOff>567268</xdr:colOff>
      <xdr:row>175</xdr:row>
      <xdr:rowOff>188384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58888449-30F0-49A4-9504-6F0766E1C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571502</xdr:colOff>
      <xdr:row>162</xdr:row>
      <xdr:rowOff>0</xdr:rowOff>
    </xdr:from>
    <xdr:to>
      <xdr:col>20</xdr:col>
      <xdr:colOff>524936</xdr:colOff>
      <xdr:row>175</xdr:row>
      <xdr:rowOff>188384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49A1DCC6-0A97-4081-818C-ABC96FB54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178</xdr:row>
      <xdr:rowOff>0</xdr:rowOff>
    </xdr:from>
    <xdr:to>
      <xdr:col>6</xdr:col>
      <xdr:colOff>609600</xdr:colOff>
      <xdr:row>191</xdr:row>
      <xdr:rowOff>188384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AAE5B9F9-FB03-434B-ABD1-D3CC8314C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603252</xdr:colOff>
      <xdr:row>178</xdr:row>
      <xdr:rowOff>0</xdr:rowOff>
    </xdr:from>
    <xdr:to>
      <xdr:col>13</xdr:col>
      <xdr:colOff>556685</xdr:colOff>
      <xdr:row>191</xdr:row>
      <xdr:rowOff>188384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65B32120-E80E-4BD5-BAD3-71AC31C9A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560917</xdr:colOff>
      <xdr:row>178</xdr:row>
      <xdr:rowOff>0</xdr:rowOff>
    </xdr:from>
    <xdr:to>
      <xdr:col>20</xdr:col>
      <xdr:colOff>514351</xdr:colOff>
      <xdr:row>191</xdr:row>
      <xdr:rowOff>188384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4F2F4546-F9D5-47ED-8ABF-4FA8B6BE0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0</xdr:colOff>
      <xdr:row>192</xdr:row>
      <xdr:rowOff>0</xdr:rowOff>
    </xdr:from>
    <xdr:to>
      <xdr:col>6</xdr:col>
      <xdr:colOff>609600</xdr:colOff>
      <xdr:row>205</xdr:row>
      <xdr:rowOff>188384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A1E97228-43D3-4120-83CC-927C69968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603252</xdr:colOff>
      <xdr:row>192</xdr:row>
      <xdr:rowOff>0</xdr:rowOff>
    </xdr:from>
    <xdr:to>
      <xdr:col>13</xdr:col>
      <xdr:colOff>556685</xdr:colOff>
      <xdr:row>205</xdr:row>
      <xdr:rowOff>188384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5F29CF59-AF82-4B58-9E42-D7A9360E2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560916</xdr:colOff>
      <xdr:row>192</xdr:row>
      <xdr:rowOff>0</xdr:rowOff>
    </xdr:from>
    <xdr:to>
      <xdr:col>20</xdr:col>
      <xdr:colOff>514350</xdr:colOff>
      <xdr:row>205</xdr:row>
      <xdr:rowOff>188384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19EC8A6E-F976-4B01-A5EC-C15677FAC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ulio Couto" refreshedDate="44246.362360416664" createdVersion="6" refreshedVersion="6" minRefreshableVersion="3" recordCount="853" xr:uid="{5815C6E5-B52E-4D57-88ED-2FB4BA7C59E3}">
  <cacheSource type="worksheet">
    <worksheetSource ref="A3:U856" sheet="Municipios"/>
  </cacheSource>
  <cacheFields count="21">
    <cacheField name="Municipio" numFmtId="0">
      <sharedItems/>
    </cacheField>
    <cacheField name="Populacao" numFmtId="3">
      <sharedItems containsSemiMixedTypes="0" containsString="0" containsNumber="1" containsInteger="1" minValue="889" maxValue="2434642"/>
    </cacheField>
    <cacheField name="Macrorregiao" numFmtId="0">
      <sharedItems count="14">
        <s v="CENTRO"/>
        <s v="SUDESTE"/>
        <s v="TRIANGULO DO NORTE"/>
        <s v="LESTE"/>
        <s v="VALE DO ACO"/>
        <s v="NORTE"/>
        <s v="OESTE"/>
        <s v="TRIANGULO DO SUL"/>
        <s v="NOROESTE"/>
        <s v="LESTE DO SUL"/>
        <s v="NORDESTE"/>
        <s v="CENTRO SUL"/>
        <s v="SUL"/>
        <s v="JEQUITINHONHA"/>
      </sharedItems>
    </cacheField>
    <cacheField name="A_10/12 a 23/12" numFmtId="0">
      <sharedItems containsSemiMixedTypes="0" containsString="0" containsNumber="1" containsInteger="1" minValue="0" maxValue="4161"/>
    </cacheField>
    <cacheField name="B_24/12 a 6/1" numFmtId="0">
      <sharedItems containsSemiMixedTypes="0" containsString="0" containsNumber="1" containsInteger="1" minValue="-87" maxValue="4874"/>
    </cacheField>
    <cacheField name="C_7/1 a 20/1" numFmtId="0">
      <sharedItems containsSemiMixedTypes="0" containsString="0" containsNumber="1" containsInteger="1" minValue="-316" maxValue="12161"/>
    </cacheField>
    <cacheField name="D_21/1 a 3/2" numFmtId="0">
      <sharedItems containsSemiMixedTypes="0" containsString="0" containsNumber="1" containsInteger="1" minValue="0" maxValue="12692"/>
    </cacheField>
    <cacheField name="E_4/2 a 17/2" numFmtId="0">
      <sharedItems containsSemiMixedTypes="0" containsString="0" containsNumber="1" containsInteger="1" minValue="0" maxValue="9376"/>
    </cacheField>
    <cacheField name="Percentual" numFmtId="9">
      <sharedItems containsSemiMixedTypes="0" containsString="0" containsNumber="1" minValue="0" maxValue="0.13402135536528539"/>
    </cacheField>
    <cacheField name="Percentual acumulado" numFmtId="9">
      <sharedItems containsSemiMixedTypes="0" containsString="0" containsNumber="1" minValue="0.13402135536528539" maxValue="1.0000000000000018"/>
    </cacheField>
    <cacheField name="10/12 a 23/12" numFmtId="1">
      <sharedItems containsSemiMixedTypes="0" containsString="0" containsNumber="1" minValue="0" maxValue="3525.0917992656059"/>
    </cacheField>
    <cacheField name="24/12 a 6/1" numFmtId="1">
      <sharedItems containsSemiMixedTypes="0" containsString="0" containsNumber="1" minValue="-1238.2578992314261" maxValue="14051.789794364053"/>
    </cacheField>
    <cacheField name="7/1 a 20/1" numFmtId="1">
      <sharedItems containsSemiMixedTypes="0" containsString="0" containsNumber="1" minValue="-12033.511043412032" maxValue="3294.5467978020961"/>
    </cacheField>
    <cacheField name="21/1 a 3/2" numFmtId="1">
      <sharedItems containsSemiMixedTypes="0" containsString="0" containsNumber="1" minValue="0" maxValue="2772.7755460128365"/>
    </cacheField>
    <cacheField name="4/2 a 17/2" numFmtId="1">
      <sharedItems containsSemiMixedTypes="0" containsString="0" containsNumber="1" minValue="0" maxValue="2977.9355037802811"/>
    </cacheField>
    <cacheField name="Tendência" numFmtId="0">
      <sharedItems containsSemiMixedTypes="0" containsString="0" containsNumber="1" minValue="-1370.9063214013711" maxValue="545.87024864246928"/>
    </cacheField>
    <cacheField name="Grau de inclinação da taxa em 14 dias" numFmtId="1">
      <sharedItems containsSemiMixedTypes="0" containsString="0" containsNumber="1" minValue="-89.9582059193568" maxValue="89.895037849084204"/>
    </cacheField>
    <cacheField name="Status" numFmtId="0">
      <sharedItems count="3">
        <s v="AUMENTO"/>
        <s v="Redução"/>
        <s v="Estabilidade"/>
      </sharedItems>
    </cacheField>
    <cacheField name="Diferença em um mês" numFmtId="9">
      <sharedItems containsSemiMixedTypes="0" containsString="0" containsNumber="1" minValue="-1" maxValue="122"/>
    </cacheField>
    <cacheField name="Taxa" numFmtId="9">
      <sharedItems count="5">
        <s v="Muito alto"/>
        <s v="Alto"/>
        <s v="Moderado"/>
        <s v="Muito baixo"/>
        <s v="Baixo"/>
      </sharedItems>
    </cacheField>
    <cacheField name="Cenário" numFmtId="0">
      <sharedItems count="15">
        <s v="Risco MUITO ALTO de transmissão nas escolas com tendência de AUMENTO na taxa."/>
        <s v="Risco alto de transmissão nas escolas com tendência de Redução na taxa."/>
        <s v="Risco MUITO ALTO de transmissão nas escolas com tendência de Redução na taxa."/>
        <s v="Risco moderado de transmissão nas escolas com tendência de Redução na taxa."/>
        <s v="Risco MUITO BAIXO de transmissão nas escolas com tendência de Redução na taxa."/>
        <s v="Risco baixo de transmissão nas escolas com tendência de Redução na taxa."/>
        <s v="Risco MUITO BAIXO de transmissão nas escolas com tendência de AUMENTO na taxa."/>
        <s v="Risco alto de transmissão nas escolas com tendência de AUMENTO na taxa."/>
        <s v="Risco MUITO ALTO de transmissão nas escolas com tendência de Estabilidade na taxa."/>
        <s v="Risco moderado de transmissão nas escolas com tendência de AUMENTO na taxa."/>
        <s v="Risco alto de transmissão nas escolas com tendência de Estabilidade na taxa."/>
        <s v="Risco baixo de transmissão nas escolas com tendência de AUMENTO na taxa."/>
        <s v="Risco MUITO BAIXO de transmissão nas escolas com tendência de Estabilidade na taxa."/>
        <s v="Risco moderado de transmissão nas escolas com tendência de Estabilidade na taxa."/>
        <s v="Risco baixo de transmissão nas escolas com tendência de Estabilidade na taxa.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3">
  <r>
    <s v="Belo Horizonte"/>
    <n v="2434642"/>
    <x v="0"/>
    <n v="4161"/>
    <n v="4874"/>
    <n v="12161"/>
    <n v="12692"/>
    <n v="9376"/>
    <n v="0.13402135536528539"/>
    <n v="0.13402135536528539"/>
    <n v="170.90808422757843"/>
    <n v="200.19370404355135"/>
    <n v="499.49848889487652"/>
    <n v="521.30867700466854"/>
    <n v="385.10795427007338"/>
    <n v="74.95147130461072"/>
    <n v="89.235606997763696"/>
    <x v="0"/>
    <n v="0.5617097565578415"/>
    <x v="0"/>
    <x v="0"/>
  </r>
  <r>
    <s v="Juiz de Fora"/>
    <n v="520612"/>
    <x v="1"/>
    <n v="1904"/>
    <n v="1218"/>
    <n v="1495"/>
    <n v="2134"/>
    <n v="1010"/>
    <n v="1.4437027401763891E-2"/>
    <n v="0.14845838276704929"/>
    <n v="365.72341782363833"/>
    <n v="233.95542169600395"/>
    <n v="287.16203237727905"/>
    <n v="409.90219203552743"/>
    <n v="194.00244327829554"/>
    <n v="-16.749517875116208"/>
    <n v="-86.583313696749514"/>
    <x v="1"/>
    <n v="2.1442495126705621E-2"/>
    <x v="1"/>
    <x v="1"/>
  </r>
  <r>
    <s v="Uberlandia"/>
    <n v="622441"/>
    <x v="2"/>
    <n v="1752"/>
    <n v="2738"/>
    <n v="6371"/>
    <n v="6064"/>
    <n v="6210"/>
    <n v="8.8766277391043327E-2"/>
    <n v="0.23722466015809263"/>
    <n v="281.47246084367833"/>
    <n v="439.88104896689003"/>
    <n v="1023.5508265040381"/>
    <n v="974.22888273748038"/>
    <n v="997.68492114112018"/>
    <n v="196.6772754365474"/>
    <n v="89.708683752814892"/>
    <x v="0"/>
    <n v="0.69514777644784087"/>
    <x v="0"/>
    <x v="0"/>
  </r>
  <r>
    <s v="Governador Valadares"/>
    <n v="261981"/>
    <x v="3"/>
    <n v="1167"/>
    <n v="608"/>
    <n v="909"/>
    <n v="864"/>
    <n v="744"/>
    <n v="1.0634800383081519E-2"/>
    <n v="0.24785946054117414"/>
    <n v="445.45215111019502"/>
    <n v="232.07789877891906"/>
    <n v="346.97172695729842"/>
    <n v="329.79490879109557"/>
    <n v="283.99006034788783"/>
    <n v="-22.520717151243787"/>
    <n v="-87.457533551257441"/>
    <x v="1"/>
    <n v="-0.10134128166915042"/>
    <x v="0"/>
    <x v="2"/>
  </r>
  <r>
    <s v="Ipatinga"/>
    <n v="241720"/>
    <x v="4"/>
    <n v="1624"/>
    <n v="1315"/>
    <n v="1385"/>
    <n v="1007"/>
    <n v="896"/>
    <n v="1.2807501536614302E-2"/>
    <n v="0.26066696207778844"/>
    <n v="671.8517292735396"/>
    <n v="544.01787191792152"/>
    <n v="572.97699817971215"/>
    <n v="416.59771636604336"/>
    <n v="370.6768161509184"/>
    <n v="-72.976998179712069"/>
    <n v="-89.214928056944231"/>
    <x v="1"/>
    <n v="-0.33984736355226652"/>
    <x v="0"/>
    <x v="2"/>
  </r>
  <r>
    <s v="Nova Lima"/>
    <n v="75530"/>
    <x v="0"/>
    <n v="1336"/>
    <n v="1077"/>
    <n v="1195"/>
    <n v="838"/>
    <n v="533"/>
    <n v="7.6187481239011418E-3"/>
    <n v="0.26828571020168956"/>
    <n v="1768.8335760624916"/>
    <n v="1425.9234741162452"/>
    <n v="1582.1527869720642"/>
    <n v="1109.4929167218324"/>
    <n v="705.67986230636836"/>
    <n v="-244.27379849066591"/>
    <n v="-89.765445742448122"/>
    <x v="1"/>
    <n v="-0.43001662971175159"/>
    <x v="0"/>
    <x v="2"/>
  </r>
  <r>
    <s v="Betim"/>
    <n v="429507"/>
    <x v="0"/>
    <n v="948"/>
    <n v="1350"/>
    <n v="1552"/>
    <n v="1118"/>
    <n v="3544"/>
    <n v="5.0658242685001215E-2"/>
    <n v="0.31894395288669075"/>
    <n v="220.71817223002188"/>
    <n v="314.31385285920834"/>
    <n v="361.3445182499936"/>
    <n v="260.2984351826629"/>
    <n v="825.13207002446984"/>
    <n v="115.48123779123505"/>
    <n v="89.503864449703684"/>
    <x v="0"/>
    <n v="0.81636363636363607"/>
    <x v="0"/>
    <x v="0"/>
  </r>
  <r>
    <s v="Contagem"/>
    <n v="617749"/>
    <x v="0"/>
    <n v="978"/>
    <n v="1046"/>
    <n v="2053"/>
    <n v="1423"/>
    <n v="1345"/>
    <n v="1.9225546391457855E-2"/>
    <n v="0.3381694992781486"/>
    <n v="158.3167273439536"/>
    <n v="169.32443435764364"/>
    <n v="332.33562498684739"/>
    <n v="230.35245706589572"/>
    <n v="217.72596960901595"/>
    <n v="17.984650723837678"/>
    <n v="86.81746158164465"/>
    <x v="0"/>
    <n v="1.8395879323031668E-2"/>
    <x v="0"/>
    <x v="0"/>
  </r>
  <r>
    <s v="Sete Lagoas"/>
    <n v="221764"/>
    <x v="0"/>
    <n v="1112"/>
    <n v="1119"/>
    <n v="1320"/>
    <n v="1155"/>
    <n v="892"/>
    <n v="1.2750325190468703E-2"/>
    <n v="0.3509198244686173"/>
    <n v="501.43395681896067"/>
    <n v="504.59046553994341"/>
    <n v="595.22735881387416"/>
    <n v="520.82393896213989"/>
    <n v="402.22939701664831"/>
    <n v="-18.217564618242825"/>
    <n v="-86.858068694411486"/>
    <x v="1"/>
    <n v="-0.13531399605744854"/>
    <x v="0"/>
    <x v="2"/>
  </r>
  <r>
    <s v="Caratinga"/>
    <n v="84825"/>
    <x v="4"/>
    <n v="684"/>
    <n v="321"/>
    <n v="366"/>
    <n v="316"/>
    <n v="189"/>
    <n v="2.7015823553795796E-3"/>
    <n v="0.3536214068239969"/>
    <n v="806.36604774535806"/>
    <n v="378.42617152961981"/>
    <n v="431.47656940760385"/>
    <n v="372.53168287651044"/>
    <n v="222.81167108753317"/>
    <n v="-117.30032419687591"/>
    <n v="-89.511558114414584"/>
    <x v="1"/>
    <n v="-0.44748358862144416"/>
    <x v="0"/>
    <x v="2"/>
  </r>
  <r>
    <s v="Montes Claros"/>
    <n v="358271"/>
    <x v="5"/>
    <n v="734"/>
    <n v="525"/>
    <n v="1060"/>
    <n v="986"/>
    <n v="912"/>
    <n v="1.30362069211967E-2"/>
    <n v="0.36665761374519362"/>
    <n v="204.8728476488468"/>
    <n v="146.53711854992449"/>
    <n v="295.86542031032377"/>
    <n v="275.21066455281056"/>
    <n v="254.5559087952974"/>
    <n v="22.803966829578727"/>
    <n v="87.489073034066095"/>
    <x v="0"/>
    <n v="0.22768434670116433"/>
    <x v="0"/>
    <x v="0"/>
  </r>
  <r>
    <s v="Muriae"/>
    <n v="99006"/>
    <x v="1"/>
    <n v="742"/>
    <n v="404"/>
    <n v="1043"/>
    <n v="560"/>
    <n v="281"/>
    <n v="4.0166383167283696E-3"/>
    <n v="0.370674252061922"/>
    <n v="749.44952831141552"/>
    <n v="408.05607740944993"/>
    <n v="1053.471506777367"/>
    <n v="565.62228551804935"/>
    <n v="283.82118255459267"/>
    <n v="-77.369048340504634"/>
    <n v="-89.259489543918704"/>
    <x v="1"/>
    <n v="-0.42370945637277307"/>
    <x v="0"/>
    <x v="2"/>
  </r>
  <r>
    <s v="Itabira"/>
    <n v="109380"/>
    <x v="0"/>
    <n v="832"/>
    <n v="630"/>
    <n v="1013"/>
    <n v="836"/>
    <n v="524"/>
    <n v="7.4901013450735434E-3"/>
    <n v="0.37816435340699556"/>
    <n v="760.65094167123789"/>
    <n v="575.97366977509603"/>
    <n v="926.12909124154328"/>
    <n v="764.30791735234959"/>
    <n v="479.06381422563538"/>
    <n v="-37.484000731395142"/>
    <n v="-88.471822874320367"/>
    <x v="1"/>
    <n v="-0.17575757575757583"/>
    <x v="0"/>
    <x v="2"/>
  </r>
  <r>
    <s v="Itauna"/>
    <n v="85070"/>
    <x v="6"/>
    <n v="644"/>
    <n v="665"/>
    <n v="618"/>
    <n v="563"/>
    <n v="216"/>
    <n v="3.0875226918623765E-3"/>
    <n v="0.38125187609885791"/>
    <n v="757.02362760079939"/>
    <n v="781.70918067473838"/>
    <n v="726.46056189020806"/>
    <n v="661.80792288703412"/>
    <n v="253.90854590337366"/>
    <n v="-112.61314211825557"/>
    <n v="-89.491229242762614"/>
    <x v="1"/>
    <n v="-0.39361702127659576"/>
    <x v="0"/>
    <x v="2"/>
  </r>
  <r>
    <s v="Coronel Fabriciano"/>
    <n v="104415"/>
    <x v="4"/>
    <n v="558"/>
    <n v="570"/>
    <n v="717"/>
    <n v="473"/>
    <n v="442"/>
    <n v="6.3179862490887516E-3"/>
    <n v="0.38756986234794666"/>
    <n v="534.40597615285162"/>
    <n v="545.89857779054728"/>
    <n v="686.68294785232013"/>
    <n v="453.00004788584016"/>
    <n v="423.3108269884595"/>
    <n v="-31.508882823349136"/>
    <n v="-88.182209298273932"/>
    <x v="1"/>
    <n v="-0.25609756097560971"/>
    <x v="0"/>
    <x v="2"/>
  </r>
  <r>
    <s v="Divinopolis"/>
    <n v="213277"/>
    <x v="6"/>
    <n v="655"/>
    <n v="621"/>
    <n v="848"/>
    <n v="787"/>
    <n v="548"/>
    <n v="7.8331594219471397E-3"/>
    <n v="0.39540302176989378"/>
    <n v="307.11234685409119"/>
    <n v="291.17063724639792"/>
    <n v="397.6049925683501"/>
    <n v="369.00369003690037"/>
    <n v="256.94284897105643"/>
    <n v="-2.250594297556705"/>
    <n v="-66.043126404053083"/>
    <x v="1"/>
    <n v="-5.7203389830508621E-2"/>
    <x v="0"/>
    <x v="2"/>
  </r>
  <r>
    <s v="Uberaba"/>
    <n v="292377"/>
    <x v="7"/>
    <n v="418"/>
    <n v="439"/>
    <n v="1363"/>
    <n v="1257"/>
    <n v="1386"/>
    <n v="1.9811603939450251E-2"/>
    <n v="0.41521462570934403"/>
    <n v="142.96610198476623"/>
    <n v="150.14860950074731"/>
    <n v="466.17894020391481"/>
    <n v="429.92437845658174"/>
    <n v="474.0454960547512"/>
    <n v="94.193455709580434"/>
    <n v="89.391745141485899"/>
    <x v="0"/>
    <n v="0.78581081081081083"/>
    <x v="0"/>
    <x v="0"/>
  </r>
  <r>
    <s v="Patos de Minas"/>
    <n v="138466"/>
    <x v="8"/>
    <n v="447"/>
    <n v="393"/>
    <n v="516"/>
    <n v="862"/>
    <n v="1627"/>
    <n v="2.3256478794722622E-2"/>
    <n v="0.43847110450406668"/>
    <n v="322.8229312611038"/>
    <n v="283.82418788727921"/>
    <n v="372.65465890543527"/>
    <n v="622.53549607845969"/>
    <n v="1175.0176938743084"/>
    <n v="204.31008334175897"/>
    <n v="89.719566841488188"/>
    <x v="0"/>
    <n v="1.7533185840707963"/>
    <x v="0"/>
    <x v="0"/>
  </r>
  <r>
    <s v="Uba"/>
    <n v="98423"/>
    <x v="1"/>
    <n v="816"/>
    <n v="452"/>
    <n v="720"/>
    <n v="561"/>
    <n v="327"/>
    <n v="4.6741662974027643E-3"/>
    <n v="0.44314527080146943"/>
    <n v="829.07450494295028"/>
    <n v="459.24225028702642"/>
    <n v="731.53632789083849"/>
    <n v="569.98872214827838"/>
    <n v="332.23941558375583"/>
    <n v="-88.292370685713692"/>
    <n v="-89.351095351511418"/>
    <x v="1"/>
    <n v="-0.32997987927565392"/>
    <x v="0"/>
    <x v="2"/>
  </r>
  <r>
    <s v="Ibirite"/>
    <n v="155290"/>
    <x v="0"/>
    <n v="501"/>
    <n v="418"/>
    <n v="544"/>
    <n v="550"/>
    <n v="415"/>
    <n v="5.9320459126059547E-3"/>
    <n v="0.44907731671407536"/>
    <n v="322.62219073990599"/>
    <n v="269.17380385085971"/>
    <n v="350.31231888724324"/>
    <n v="354.17605769849962"/>
    <n v="267.24193444523149"/>
    <n v="-2.5758258741709086"/>
    <n v="-68.782542978958844"/>
    <x v="1"/>
    <n v="-1.05946684894054E-2"/>
    <x v="0"/>
    <x v="2"/>
  </r>
  <r>
    <s v="Timoteo"/>
    <n v="79100"/>
    <x v="4"/>
    <n v="520"/>
    <n v="303"/>
    <n v="592"/>
    <n v="378"/>
    <n v="546"/>
    <n v="7.804571248874341E-3"/>
    <n v="0.45688188796294971"/>
    <n v="657.39570164348925"/>
    <n v="383.05941845764852"/>
    <n v="748.41972187104932"/>
    <n v="477.87610619469029"/>
    <n v="690.26548672566378"/>
    <n v="16.055625790139082"/>
    <n v="86.436024083265423"/>
    <x v="0"/>
    <n v="-2.0494699646642914E-2"/>
    <x v="0"/>
    <x v="0"/>
  </r>
  <r>
    <s v="Ponte Nova"/>
    <n v="57482"/>
    <x v="9"/>
    <n v="376"/>
    <n v="181"/>
    <n v="319"/>
    <n v="230"/>
    <n v="200"/>
    <n v="2.8588173072799784E-3"/>
    <n v="0.4597407052702297"/>
    <n v="654.11781079294383"/>
    <n v="314.88118019553951"/>
    <n v="554.95633415677958"/>
    <n v="400.12525660206671"/>
    <n v="347.93500574092764"/>
    <n v="-52.71215336975051"/>
    <n v="-88.913174594392913"/>
    <x v="1"/>
    <n v="-0.26369863013698641"/>
    <x v="0"/>
    <x v="2"/>
  </r>
  <r>
    <s v="Ribeirao das Neves"/>
    <n v="340033"/>
    <x v="0"/>
    <n v="730"/>
    <n v="562"/>
    <n v="982"/>
    <n v="713"/>
    <n v="322"/>
    <n v="4.602695864720765E-3"/>
    <n v="0.46434340113495048"/>
    <n v="214.68504527501742"/>
    <n v="165.27807595145177"/>
    <n v="288.79549926036589"/>
    <n v="209.68553052203757"/>
    <n v="94.696691203500833"/>
    <n v="-19.556925357244737"/>
    <n v="-87.072856688305265"/>
    <x v="1"/>
    <n v="-0.31728232189973621"/>
    <x v="1"/>
    <x v="1"/>
  </r>
  <r>
    <s v="Joao Monlevade"/>
    <n v="74576"/>
    <x v="0"/>
    <n v="461"/>
    <n v="501"/>
    <n v="387"/>
    <n v="217"/>
    <n v="187"/>
    <n v="2.6729941823067796E-3"/>
    <n v="0.46701639531725725"/>
    <n v="618.16133876850461"/>
    <n v="671.79789744689981"/>
    <n v="518.93370521347356"/>
    <n v="290.97833083029394"/>
    <n v="250.75091182149754"/>
    <n v="-111.564042051062"/>
    <n v="-89.486445237343787"/>
    <x v="1"/>
    <n v="-0.55077835433654554"/>
    <x v="0"/>
    <x v="2"/>
  </r>
  <r>
    <s v="Novo Cruzeiro"/>
    <n v="31264"/>
    <x v="10"/>
    <n v="277"/>
    <n v="155"/>
    <n v="80"/>
    <n v="28"/>
    <n v="11"/>
    <n v="1.572349519003988E-4"/>
    <n v="0.46717363026915765"/>
    <n v="886.00307062436036"/>
    <n v="495.77789150460592"/>
    <n v="255.88536335721599"/>
    <n v="89.559877175025591"/>
    <n v="35.184237461617194"/>
    <n v="-210.78556806550665"/>
    <n v="-89.728181819125268"/>
    <x v="1"/>
    <n v="-0.8857421875"/>
    <x v="2"/>
    <x v="3"/>
  </r>
  <r>
    <s v="Pedro Leopoldo"/>
    <n v="58635"/>
    <x v="0"/>
    <n v="502"/>
    <n v="260"/>
    <n v="536"/>
    <n v="284"/>
    <n v="155"/>
    <n v="2.215583413141983E-3"/>
    <n v="0.46938921368229963"/>
    <n v="856.14394133196902"/>
    <n v="443.42116483329067"/>
    <n v="914.12978596401467"/>
    <n v="484.35234927944055"/>
    <n v="264.34723288138485"/>
    <n v="-114.26622324550185"/>
    <n v="-89.498589213697286"/>
    <x v="1"/>
    <n v="-0.49268104776579347"/>
    <x v="0"/>
    <x v="2"/>
  </r>
  <r>
    <s v="Vicosa"/>
    <n v="73362"/>
    <x v="9"/>
    <n v="470"/>
    <n v="203"/>
    <n v="432"/>
    <n v="747"/>
    <n v="358"/>
    <n v="5.1172829800311612E-3"/>
    <n v="0.4745064966623308"/>
    <n v="640.65865161800389"/>
    <n v="276.71001335841441"/>
    <n v="588.86071808293127"/>
    <n v="1018.238325018402"/>
    <n v="487.99105804094762"/>
    <n v="43.619312450587508"/>
    <n v="88.686688497855627"/>
    <x v="0"/>
    <n v="0.5"/>
    <x v="0"/>
    <x v="0"/>
  </r>
  <r>
    <s v="Santa Luzia"/>
    <n v="227438"/>
    <x v="0"/>
    <n v="523"/>
    <n v="357"/>
    <n v="532"/>
    <n v="327"/>
    <n v="164"/>
    <n v="2.3442301919695823E-3"/>
    <n v="0.47685072685430041"/>
    <n v="229.95277833959145"/>
    <n v="156.96585443065803"/>
    <n v="233.90990072019628"/>
    <n v="143.77544649530861"/>
    <n v="72.107563379910133"/>
    <n v="-32.888083785471203"/>
    <n v="-88.258392541885897"/>
    <x v="1"/>
    <n v="-0.47839943342776203"/>
    <x v="1"/>
    <x v="1"/>
  </r>
  <r>
    <s v="Itabirito"/>
    <n v="43314"/>
    <x v="0"/>
    <n v="625"/>
    <n v="679"/>
    <n v="1427"/>
    <n v="1201"/>
    <n v="628"/>
    <n v="8.9766863448591319E-3"/>
    <n v="0.48582741319915956"/>
    <n v="1442.9514706561388"/>
    <n v="1567.6224777208292"/>
    <n v="3294.5467978020961"/>
    <n v="2772.7755460128365"/>
    <n v="1449.8776377152883"/>
    <n v="121.9005402410306"/>
    <n v="89.529989824538291"/>
    <x v="0"/>
    <n v="4.5770779934091402E-3"/>
    <x v="0"/>
    <x v="0"/>
  </r>
  <r>
    <s v="Formiga"/>
    <n v="66834"/>
    <x v="6"/>
    <n v="396"/>
    <n v="295"/>
    <n v="246"/>
    <n v="395"/>
    <n v="267"/>
    <n v="3.816521105218771E-3"/>
    <n v="0.48964393430437836"/>
    <n v="592.51279288984642"/>
    <n v="441.39210581440585"/>
    <n v="368.0761289164198"/>
    <n v="591.01654846335691"/>
    <n v="399.49726187269954"/>
    <n v="-23.640661938534272"/>
    <n v="-87.57783249130145"/>
    <x v="1"/>
    <n v="5.976520811099257E-2"/>
    <x v="0"/>
    <x v="2"/>
  </r>
  <r>
    <s v="Sao Joao del Rei"/>
    <n v="84930"/>
    <x v="11"/>
    <n v="352"/>
    <n v="478"/>
    <n v="328"/>
    <n v="408"/>
    <n v="141"/>
    <n v="2.0154662016323849E-3"/>
    <n v="0.49165940050601076"/>
    <n v="414.45896620746498"/>
    <n v="562.81643706581883"/>
    <n v="386.20040032968325"/>
    <n v="480.39561992228897"/>
    <n v="166.0190745319675"/>
    <n v="-57.930060049452479"/>
    <n v="-89.011047297066312"/>
    <x v="1"/>
    <n v="-0.28886010362694292"/>
    <x v="1"/>
    <x v="1"/>
  </r>
  <r>
    <s v="Mariana"/>
    <n v="53989"/>
    <x v="0"/>
    <n v="277"/>
    <n v="461"/>
    <n v="620"/>
    <n v="373"/>
    <n v="364"/>
    <n v="5.2030474992495607E-3"/>
    <n v="0.4968624480052603"/>
    <n v="513.06747670821835"/>
    <n v="853.87764174183633"/>
    <n v="1148.3820778306692"/>
    <n v="690.88147585619299"/>
    <n v="674.2114134360703"/>
    <n v="15.929170757006057"/>
    <n v="86.407804959755154"/>
    <x v="0"/>
    <n v="-0.18593519882179668"/>
    <x v="0"/>
    <x v="0"/>
  </r>
  <r>
    <s v="Teofilo Otoni"/>
    <n v="130521"/>
    <x v="10"/>
    <n v="491"/>
    <n v="476"/>
    <n v="719"/>
    <n v="451"/>
    <n v="420"/>
    <n v="6.003516345287954E-3"/>
    <n v="0.50286596435054831"/>
    <n v="376.18467526298451"/>
    <n v="364.69227174171203"/>
    <n v="550.86920878632554"/>
    <n v="345.53826587292468"/>
    <n v="321.78729859562827"/>
    <n v="-12.794875920349984"/>
    <n v="-85.531059180541817"/>
    <x v="1"/>
    <n v="-0.22508896797153016"/>
    <x v="0"/>
    <x v="2"/>
  </r>
  <r>
    <s v="Conselheiro Lafaiete"/>
    <n v="113576"/>
    <x v="11"/>
    <n v="411"/>
    <n v="441"/>
    <n v="814"/>
    <n v="733"/>
    <n v="580"/>
    <n v="8.2905701911119376E-3"/>
    <n v="0.51115653454166021"/>
    <n v="361.87222652673097"/>
    <n v="388.28625766006905"/>
    <n v="716.70071141790515"/>
    <n v="645.38282735789255"/>
    <n v="510.6712685778686"/>
    <n v="55.469465380009879"/>
    <n v="88.967187205358428"/>
    <x v="0"/>
    <n v="0.18217286914765898"/>
    <x v="0"/>
    <x v="0"/>
  </r>
  <r>
    <s v="Pocos de Caldas"/>
    <n v="150095"/>
    <x v="12"/>
    <n v="330"/>
    <n v="312"/>
    <n v="582"/>
    <n v="499"/>
    <n v="438"/>
    <n v="6.2608099029431525E-3"/>
    <n v="0.51741734444460341"/>
    <n v="219.86075485525836"/>
    <n v="207.86835004497152"/>
    <n v="387.75442219927379"/>
    <n v="332.45611112961791"/>
    <n v="291.81518371697928"/>
    <n v="26.849661880808821"/>
    <n v="87.867037981835296"/>
    <x v="0"/>
    <n v="0.14828431372549014"/>
    <x v="0"/>
    <x v="0"/>
  </r>
  <r>
    <s v="Santana do Paraiso"/>
    <n v="24105"/>
    <x v="4"/>
    <n v="328"/>
    <n v="168"/>
    <n v="214"/>
    <n v="201"/>
    <n v="131"/>
    <n v="1.8725253362683859E-3"/>
    <n v="0.51928986978087177"/>
    <n v="1360.7135449076955"/>
    <n v="696.95084007467324"/>
    <n v="887.78261771416715"/>
    <n v="833.85189794648409"/>
    <n v="543.45571458203688"/>
    <n v="-149.76146027795062"/>
    <n v="-89.617425418415465"/>
    <x v="1"/>
    <n v="-0.29859154929577453"/>
    <x v="0"/>
    <x v="2"/>
  </r>
  <r>
    <s v="Cataguases"/>
    <n v="69955"/>
    <x v="1"/>
    <n v="342"/>
    <n v="554"/>
    <n v="384"/>
    <n v="235"/>
    <n v="114"/>
    <n v="1.6295258651495875E-3"/>
    <n v="0.52091939564602141"/>
    <n v="488.88571224358515"/>
    <n v="791.93767421914094"/>
    <n v="548.92430848402546"/>
    <n v="335.93024086913016"/>
    <n v="162.96190408119506"/>
    <n v="-110.7855049674791"/>
    <n v="-89.482836463911383"/>
    <x v="1"/>
    <n v="-0.59101562499999993"/>
    <x v="1"/>
    <x v="1"/>
  </r>
  <r>
    <s v="Pedra Azul"/>
    <n v="25798"/>
    <x v="10"/>
    <n v="265"/>
    <n v="110"/>
    <n v="70"/>
    <n v="48"/>
    <n v="30"/>
    <n v="4.2882259609199676E-4"/>
    <n v="0.52134821824211341"/>
    <n v="1027.211411737344"/>
    <n v="426.3896426079541"/>
    <n v="271.33886347778895"/>
    <n v="186.06093495619817"/>
    <n v="116.28808434762385"/>
    <n v="-206.21753624311958"/>
    <n v="-89.72216072669741"/>
    <x v="1"/>
    <n v="-0.73707865168539322"/>
    <x v="1"/>
    <x v="1"/>
  </r>
  <r>
    <s v="Sao Lourenco"/>
    <n v="42185"/>
    <x v="12"/>
    <n v="229"/>
    <n v="142"/>
    <n v="341"/>
    <n v="335"/>
    <n v="187"/>
    <n v="2.6729941823067796E-3"/>
    <n v="0.52402121242442024"/>
    <n v="542.84698352494968"/>
    <n v="336.61254000237051"/>
    <n v="808.34419817470655"/>
    <n v="794.12113310418397"/>
    <n v="443.28552803129077"/>
    <n v="25.838568211449559"/>
    <n v="87.783654332501413"/>
    <x v="0"/>
    <n v="9.9719101123595416E-2"/>
    <x v="0"/>
    <x v="0"/>
  </r>
  <r>
    <s v="Inhapim"/>
    <n v="24967"/>
    <x v="4"/>
    <n v="139"/>
    <n v="79"/>
    <n v="110"/>
    <n v="67"/>
    <n v="71"/>
    <n v="1.0148801440843923E-3"/>
    <n v="0.52503609256850459"/>
    <n v="556.73489005487249"/>
    <n v="316.41767132615053"/>
    <n v="440.58156766932348"/>
    <n v="268.35422758040613"/>
    <n v="284.37537549565428"/>
    <n v="-59.278247286418079"/>
    <n v="-89.033535100574852"/>
    <x v="1"/>
    <n v="-0.36890243902439024"/>
    <x v="0"/>
    <x v="2"/>
  </r>
  <r>
    <s v="Varginha"/>
    <n v="120691"/>
    <x v="12"/>
    <n v="295"/>
    <n v="442"/>
    <n v="1156"/>
    <n v="1225"/>
    <n v="677"/>
    <n v="9.6770965851427273E-3"/>
    <n v="0.53471318915364729"/>
    <n v="244.42584782626707"/>
    <n v="366.22449064138999"/>
    <n v="957.81789860055846"/>
    <n v="1014.9886901260244"/>
    <n v="560.93660670638246"/>
    <n v="128.17857172448652"/>
    <n v="89.553009396619373"/>
    <x v="0"/>
    <n v="0.50713153724247217"/>
    <x v="0"/>
    <x v="0"/>
  </r>
  <r>
    <s v="Espera Feliz"/>
    <n v="21529"/>
    <x v="1"/>
    <n v="293"/>
    <n v="179"/>
    <n v="110"/>
    <n v="126"/>
    <n v="168"/>
    <n v="2.4014065381151818E-3"/>
    <n v="0.53711459569176245"/>
    <n v="1360.9549909424497"/>
    <n v="831.4366668214966"/>
    <n v="510.93873380091969"/>
    <n v="585.25709508105354"/>
    <n v="780.34279344140464"/>
    <n v="-140.7403966742533"/>
    <n v="-89.592904264138156"/>
    <x v="1"/>
    <n v="-0.24226804123711349"/>
    <x v="0"/>
    <x v="2"/>
  </r>
  <r>
    <s v="Araguari"/>
    <n v="110334"/>
    <x v="2"/>
    <n v="222"/>
    <n v="216"/>
    <n v="793"/>
    <n v="733"/>
    <n v="725"/>
    <n v="1.0363212738889922E-2"/>
    <n v="0.54747780843065241"/>
    <n v="201.2072434607646"/>
    <n v="195.76920985371689"/>
    <n v="718.72677506480318"/>
    <n v="664.34643899432638"/>
    <n v="657.09572751826272"/>
    <n v="138.03541972556059"/>
    <n v="89.584926989706887"/>
    <x v="0"/>
    <n v="0.77660438667749832"/>
    <x v="0"/>
    <x v="0"/>
  </r>
  <r>
    <s v="Joao Pinheiro"/>
    <n v="44834"/>
    <x v="8"/>
    <n v="207"/>
    <n v="155"/>
    <n v="248"/>
    <n v="66"/>
    <n v="90"/>
    <n v="1.2864677882759902E-3"/>
    <n v="0.54876427621892843"/>
    <n v="461.7031717000491"/>
    <n v="345.71976624882905"/>
    <n v="553.15162599812641"/>
    <n v="147.20970691885623"/>
    <n v="200.74050943480393"/>
    <n v="-72.043538386046322"/>
    <n v="-89.20475726857336"/>
    <x v="1"/>
    <n v="-0.61639344262295093"/>
    <x v="0"/>
    <x v="2"/>
  </r>
  <r>
    <s v="Mantena"/>
    <n v="27536"/>
    <x v="3"/>
    <n v="265"/>
    <n v="130"/>
    <n v="102"/>
    <n v="110"/>
    <n v="74"/>
    <n v="1.0577624036935919E-3"/>
    <n v="0.54982203862262202"/>
    <n v="962.37652527600221"/>
    <n v="472.10923881464259"/>
    <n v="370.4241719930273"/>
    <n v="399.47704822777456"/>
    <n v="268.73910517141201"/>
    <n v="-145.99070307960483"/>
    <n v="-89.607544300828437"/>
    <x v="1"/>
    <n v="-0.4446680080482896"/>
    <x v="0"/>
    <x v="2"/>
  </r>
  <r>
    <s v="Congonhas"/>
    <n v="48066"/>
    <x v="11"/>
    <n v="280"/>
    <n v="404"/>
    <n v="633"/>
    <n v="527"/>
    <n v="298"/>
    <n v="4.2596377878471679E-3"/>
    <n v="0.55408167641046924"/>
    <n v="582.5323513502268"/>
    <n v="840.51096409104139"/>
    <n v="1316.9392085881914"/>
    <n v="1096.4091041484626"/>
    <n v="619.98085965131281"/>
    <n v="33.07951566595932"/>
    <n v="88.2684651089602"/>
    <x v="0"/>
    <n v="-6.0364464692482821E-2"/>
    <x v="0"/>
    <x v="0"/>
  </r>
  <r>
    <s v="Ubaporanga"/>
    <n v="12489"/>
    <x v="4"/>
    <n v="217"/>
    <n v="73"/>
    <n v="42"/>
    <n v="61"/>
    <n v="30"/>
    <n v="4.2882259609199676E-4"/>
    <n v="0.55451049900656124"/>
    <n v="1737.5290255424773"/>
    <n v="584.51437264793014"/>
    <n v="336.29594042757628"/>
    <n v="488.42981824005125"/>
    <n v="240.21138601969736"/>
    <n v="-309.07198334534388"/>
    <n v="-89.814620597563462"/>
    <x v="1"/>
    <n v="-0.58885542168674687"/>
    <x v="0"/>
    <x v="2"/>
  </r>
  <r>
    <s v="Pouso Alegre"/>
    <n v="126100"/>
    <x v="12"/>
    <n v="256"/>
    <n v="425"/>
    <n v="736"/>
    <n v="629"/>
    <n v="505"/>
    <n v="7.2185137008819455E-3"/>
    <n v="0.56172901270744324"/>
    <n v="203.01348136399682"/>
    <n v="337.03409992069788"/>
    <n v="583.66375892149085"/>
    <n v="498.81046788263285"/>
    <n v="400.47581284694684"/>
    <n v="55.670103092783492"/>
    <n v="88.970908710106116"/>
    <x v="0"/>
    <n v="0.20042342978122801"/>
    <x v="0"/>
    <x v="0"/>
  </r>
  <r>
    <s v="Lagoa Santa"/>
    <n v="47287"/>
    <x v="0"/>
    <n v="249"/>
    <n v="270"/>
    <n v="349"/>
    <n v="284"/>
    <n v="280"/>
    <n v="4.0023442301919693E-3"/>
    <n v="0.56573135693763521"/>
    <n v="526.5717850572039"/>
    <n v="570.98145367648613"/>
    <n v="738.0463975299765"/>
    <n v="600.58789942267424"/>
    <n v="592.12891492376343"/>
    <n v="16.072070547930718"/>
    <n v="86.439661317698949"/>
    <x v="0"/>
    <n v="-2.5345622119815656E-2"/>
    <x v="0"/>
    <x v="0"/>
  </r>
  <r>
    <s v="Pompeu"/>
    <n v="29595"/>
    <x v="0"/>
    <n v="228"/>
    <n v="159"/>
    <n v="88"/>
    <n v="93"/>
    <n v="55"/>
    <n v="7.8617475950199401E-4"/>
    <n v="0.56651753169713726"/>
    <n v="770.40040547389754"/>
    <n v="537.25291434363908"/>
    <n v="297.34752491974996"/>
    <n v="314.24227065382667"/>
    <n v="185.84220307484372"/>
    <n v="-139.21270484879201"/>
    <n v="-89.588437031409526"/>
    <x v="1"/>
    <n v="-0.53263157894736834"/>
    <x v="1"/>
    <x v="1"/>
  </r>
  <r>
    <s v="Sao Sebastiao do Paraiso"/>
    <n v="64250"/>
    <x v="12"/>
    <n v="226"/>
    <n v="198"/>
    <n v="350"/>
    <n v="366"/>
    <n v="237"/>
    <n v="3.3876985091267743E-3"/>
    <n v="0.56990523020626405"/>
    <n v="351.75097276264592"/>
    <n v="308.17120622568092"/>
    <n v="544.74708171206225"/>
    <n v="569.64980544747084"/>
    <n v="368.8715953307393"/>
    <n v="29.571984435797667"/>
    <n v="88.063235992074766"/>
    <x v="0"/>
    <n v="0.16860465116279075"/>
    <x v="0"/>
    <x v="0"/>
  </r>
  <r>
    <s v="Resplendor"/>
    <n v="17563"/>
    <x v="3"/>
    <n v="163"/>
    <n v="92"/>
    <n v="30"/>
    <n v="25"/>
    <n v="15"/>
    <n v="2.1441129804599838E-4"/>
    <n v="0.57011964150431005"/>
    <n v="928.08745658486589"/>
    <n v="523.82850310311449"/>
    <n v="170.813642316233"/>
    <n v="142.34470193019416"/>
    <n v="85.4068211581165"/>
    <n v="-206.6845072026419"/>
    <n v="-89.72278845079137"/>
    <x v="1"/>
    <n v="-0.78947368421052622"/>
    <x v="1"/>
    <x v="1"/>
  </r>
  <r>
    <s v="Barbacena"/>
    <n v="127328"/>
    <x v="11"/>
    <n v="245"/>
    <n v="657"/>
    <n v="506"/>
    <n v="363"/>
    <n v="327"/>
    <n v="4.6741662974027643E-3"/>
    <n v="0.57479380780171285"/>
    <n v="192.41643629052527"/>
    <n v="515.99019854234734"/>
    <n v="397.39884393063579"/>
    <n v="285.09047499371701"/>
    <n v="256.81703945715003"/>
    <n v="-10.209851721538081"/>
    <n v="-84.406029309531206"/>
    <x v="1"/>
    <n v="-0.26491477272727287"/>
    <x v="0"/>
    <x v="2"/>
  </r>
  <r>
    <s v="Sabara"/>
    <n v="125285"/>
    <x v="0"/>
    <n v="268"/>
    <n v="189"/>
    <n v="245"/>
    <n v="197"/>
    <n v="139"/>
    <n v="1.9868780285595849E-3"/>
    <n v="0.57678068583027242"/>
    <n v="213.91228000159634"/>
    <n v="150.85604821008101"/>
    <n v="195.55413656862356"/>
    <n v="157.24148940415853"/>
    <n v="110.94704074709662"/>
    <n v="-19.954503731492192"/>
    <n v="-87.131079380672688"/>
    <x v="1"/>
    <n v="-0.28205128205128216"/>
    <x v="1"/>
    <x v="1"/>
  </r>
  <r>
    <s v="Araxa"/>
    <n v="91703"/>
    <x v="7"/>
    <n v="137"/>
    <n v="152"/>
    <n v="514"/>
    <n v="554"/>
    <n v="665"/>
    <n v="9.5055675467059283E-3"/>
    <n v="0.58628625337697837"/>
    <n v="149.39533057806179"/>
    <n v="165.75248356106124"/>
    <n v="560.50510888411509"/>
    <n v="604.12418350544692"/>
    <n v="725.167115579643"/>
    <n v="158.99152699475479"/>
    <n v="89.639634733491548"/>
    <x v="0"/>
    <n v="1.2770859277708595"/>
    <x v="0"/>
    <x v="0"/>
  </r>
  <r>
    <s v="Nanuque"/>
    <n v="41389"/>
    <x v="10"/>
    <n v="163"/>
    <n v="154"/>
    <n v="217"/>
    <n v="222"/>
    <n v="153"/>
    <n v="2.1869952400691835E-3"/>
    <n v="0.58847324861704753"/>
    <n v="393.82444610886955"/>
    <n v="372.07953804150861"/>
    <n v="524.29389451303484"/>
    <n v="536.37439899490198"/>
    <n v="369.66343714513516"/>
    <n v="11.59728430259246"/>
    <n v="85.071741969089786"/>
    <x v="0"/>
    <n v="5.3370786516853792E-2"/>
    <x v="0"/>
    <x v="0"/>
  </r>
  <r>
    <s v="Salinas"/>
    <n v="38628"/>
    <x v="5"/>
    <n v="155"/>
    <n v="82"/>
    <n v="0"/>
    <n v="0"/>
    <n v="0"/>
    <n v="0"/>
    <n v="0.58847324861704753"/>
    <n v="401.26333229781511"/>
    <n v="212.28124676400537"/>
    <n v="0"/>
    <n v="0"/>
    <n v="0"/>
    <n v="-101.48079113596357"/>
    <n v="-89.43542098508965"/>
    <x v="1"/>
    <n v="-1"/>
    <x v="3"/>
    <x v="4"/>
  </r>
  <r>
    <s v="Unai"/>
    <n v="77433"/>
    <x v="8"/>
    <n v="226"/>
    <n v="174"/>
    <n v="306"/>
    <n v="325"/>
    <n v="378"/>
    <n v="5.4031647107591592E-3"/>
    <n v="0.59387641332780672"/>
    <n v="291.86522542068627"/>
    <n v="224.71039479291773"/>
    <n v="395.18034946340708"/>
    <n v="419.71769142355322"/>
    <n v="488.16396110185582"/>
    <n v="58.76047679929745"/>
    <n v="89.025020689933271"/>
    <x v="0"/>
    <n v="0.49362606232294604"/>
    <x v="0"/>
    <x v="0"/>
  </r>
  <r>
    <s v="Curvelo"/>
    <n v="74409"/>
    <x v="0"/>
    <n v="203"/>
    <n v="219"/>
    <n v="228"/>
    <n v="95"/>
    <n v="96"/>
    <n v="1.3722323074943895E-3"/>
    <n v="0.59524864563530111"/>
    <n v="272.81646037441709"/>
    <n v="294.31923557634155"/>
    <n v="306.4145466274241"/>
    <n v="127.67272776142671"/>
    <n v="129.01665121154699"/>
    <n v="-45.424612614065509"/>
    <n v="-88.738865936297586"/>
    <x v="1"/>
    <n v="-0.5592307692307692"/>
    <x v="1"/>
    <x v="1"/>
  </r>
  <r>
    <s v="Tres Coracoes"/>
    <n v="74859"/>
    <x v="12"/>
    <n v="193"/>
    <n v="253"/>
    <n v="506"/>
    <n v="349"/>
    <n v="242"/>
    <n v="3.4591689418087736E-3"/>
    <n v="0.59870781457710986"/>
    <n v="257.81803123204958"/>
    <n v="337.96871451662457"/>
    <n v="675.93742903324915"/>
    <n v="466.20980777194461"/>
    <n v="323.27442258111921"/>
    <n v="25.91538759534593"/>
    <n v="87.790217586457246"/>
    <x v="0"/>
    <n v="-6.8802521008403256E-2"/>
    <x v="0"/>
    <x v="0"/>
  </r>
  <r>
    <s v="Pirapetinga"/>
    <n v="10588"/>
    <x v="1"/>
    <n v="68"/>
    <n v="133"/>
    <n v="96"/>
    <n v="43"/>
    <n v="44"/>
    <n v="6.2893980760159521E-4"/>
    <n v="0.59933675438471146"/>
    <n v="642.23649414431429"/>
    <n v="1256.1390253116735"/>
    <n v="906.68681526256137"/>
    <n v="406.12013600302231"/>
    <n v="415.56479032867401"/>
    <n v="-130.33622969399318"/>
    <n v="-89.560408833245006"/>
    <x v="1"/>
    <n v="-0.56060606060606055"/>
    <x v="0"/>
    <x v="2"/>
  </r>
  <r>
    <s v="Manhuacu"/>
    <n v="77598"/>
    <x v="9"/>
    <n v="143"/>
    <n v="198"/>
    <n v="477"/>
    <n v="526"/>
    <n v="377"/>
    <n v="5.388870624222759E-3"/>
    <n v="0.60472562500893423"/>
    <n v="184.28310007989896"/>
    <n v="255.1612154952447"/>
    <n v="614.70656460218049"/>
    <n v="677.85252197221575"/>
    <n v="485.8372638470064"/>
    <n v="102.57996340111859"/>
    <n v="89.441470217785977"/>
    <x v="0"/>
    <n v="0.65586797066014668"/>
    <x v="0"/>
    <x v="0"/>
  </r>
  <r>
    <s v="Santos Dumont"/>
    <n v="47240"/>
    <x v="1"/>
    <n v="243"/>
    <n v="217"/>
    <n v="236"/>
    <n v="155"/>
    <n v="74"/>
    <n v="1.0577624036935919E-3"/>
    <n v="0.60578338741262783"/>
    <n v="514.39458086367483"/>
    <n v="459.3564775613886"/>
    <n v="499.57662997459778"/>
    <n v="328.11176968670617"/>
    <n v="156.64690939881456"/>
    <n v="-84.674005080440296"/>
    <n v="-89.323368300764059"/>
    <x v="1"/>
    <n v="-0.50646551724137923"/>
    <x v="1"/>
    <x v="1"/>
  </r>
  <r>
    <s v="Paracatu"/>
    <n v="82850"/>
    <x v="8"/>
    <n v="195"/>
    <n v="247"/>
    <n v="312"/>
    <n v="299"/>
    <n v="268"/>
    <n v="3.8308151917551708E-3"/>
    <n v="0.60961420260438304"/>
    <n v="235.36511768255886"/>
    <n v="298.12914906457456"/>
    <n v="376.58418829209415"/>
    <n v="360.89318044659024"/>
    <n v="323.47616173808086"/>
    <n v="23.898611949305966"/>
    <n v="87.603945555152507"/>
    <x v="0"/>
    <n v="0.12798408488063642"/>
    <x v="0"/>
    <x v="0"/>
  </r>
  <r>
    <s v="Astolfo Dutra"/>
    <n v="12998"/>
    <x v="1"/>
    <n v="118"/>
    <n v="66"/>
    <n v="59"/>
    <n v="27"/>
    <n v="23"/>
    <n v="3.2876399033719749E-4"/>
    <n v="0.60994296659472025"/>
    <n v="907.83197414986921"/>
    <n v="507.77042621941837"/>
    <n v="453.91598707493461"/>
    <n v="207.72426527158024"/>
    <n v="176.95030004616095"/>
    <n v="-176.18095091552547"/>
    <n v="-89.674793648620309"/>
    <x v="1"/>
    <n v="-0.69135802469135799"/>
    <x v="1"/>
    <x v="1"/>
  </r>
  <r>
    <s v="Tres Marias"/>
    <n v="27648"/>
    <x v="0"/>
    <n v="246"/>
    <n v="74"/>
    <n v="101"/>
    <n v="38"/>
    <n v="99"/>
    <n v="1.4151145671035892E-3"/>
    <n v="0.61135808116182389"/>
    <n v="889.75694444444446"/>
    <n v="267.65046296296299"/>
    <n v="365.30671296296299"/>
    <n v="137.44212962962962"/>
    <n v="358.07291666666663"/>
    <n v="-119.35763888888891"/>
    <n v="-89.519976773187068"/>
    <x v="1"/>
    <n v="-0.51187648456057022"/>
    <x v="0"/>
    <x v="2"/>
  </r>
  <r>
    <s v="Extrema"/>
    <n v="26436"/>
    <x v="12"/>
    <n v="153"/>
    <n v="252"/>
    <n v="337"/>
    <n v="448"/>
    <n v="377"/>
    <n v="5.388870624222759E-3"/>
    <n v="0.61674695178604666"/>
    <n v="578.7562414888788"/>
    <n v="953.24557421697693"/>
    <n v="1274.7768194885762"/>
    <n v="1694.6587986079589"/>
    <n v="1426.0856407928582"/>
    <n v="243.60720229989406"/>
    <n v="89.76480392554322"/>
    <x v="0"/>
    <n v="0.66778975741239888"/>
    <x v="0"/>
    <x v="0"/>
  </r>
  <r>
    <s v="Matozinhos"/>
    <n v="34789"/>
    <x v="0"/>
    <n v="182"/>
    <n v="79"/>
    <n v="181"/>
    <n v="81"/>
    <n v="54"/>
    <n v="7.7188067296559413E-4"/>
    <n v="0.61751883245901229"/>
    <n v="523.15387047629997"/>
    <n v="227.08327344850383"/>
    <n v="520.27939866049621"/>
    <n v="232.83221708011152"/>
    <n v="155.22147805340768"/>
    <n v="-73.011584121417684"/>
    <n v="-89.215299902820377"/>
    <x v="1"/>
    <n v="-0.54185520361990958"/>
    <x v="1"/>
    <x v="1"/>
  </r>
  <r>
    <s v="Catuji"/>
    <n v="6704"/>
    <x v="10"/>
    <n v="89"/>
    <n v="27"/>
    <n v="22"/>
    <n v="6"/>
    <n v="10"/>
    <n v="1.4294086536399892E-4"/>
    <n v="0.61766177332437633"/>
    <n v="1327.5656324582339"/>
    <n v="402.74463007159909"/>
    <n v="328.16229116945107"/>
    <n v="89.498806682577566"/>
    <n v="149.16467780429593"/>
    <n v="-267.00477326968974"/>
    <n v="-89.785413905079324"/>
    <x v="1"/>
    <n v="-0.82608695652173914"/>
    <x v="1"/>
    <x v="1"/>
  </r>
  <r>
    <s v="Santa Rita do Itueto"/>
    <n v="5774"/>
    <x v="3"/>
    <n v="127"/>
    <n v="29"/>
    <n v="4"/>
    <n v="6"/>
    <n v="7"/>
    <n v="1.0005860575479924E-4"/>
    <n v="0.61776183193013112"/>
    <n v="2199.5150675441637"/>
    <n v="502.25147211638375"/>
    <n v="69.276065119501212"/>
    <n v="103.91409767925182"/>
    <n v="121.23311395912711"/>
    <n v="-455.49012816072053"/>
    <n v="-89.874210912779731"/>
    <x v="1"/>
    <n v="-0.87812500000000004"/>
    <x v="1"/>
    <x v="1"/>
  </r>
  <r>
    <s v="Lajinha"/>
    <n v="17865"/>
    <x v="9"/>
    <n v="123"/>
    <n v="200"/>
    <n v="222"/>
    <n v="141"/>
    <n v="53"/>
    <n v="7.5758658642919425E-4"/>
    <n v="0.61851941851656034"/>
    <n v="688.49706129303104"/>
    <n v="1119.5074167366361"/>
    <n v="1242.6532325776659"/>
    <n v="789.25272879932834"/>
    <n v="296.66946543520851"/>
    <n v="-111.3909879652953"/>
    <n v="-89.485647435110778"/>
    <x v="1"/>
    <n v="-0.46605504587155966"/>
    <x v="0"/>
    <x v="2"/>
  </r>
  <r>
    <s v="Ipanema"/>
    <n v="17778"/>
    <x v="9"/>
    <n v="151"/>
    <n v="44"/>
    <n v="127"/>
    <n v="102"/>
    <n v="48"/>
    <n v="6.8611615374719473E-4"/>
    <n v="0.61920553467030748"/>
    <n v="849.36438294521326"/>
    <n v="247.4969062886714"/>
    <n v="714.3660704241197"/>
    <n v="573.74282821464726"/>
    <n v="269.99662504218696"/>
    <n v="-83.248959388007677"/>
    <n v="-89.311786905231557"/>
    <x v="1"/>
    <n v="-0.3012422360248449"/>
    <x v="0"/>
    <x v="2"/>
  </r>
  <r>
    <s v="Brumadinho"/>
    <n v="33693"/>
    <x v="0"/>
    <n v="191"/>
    <n v="87"/>
    <n v="141"/>
    <n v="126"/>
    <n v="109"/>
    <n v="1.5580554324675882E-3"/>
    <n v="0.62076359010277504"/>
    <n v="566.88332888137006"/>
    <n v="258.21387231769211"/>
    <n v="418.48455168729407"/>
    <n v="373.96491852907133"/>
    <n v="323.50933428308548"/>
    <n v="-37.099694298518997"/>
    <n v="-88.45600049390967"/>
    <x v="1"/>
    <n v="-0.15871121718377101"/>
    <x v="0"/>
    <x v="2"/>
  </r>
  <r>
    <s v="Pirapora"/>
    <n v="53433"/>
    <x v="5"/>
    <n v="149"/>
    <n v="120"/>
    <n v="168"/>
    <n v="149"/>
    <n v="177"/>
    <n v="2.5300533169427806E-3"/>
    <n v="0.62329364341971782"/>
    <n v="278.85389178971798"/>
    <n v="224.58031553534335"/>
    <n v="314.41244174948065"/>
    <n v="278.85389178971798"/>
    <n v="331.25596541463142"/>
    <n v="15.907772350420151"/>
    <n v="86.402985581442962"/>
    <x v="0"/>
    <n v="0.11899313501144167"/>
    <x v="0"/>
    <x v="0"/>
  </r>
  <r>
    <s v="Bugre"/>
    <n v="4085"/>
    <x v="4"/>
    <n v="144"/>
    <n v="40"/>
    <n v="24"/>
    <n v="9"/>
    <n v="0"/>
    <n v="0"/>
    <n v="0.62329364341971782"/>
    <n v="3525.0917992656059"/>
    <n v="979.19216646266818"/>
    <n v="587.51529987760091"/>
    <n v="220.31823745410037"/>
    <n v="0"/>
    <n v="-780.90575275397805"/>
    <n v="-89.926629112421935"/>
    <x v="1"/>
    <n v="-0.93509615384615385"/>
    <x v="3"/>
    <x v="4"/>
  </r>
  <r>
    <s v="Sao Joao do Oriente"/>
    <n v="8169"/>
    <x v="4"/>
    <n v="65"/>
    <n v="25"/>
    <n v="23"/>
    <n v="10"/>
    <n v="4"/>
    <n v="5.7176346145599566E-5"/>
    <n v="0.62335081976586337"/>
    <n v="795.69102705349496"/>
    <n v="306.03501040519035"/>
    <n v="281.5522095727751"/>
    <n v="122.41400416207614"/>
    <n v="48.965601664830459"/>
    <n v="-167.70718570204431"/>
    <n v="-89.658362280402372"/>
    <x v="1"/>
    <n v="-0.81415929203539827"/>
    <x v="2"/>
    <x v="3"/>
  </r>
  <r>
    <s v="Janauba"/>
    <n v="67941"/>
    <x v="5"/>
    <n v="80"/>
    <n v="259"/>
    <n v="337"/>
    <n v="265"/>
    <n v="173"/>
    <n v="2.4728769707971811E-3"/>
    <n v="0.62582369673666061"/>
    <n v="117.74922359105696"/>
    <n v="381.21311137604687"/>
    <n v="496.01860437732739"/>
    <n v="390.04430314537615"/>
    <n v="254.63269601566063"/>
    <n v="28.259813661853663"/>
    <n v="87.973380731820839"/>
    <x v="0"/>
    <n v="-2.8106508875739802E-2"/>
    <x v="0"/>
    <x v="0"/>
  </r>
  <r>
    <s v="Para de Minas"/>
    <n v="83282"/>
    <x v="6"/>
    <n v="175"/>
    <n v="255"/>
    <n v="260"/>
    <n v="182"/>
    <n v="118"/>
    <n v="1.6867022112951873E-3"/>
    <n v="0.62751039894795579"/>
    <n v="210.12943973487668"/>
    <n v="306.18861218510602"/>
    <n v="312.19231046324535"/>
    <n v="218.53461732427175"/>
    <n v="141.68727936408828"/>
    <n v="-22.453831560241106"/>
    <n v="-87.449970021297062"/>
    <x v="1"/>
    <n v="-0.34782608695652167"/>
    <x v="1"/>
    <x v="1"/>
  </r>
  <r>
    <s v="Dona Euzebia"/>
    <n v="5771"/>
    <x v="1"/>
    <n v="90"/>
    <n v="45"/>
    <n v="79"/>
    <n v="18"/>
    <n v="13"/>
    <n v="1.8582312497319859E-4"/>
    <n v="0.62769622207292897"/>
    <n v="1559.5217466643562"/>
    <n v="779.76087333217811"/>
    <n v="1368.9135331831571"/>
    <n v="311.90434933287128"/>
    <n v="225.26425229596256"/>
    <n v="-313.63715127360939"/>
    <n v="-89.817318882257453"/>
    <x v="1"/>
    <n v="-0.78271028037383172"/>
    <x v="0"/>
    <x v="2"/>
  </r>
  <r>
    <s v="Tres Pontas"/>
    <n v="53901"/>
    <x v="12"/>
    <n v="155"/>
    <n v="165"/>
    <n v="424"/>
    <n v="521"/>
    <n v="257"/>
    <n v="3.673580239854772E-3"/>
    <n v="0.63136980231278372"/>
    <n v="287.56423814029426"/>
    <n v="306.11676963321645"/>
    <n v="786.62733529990169"/>
    <n v="966.58689078124701"/>
    <n v="476.80005936810079"/>
    <n v="103.89417636036437"/>
    <n v="89.44853492036512"/>
    <x v="0"/>
    <n v="0.56854838709677424"/>
    <x v="0"/>
    <x v="0"/>
  </r>
  <r>
    <s v="Guanhaes"/>
    <n v="30401"/>
    <x v="0"/>
    <n v="140"/>
    <n v="161"/>
    <n v="283"/>
    <n v="77"/>
    <n v="67"/>
    <n v="9.5770379793879269E-4"/>
    <n v="0.63232750611072253"/>
    <n v="460.51116739580937"/>
    <n v="529.58784250518079"/>
    <n v="930.89043123581462"/>
    <n v="253.28114206769516"/>
    <n v="220.38748725370874"/>
    <n v="-75.655406072168688"/>
    <n v="-89.242718450612017"/>
    <x v="1"/>
    <n v="-0.63013698630136994"/>
    <x v="0"/>
    <x v="2"/>
  </r>
  <r>
    <s v="Santa Rita de Minas"/>
    <n v="5967"/>
    <x v="4"/>
    <n v="80"/>
    <n v="35"/>
    <n v="15"/>
    <n v="21"/>
    <n v="17"/>
    <n v="2.4299947111879814E-4"/>
    <n v="0.63257050558184136"/>
    <n v="1340.7072230601643"/>
    <n v="586.55941008882189"/>
    <n v="251.38260432378081"/>
    <n v="351.93564605329311"/>
    <n v="284.90028490028493"/>
    <n v="-234.62376403552875"/>
    <n v="-89.755798681305862"/>
    <x v="1"/>
    <n v="-0.56153846153846154"/>
    <x v="0"/>
    <x v="2"/>
  </r>
  <r>
    <s v="Leopoldina"/>
    <n v="51452"/>
    <x v="1"/>
    <n v="141"/>
    <n v="357"/>
    <n v="418"/>
    <n v="276"/>
    <n v="227"/>
    <n v="3.2447576437627753E-3"/>
    <n v="0.63581526322560411"/>
    <n v="274.04182539065539"/>
    <n v="693.85057918059556"/>
    <n v="812.40768094534701"/>
    <n v="536.42229650936792"/>
    <n v="441.1879032885019"/>
    <n v="17.686387312446538"/>
    <n v="86.763904347361716"/>
    <x v="0"/>
    <n v="-0.1763100436681222"/>
    <x v="0"/>
    <x v="0"/>
  </r>
  <r>
    <s v="Alem Paraiba"/>
    <n v="34527"/>
    <x v="1"/>
    <n v="189"/>
    <n v="105"/>
    <n v="190"/>
    <n v="197"/>
    <n v="179"/>
    <n v="2.5586414900155806E-3"/>
    <n v="0.63837390471561972"/>
    <n v="547.39768876531411"/>
    <n v="304.10982709184117"/>
    <n v="550.2939728328555"/>
    <n v="570.56796130564487"/>
    <n v="518.4348480899007"/>
    <n v="20.853245286297685"/>
    <n v="87.254531845730099"/>
    <x v="0"/>
    <n v="0.16528925619834714"/>
    <x v="0"/>
    <x v="0"/>
  </r>
  <r>
    <s v="Monte Azul"/>
    <n v="22949"/>
    <x v="5"/>
    <n v="172"/>
    <n v="39"/>
    <n v="43"/>
    <n v="14"/>
    <n v="64"/>
    <n v="9.1482153832959305E-4"/>
    <n v="0.63928872625394928"/>
    <n v="749.48799511961306"/>
    <n v="169.94204540502852"/>
    <n v="187.37199877990327"/>
    <n v="61.004836812061527"/>
    <n v="278.87925399799559"/>
    <n v="-105.0154690836202"/>
    <n v="-89.454422778673873"/>
    <x v="1"/>
    <n v="-0.53937007874015741"/>
    <x v="0"/>
    <x v="2"/>
  </r>
  <r>
    <s v="Sao Joao do Manhuacu"/>
    <n v="9781"/>
    <x v="9"/>
    <n v="104"/>
    <n v="63"/>
    <n v="23"/>
    <n v="30"/>
    <n v="12"/>
    <n v="1.7152903843679868E-4"/>
    <n v="0.63946025529238604"/>
    <n v="1063.2859625805133"/>
    <n v="644.1059196401186"/>
    <n v="235.14978018607502"/>
    <n v="306.71710459053264"/>
    <n v="122.68684183621306"/>
    <n v="-221.85870565381865"/>
    <n v="-89.741748283737437"/>
    <x v="1"/>
    <n v="-0.66842105263157892"/>
    <x v="1"/>
    <x v="1"/>
  </r>
  <r>
    <s v="Ouro Branco"/>
    <n v="35029"/>
    <x v="11"/>
    <n v="150"/>
    <n v="150"/>
    <n v="298"/>
    <n v="221"/>
    <n v="226"/>
    <n v="3.2304635572263755E-3"/>
    <n v="0.64269071884961237"/>
    <n v="428.21662051443093"/>
    <n v="428.21662051443093"/>
    <n v="850.7236860886693"/>
    <n v="630.90582089126144"/>
    <n v="645.17970824174256"/>
    <n v="63.661537583145375"/>
    <n v="89.100067797110228"/>
    <x v="0"/>
    <n v="0.12123745819397981"/>
    <x v="0"/>
    <x v="0"/>
  </r>
  <r>
    <s v="Passos"/>
    <n v="106735"/>
    <x v="12"/>
    <n v="176"/>
    <n v="259"/>
    <n v="634"/>
    <n v="463"/>
    <n v="306"/>
    <n v="4.3739904801383669E-3"/>
    <n v="0.64706470932975069"/>
    <n v="164.8943645477116"/>
    <n v="242.6570478287347"/>
    <n v="593.99447229118846"/>
    <n v="433.78460673630951"/>
    <n v="286.69133836136228"/>
    <n v="43.47215065348761"/>
    <n v="88.682244244575003"/>
    <x v="0"/>
    <n v="7.9045837231057139E-2"/>
    <x v="0"/>
    <x v="0"/>
  </r>
  <r>
    <s v="Josenopolis"/>
    <n v="4604"/>
    <x v="5"/>
    <n v="100"/>
    <n v="0"/>
    <n v="57"/>
    <n v="14"/>
    <n v="14"/>
    <n v="2.0011721150959847E-4"/>
    <n v="0.64726482654126027"/>
    <n v="2172.0243266724588"/>
    <n v="0"/>
    <n v="1238.0538662033016"/>
    <n v="304.08340573414426"/>
    <n v="304.08340573414426"/>
    <n v="-343.17984361424845"/>
    <n v="-89.833044922611933"/>
    <x v="1"/>
    <n v="-0.73248407643312108"/>
    <x v="0"/>
    <x v="2"/>
  </r>
  <r>
    <s v="Taiobeiras"/>
    <n v="30986"/>
    <x v="5"/>
    <n v="140"/>
    <n v="174"/>
    <n v="151"/>
    <n v="145"/>
    <n v="57"/>
    <n v="8.1476293257479377E-4"/>
    <n v="0.64807958947383504"/>
    <n v="451.81694959013743"/>
    <n v="561.54392306202806"/>
    <n v="487.3168527722197"/>
    <n v="467.9532692183567"/>
    <n v="183.95404376169884"/>
    <n v="-62.93164655005485"/>
    <n v="-89.089631989869375"/>
    <x v="1"/>
    <n v="-0.34838709677419355"/>
    <x v="1"/>
    <x v="1"/>
  </r>
  <r>
    <s v="Sao Joao Nepomuceno"/>
    <n v="25960"/>
    <x v="1"/>
    <n v="110"/>
    <n v="80"/>
    <n v="264"/>
    <n v="207"/>
    <n v="74"/>
    <n v="1.0577624036935919E-3"/>
    <n v="0.64913735187752863"/>
    <n v="423.72881355932202"/>
    <n v="308.16640986132512"/>
    <n v="1016.9491525423728"/>
    <n v="797.38058551617871"/>
    <n v="285.05392912172573"/>
    <n v="21.186440677966097"/>
    <n v="87.297644821134909"/>
    <x v="0"/>
    <n v="-7.1585903083700414E-2"/>
    <x v="0"/>
    <x v="0"/>
  </r>
  <r>
    <s v="Itaipe"/>
    <n v="11958"/>
    <x v="10"/>
    <n v="154"/>
    <n v="19"/>
    <n v="17"/>
    <n v="5"/>
    <n v="7"/>
    <n v="1.0005860575479924E-4"/>
    <n v="0.64923741048328343"/>
    <n v="1287.8407760495065"/>
    <n v="158.88944639571835"/>
    <n v="142.16424151195852"/>
    <n v="41.813012209399567"/>
    <n v="58.538217093159389"/>
    <n v="-257.56815520990131"/>
    <n v="-89.777552113981969"/>
    <x v="1"/>
    <n v="-0.90526315789473688"/>
    <x v="1"/>
    <x v="1"/>
  </r>
  <r>
    <s v="Merces"/>
    <n v="10832"/>
    <x v="1"/>
    <n v="56"/>
    <n v="55"/>
    <n v="70"/>
    <n v="51"/>
    <n v="28"/>
    <n v="4.0023442301919695E-4"/>
    <n v="0.6496376449063026"/>
    <n v="516.98670605612995"/>
    <n v="507.75480059084197"/>
    <n v="646.23338257016246"/>
    <n v="470.82717872968976"/>
    <n v="258.49335302806497"/>
    <n v="-55.391432791728221"/>
    <n v="-88.965732547889601"/>
    <x v="1"/>
    <n v="-0.34530386740331492"/>
    <x v="0"/>
    <x v="2"/>
  </r>
  <r>
    <s v="Corinto"/>
    <n v="23206"/>
    <x v="0"/>
    <n v="85"/>
    <n v="66"/>
    <n v="39"/>
    <n v="21"/>
    <n v="45"/>
    <n v="6.4323389413799509E-4"/>
    <n v="0.65028087880044061"/>
    <n v="366.28458157373092"/>
    <n v="284.40920451607343"/>
    <n v="168.05998448677067"/>
    <n v="90.493837800568812"/>
    <n v="193.9153667155046"/>
    <n v="-53.86537964319573"/>
    <n v="-88.936437487512208"/>
    <x v="1"/>
    <n v="-0.47894736842105262"/>
    <x v="1"/>
    <x v="1"/>
  </r>
  <r>
    <s v="Paraguacu"/>
    <n v="20307"/>
    <x v="12"/>
    <n v="80"/>
    <n v="88"/>
    <n v="64"/>
    <n v="71"/>
    <n v="34"/>
    <n v="4.8599894223759629E-4"/>
    <n v="0.65076687774267816"/>
    <n v="393.95282414930813"/>
    <n v="433.34810656423895"/>
    <n v="315.16225931944649"/>
    <n v="349.63313143251094"/>
    <n v="167.42995026345596"/>
    <n v="-53.676072290343235"/>
    <n v="-88.932687330269601"/>
    <x v="1"/>
    <n v="-0.32112068965517238"/>
    <x v="1"/>
    <x v="1"/>
  </r>
  <r>
    <s v="Bom Despacho"/>
    <n v="43898"/>
    <x v="6"/>
    <n v="138"/>
    <n v="307"/>
    <n v="274"/>
    <n v="230"/>
    <n v="81"/>
    <n v="1.1578210094483911E-3"/>
    <n v="0.65192469875212655"/>
    <n v="314.36511913982412"/>
    <n v="699.34848968062329"/>
    <n v="624.17422206023048"/>
    <n v="523.94186523304029"/>
    <n v="184.51865688641851"/>
    <n v="-43.509954895439421"/>
    <n v="-88.683388792180608"/>
    <x v="1"/>
    <n v="-0.35118219749652296"/>
    <x v="1"/>
    <x v="1"/>
  </r>
  <r>
    <s v="Oliveira"/>
    <n v="39063"/>
    <x v="6"/>
    <n v="140"/>
    <n v="148"/>
    <n v="233"/>
    <n v="222"/>
    <n v="182"/>
    <n v="2.6015237496247803E-3"/>
    <n v="0.6545262225017513"/>
    <n v="358.39541253871948"/>
    <n v="378.87515039807488"/>
    <n v="596.47236515372606"/>
    <n v="568.31272559711238"/>
    <n v="465.9140363003354"/>
    <n v="40.447482272226935"/>
    <n v="88.583741023929065"/>
    <x v="0"/>
    <n v="0.16314779270633434"/>
    <x v="0"/>
    <x v="0"/>
  </r>
  <r>
    <s v="Santa Maria do Suacui"/>
    <n v="14889"/>
    <x v="3"/>
    <n v="73"/>
    <n v="0"/>
    <n v="0"/>
    <n v="61"/>
    <n v="15"/>
    <n v="2.1441129804599838E-4"/>
    <n v="0.6547406337997973"/>
    <n v="490.29484854590635"/>
    <n v="0"/>
    <n v="0"/>
    <n v="409.69843508630538"/>
    <n v="100.74551682450132"/>
    <n v="-36.940022835650467"/>
    <n v="-88.44932988216857"/>
    <x v="1"/>
    <n v="0.5616438356164386"/>
    <x v="1"/>
    <x v="1"/>
  </r>
  <r>
    <s v="Caparao"/>
    <n v="4996"/>
    <x v="1"/>
    <n v="77"/>
    <n v="28"/>
    <n v="14"/>
    <n v="0"/>
    <n v="2"/>
    <n v="2.8588173072799783E-5"/>
    <n v="0.65476922197287013"/>
    <n v="1541.2329863891111"/>
    <n v="560.44835868694952"/>
    <n v="280.22417934347476"/>
    <n v="0"/>
    <n v="40.032025620496391"/>
    <n v="-356.28502802241792"/>
    <n v="-89.839185975967197"/>
    <x v="1"/>
    <n v="-0.97478991596638653"/>
    <x v="2"/>
    <x v="3"/>
  </r>
  <r>
    <s v="Alfenas"/>
    <n v="74505"/>
    <x v="12"/>
    <n v="93"/>
    <n v="191"/>
    <n v="649"/>
    <n v="405"/>
    <n v="193"/>
    <n v="2.7587587015251791E-3"/>
    <n v="0.65752798067439533"/>
    <n v="124.82383732635392"/>
    <n v="256.35863364874842"/>
    <n v="871.08247768606134"/>
    <n v="543.58767867928327"/>
    <n v="259.04301724716464"/>
    <n v="55.566740487215633"/>
    <n v="88.968994856291133"/>
    <x v="0"/>
    <n v="-3.8585209003215236E-2"/>
    <x v="0"/>
    <x v="0"/>
  </r>
  <r>
    <s v="Rio Pomba"/>
    <n v="17279"/>
    <x v="1"/>
    <n v="126"/>
    <n v="135"/>
    <n v="204"/>
    <n v="100"/>
    <n v="54"/>
    <n v="7.7188067296559413E-4"/>
    <n v="0.65829986134736096"/>
    <n v="729.20886625383412"/>
    <n v="781.29521384339375"/>
    <n v="1180.623878696684"/>
    <n v="578.73719543955087"/>
    <n v="312.51808553735748"/>
    <n v="-103.59395798367962"/>
    <n v="-89.446936857262472"/>
    <x v="1"/>
    <n v="-0.50322580645161297"/>
    <x v="0"/>
    <x v="2"/>
  </r>
  <r>
    <s v="Ituiutaba"/>
    <n v="96122"/>
    <x v="2"/>
    <n v="127"/>
    <n v="287"/>
    <n v="428"/>
    <n v="462"/>
    <n v="396"/>
    <n v="5.6604582684143569E-3"/>
    <n v="0.66396031961577529"/>
    <n v="132.12375938910967"/>
    <n v="298.57888932814552"/>
    <n v="445.2674725869208"/>
    <n v="480.63918769896588"/>
    <n v="411.97644659911361"/>
    <n v="74.176567279082832"/>
    <n v="89.227622537860469"/>
    <x v="0"/>
    <n v="0.52850356294536793"/>
    <x v="0"/>
    <x v="0"/>
  </r>
  <r>
    <s v="Camanducaia"/>
    <n v="20212"/>
    <x v="12"/>
    <n v="116"/>
    <n v="0"/>
    <n v="318"/>
    <n v="225"/>
    <n v="193"/>
    <n v="2.7587587015251791E-3"/>
    <n v="0.66671907831730048"/>
    <n v="573.91648525628341"/>
    <n v="0"/>
    <n v="1573.3227785473975"/>
    <n v="1113.2000791608943"/>
    <n v="954.87829012467841"/>
    <n v="187.51236888976842"/>
    <n v="89.694445562794712"/>
    <x v="0"/>
    <n v="0.44470046082949316"/>
    <x v="0"/>
    <x v="0"/>
  </r>
  <r>
    <s v="Durande"/>
    <n v="7139"/>
    <x v="9"/>
    <n v="80"/>
    <n v="17"/>
    <n v="33"/>
    <n v="90"/>
    <n v="81"/>
    <n v="1.1578210094483911E-3"/>
    <n v="0.66787689932674887"/>
    <n v="1120.605126768455"/>
    <n v="238.1285894382967"/>
    <n v="462.24961479198771"/>
    <n v="1260.6807676145118"/>
    <n v="1134.6126908530607"/>
    <n v="105.05673063454265"/>
    <n v="89.454637043883167"/>
    <x v="0"/>
    <n v="0.97307692307692295"/>
    <x v="0"/>
    <x v="0"/>
  </r>
  <r>
    <s v="Carangola"/>
    <n v="33091"/>
    <x v="1"/>
    <n v="160"/>
    <n v="141"/>
    <n v="222"/>
    <n v="223"/>
    <n v="133"/>
    <n v="1.9011135093411856E-3"/>
    <n v="0.66977801283609006"/>
    <n v="483.51515517814516"/>
    <n v="426.0977305007404"/>
    <n v="670.87727780967634"/>
    <n v="673.89924752953982"/>
    <n v="401.92197274183314"/>
    <n v="8.4615152156175384"/>
    <n v="83.259925555769414"/>
    <x v="0"/>
    <n v="2.1032504780114928E-2"/>
    <x v="0"/>
    <x v="0"/>
  </r>
  <r>
    <s v="Mateus Leme"/>
    <n v="26631"/>
    <x v="0"/>
    <n v="105"/>
    <n v="119"/>
    <n v="154"/>
    <n v="85"/>
    <n v="66"/>
    <n v="9.4340971140239281E-4"/>
    <n v="0.67072142254749245"/>
    <n v="394.27734595020843"/>
    <n v="446.84765874356953"/>
    <n v="578.27344072697235"/>
    <n v="319.17689910254967"/>
    <n v="247.83147459727385"/>
    <n v="-42.056250234688903"/>
    <n v="-88.637896033752369"/>
    <x v="1"/>
    <n v="-0.40079365079365076"/>
    <x v="0"/>
    <x v="2"/>
  </r>
  <r>
    <s v="Itajuba"/>
    <n v="89730"/>
    <x v="12"/>
    <n v="86"/>
    <n v="179"/>
    <n v="336"/>
    <n v="396"/>
    <n v="326"/>
    <n v="4.659872210866365E-3"/>
    <n v="0.67538129475835884"/>
    <n v="95.843084809985513"/>
    <n v="199.48735094171403"/>
    <n v="374.45670344366431"/>
    <n v="441.32397191574728"/>
    <n v="363.31215869831715"/>
    <n v="77.677476875069658"/>
    <n v="89.262429511619402"/>
    <x v="0"/>
    <n v="0.80199667221297843"/>
    <x v="0"/>
    <x v="0"/>
  </r>
  <r>
    <s v="Raul Soares"/>
    <n v="24596"/>
    <x v="9"/>
    <n v="171"/>
    <n v="110"/>
    <n v="193"/>
    <n v="67"/>
    <n v="100"/>
    <n v="1.4294086536399892E-3"/>
    <n v="0.67681070341199878"/>
    <n v="695.23499756057902"/>
    <n v="447.2271914132379"/>
    <n v="784.68043584322652"/>
    <n v="272.40201658806308"/>
    <n v="406.5701740120345"/>
    <n v="-75.215482192226389"/>
    <n v="-89.238289746710493"/>
    <x v="1"/>
    <n v="-0.47151898734177217"/>
    <x v="0"/>
    <x v="2"/>
  </r>
  <r>
    <s v="Patrocinio"/>
    <n v="85293"/>
    <x v="2"/>
    <n v="86"/>
    <n v="108"/>
    <n v="281"/>
    <n v="341"/>
    <n v="591"/>
    <n v="8.4478051430123356E-3"/>
    <n v="0.68525850855501114"/>
    <n v="100.82890741326955"/>
    <n v="126.62234884457106"/>
    <n v="329.45259282707843"/>
    <n v="399.7983421851734"/>
    <n v="692.90563117723605"/>
    <n v="145.73294408685354"/>
    <n v="89.606850183147017"/>
    <x v="0"/>
    <n v="1.9431578947368415"/>
    <x v="0"/>
    <x v="0"/>
  </r>
  <r>
    <s v="Jequitinhonha"/>
    <n v="24879"/>
    <x v="10"/>
    <n v="0"/>
    <n v="0"/>
    <n v="0"/>
    <n v="401"/>
    <n v="106"/>
    <n v="1.5151731728583885E-3"/>
    <n v="0.68677368172786957"/>
    <n v="0"/>
    <n v="0"/>
    <n v="0"/>
    <n v="1611.801117408256"/>
    <n v="426.06214076128464"/>
    <n v="246.39253989308253"/>
    <n v="89.767462663642036"/>
    <x v="0"/>
    <n v="0"/>
    <x v="0"/>
    <x v="0"/>
  </r>
  <r>
    <s v="Frutal"/>
    <n v="54094"/>
    <x v="7"/>
    <n v="90"/>
    <n v="68"/>
    <n v="281"/>
    <n v="326"/>
    <n v="249"/>
    <n v="3.5592275475635729E-3"/>
    <n v="0.69033290927543312"/>
    <n v="166.37704736199947"/>
    <n v="125.70710245128851"/>
    <n v="519.46611454135393"/>
    <n v="602.6546382223537"/>
    <n v="460.30983103486523"/>
    <n v="106.48131031167966"/>
    <n v="89.46193285001695"/>
    <x v="0"/>
    <n v="0.96469248291571741"/>
    <x v="0"/>
    <x v="0"/>
  </r>
  <r>
    <s v="Arcos"/>
    <n v="36133"/>
    <x v="6"/>
    <n v="138"/>
    <n v="223"/>
    <n v="365"/>
    <n v="248"/>
    <n v="152"/>
    <n v="2.1727011535327837E-3"/>
    <n v="0.69250561042896586"/>
    <n v="381.92234245703372"/>
    <n v="617.1643649849168"/>
    <n v="1010.1569202667922"/>
    <n v="686.35319514017658"/>
    <n v="420.66808734397921"/>
    <n v="14.668031992915076"/>
    <n v="86.099868201913495"/>
    <x v="0"/>
    <n v="-0.17355371900826438"/>
    <x v="0"/>
    <x v="0"/>
  </r>
  <r>
    <s v="Juatuba"/>
    <n v="20567"/>
    <x v="0"/>
    <n v="147"/>
    <n v="160"/>
    <n v="239"/>
    <n v="52"/>
    <n v="116"/>
    <n v="1.6581140382223873E-3"/>
    <n v="0.69416372446718821"/>
    <n v="714.73720036952398"/>
    <n v="777.94525210288327"/>
    <n v="1162.0557203286819"/>
    <n v="252.83220693343708"/>
    <n v="564.01030777459039"/>
    <n v="-82.656683035931337"/>
    <n v="-89.306855994642547"/>
    <x v="1"/>
    <n v="-0.53846153846153844"/>
    <x v="0"/>
    <x v="2"/>
  </r>
  <r>
    <s v="Visconde do Rio Branco"/>
    <n v="36826"/>
    <x v="1"/>
    <n v="208"/>
    <n v="234"/>
    <n v="311"/>
    <n v="201"/>
    <n v="95"/>
    <n v="1.3579382209579897E-3"/>
    <n v="0.69552166268814619"/>
    <n v="564.81833487210122"/>
    <n v="635.42062673111388"/>
    <n v="844.5120295443437"/>
    <n v="545.81002552544396"/>
    <n v="257.96991256177699"/>
    <n v="-70.330744582631837"/>
    <n v="-89.185392971135613"/>
    <x v="1"/>
    <n v="-0.41035856573705187"/>
    <x v="0"/>
    <x v="2"/>
  </r>
  <r>
    <s v="Jacinto"/>
    <n v="12856"/>
    <x v="10"/>
    <n v="85"/>
    <n v="32"/>
    <n v="14"/>
    <n v="35"/>
    <n v="21"/>
    <n v="3.0017581726439772E-4"/>
    <n v="0.69582183850541057"/>
    <n v="661.16988176726818"/>
    <n v="248.91101431238332"/>
    <n v="108.89856876166772"/>
    <n v="272.24642190416927"/>
    <n v="163.34785314250155"/>
    <n v="-97.230864965774728"/>
    <n v="-89.41074514283666"/>
    <x v="1"/>
    <n v="-0.35877862595419852"/>
    <x v="1"/>
    <x v="1"/>
  </r>
  <r>
    <s v="Sao Geraldo"/>
    <n v="9656"/>
    <x v="1"/>
    <n v="90"/>
    <n v="44"/>
    <n v="43"/>
    <n v="26"/>
    <n v="49"/>
    <n v="7.0041024028359472E-4"/>
    <n v="0.69652224874569413"/>
    <n v="932.06296603148314"/>
    <n v="455.67522783761387"/>
    <n v="445.31897265948629"/>
    <n v="269.26263463131733"/>
    <n v="507.45650372825185"/>
    <n v="-103.56255178127591"/>
    <n v="-89.446769146702252"/>
    <x v="1"/>
    <n v="-0.36440677966101692"/>
    <x v="0"/>
    <x v="2"/>
  </r>
  <r>
    <s v="Santana de Cataguases"/>
    <n v="3749"/>
    <x v="1"/>
    <n v="39"/>
    <n v="35"/>
    <n v="47"/>
    <n v="16"/>
    <n v="6"/>
    <n v="8.5764519218399342E-5"/>
    <n v="0.69660801326491251"/>
    <n v="1040.2774073086157"/>
    <n v="933.58228861029602"/>
    <n v="1253.6676447052548"/>
    <n v="426.78047479327819"/>
    <n v="160.04267804747934"/>
    <n v="-226.72712723392905"/>
    <n v="-89.747293547596271"/>
    <x v="1"/>
    <n v="-0.72727272727272729"/>
    <x v="1"/>
    <x v="1"/>
  </r>
  <r>
    <s v="Aimores"/>
    <n v="24871"/>
    <x v="3"/>
    <n v="122"/>
    <n v="109"/>
    <n v="124"/>
    <n v="152"/>
    <n v="38"/>
    <n v="5.4317528838319592E-4"/>
    <n v="0.69715118855329572"/>
    <n v="490.53114068593942"/>
    <n v="438.26142897350326"/>
    <n v="498.57263479554501"/>
    <n v="611.15355233002288"/>
    <n v="152.78838808250572"/>
    <n v="-50.259338185034778"/>
    <n v="-88.860147734220135"/>
    <x v="1"/>
    <n v="-0.19718309859154931"/>
    <x v="1"/>
    <x v="1"/>
  </r>
  <r>
    <s v="Itamogi"/>
    <n v="11181"/>
    <x v="12"/>
    <n v="83"/>
    <n v="51"/>
    <n v="46"/>
    <n v="37"/>
    <n v="4"/>
    <n v="5.7176346145599566E-5"/>
    <n v="0.69720836489944127"/>
    <n v="742.3307396476165"/>
    <n v="456.13093640998125"/>
    <n v="411.41221715410069"/>
    <n v="330.91852249351581"/>
    <n v="35.774975404704406"/>
    <n v="-153.83239424022895"/>
    <n v="-89.627549367890921"/>
    <x v="1"/>
    <n v="-0.65833333333333333"/>
    <x v="2"/>
    <x v="3"/>
  </r>
  <r>
    <s v="Sao Jose da Lapa"/>
    <n v="18855"/>
    <x v="0"/>
    <n v="161"/>
    <n v="85"/>
    <n v="109"/>
    <n v="78"/>
    <n v="75"/>
    <n v="1.0720564902299919E-3"/>
    <n v="0.69828042138967128"/>
    <n v="853.88491116414752"/>
    <n v="450.80880403076111"/>
    <n v="578.09599575709365"/>
    <n v="413.68337311058076"/>
    <n v="397.77247414478921"/>
    <n v="-94.935030495889691"/>
    <n v="-89.39649610612841"/>
    <x v="1"/>
    <n v="-0.35352112676056346"/>
    <x v="0"/>
    <x v="2"/>
  </r>
  <r>
    <s v="Pecanha"/>
    <n v="17691"/>
    <x v="3"/>
    <n v="54"/>
    <n v="49"/>
    <n v="64"/>
    <n v="24"/>
    <n v="2"/>
    <n v="2.8588173072799783E-5"/>
    <n v="0.69830900956274411"/>
    <n v="305.23995251822959"/>
    <n v="276.97699395172685"/>
    <n v="361.76586965123511"/>
    <n v="135.66220111921317"/>
    <n v="11.305183426601097"/>
    <n v="-72.918433101577065"/>
    <n v="-89.214297598551084"/>
    <x v="1"/>
    <n v="-0.76646706586826341"/>
    <x v="4"/>
    <x v="5"/>
  </r>
  <r>
    <s v="Belo Oriente"/>
    <n v="22289"/>
    <x v="4"/>
    <n v="101"/>
    <n v="91"/>
    <n v="112"/>
    <n v="89"/>
    <n v="71"/>
    <n v="1.0148801440843923E-3"/>
    <n v="0.69932388970682846"/>
    <n v="453.13831935035222"/>
    <n v="408.27313921665399"/>
    <n v="502.49001749742024"/>
    <n v="399.30010318991435"/>
    <n v="318.54277894925747"/>
    <n v="-27.816411682892912"/>
    <n v="-87.941103395397036"/>
    <x v="1"/>
    <n v="-0.21052631578947362"/>
    <x v="0"/>
    <x v="2"/>
  </r>
  <r>
    <s v="Tocantins"/>
    <n v="16290"/>
    <x v="1"/>
    <n v="81"/>
    <n v="157"/>
    <n v="228"/>
    <n v="88"/>
    <n v="54"/>
    <n v="7.7188067296559413E-4"/>
    <n v="0.70009577037979409"/>
    <n v="497.23756906077347"/>
    <n v="963.78146101903008"/>
    <n v="1399.6316758747698"/>
    <n v="540.20871700429711"/>
    <n v="331.49171270718233"/>
    <n v="-75.506445672191518"/>
    <n v="-89.241224647192411"/>
    <x v="1"/>
    <n v="-0.5429184549356223"/>
    <x v="0"/>
    <x v="2"/>
  </r>
  <r>
    <s v="Pirauba"/>
    <n v="10959"/>
    <x v="1"/>
    <n v="109"/>
    <n v="63"/>
    <n v="50"/>
    <n v="23"/>
    <n v="55"/>
    <n v="7.8617475950199401E-4"/>
    <n v="0.70088194513929614"/>
    <n v="994.61629710740044"/>
    <n v="574.86996988776355"/>
    <n v="456.24600784743131"/>
    <n v="209.87316360981842"/>
    <n v="501.87060863217442"/>
    <n v="-135.04881832283974"/>
    <n v="-89.57574799185376"/>
    <x v="1"/>
    <n v="-0.47297297297297314"/>
    <x v="0"/>
    <x v="2"/>
  </r>
  <r>
    <s v="Igarape"/>
    <n v="32967"/>
    <x v="0"/>
    <n v="101"/>
    <n v="165"/>
    <n v="156"/>
    <n v="136"/>
    <n v="87"/>
    <n v="1.2435855286667906E-3"/>
    <n v="0.7021255306679629"/>
    <n v="306.36697303363968"/>
    <n v="500.50050050050049"/>
    <n v="473.2004732004732"/>
    <n v="412.53374586707923"/>
    <n v="263.90026390026389"/>
    <n v="-17.290017290017282"/>
    <n v="-86.689880654128515"/>
    <x v="1"/>
    <n v="-0.20734597156398099"/>
    <x v="0"/>
    <x v="2"/>
  </r>
  <r>
    <s v="Manhumirim"/>
    <n v="20866"/>
    <x v="9"/>
    <n v="57"/>
    <n v="117"/>
    <n v="116"/>
    <n v="108"/>
    <n v="26"/>
    <n v="3.7164624994639718E-4"/>
    <n v="0.70249717691790925"/>
    <n v="273.17166682641619"/>
    <n v="560.72078980159108"/>
    <n v="555.92830441867147"/>
    <n v="517.58842135531484"/>
    <n v="124.60461995590913"/>
    <n v="-34.026646218729034"/>
    <n v="-88.316634196655457"/>
    <x v="1"/>
    <n v="-0.30689655172413799"/>
    <x v="1"/>
    <x v="1"/>
  </r>
  <r>
    <s v="Bandeira"/>
    <n v="5507"/>
    <x v="10"/>
    <n v="114"/>
    <n v="30"/>
    <n v="7"/>
    <n v="6"/>
    <n v="4"/>
    <n v="5.7176346145599566E-5"/>
    <n v="0.7025543532640548"/>
    <n v="2070.0926094062102"/>
    <n v="544.76121300163425"/>
    <n v="127.11094970038134"/>
    <n v="108.95224260032685"/>
    <n v="72.634828400217899"/>
    <n v="-443.0724532413293"/>
    <n v="-89.870685523760542"/>
    <x v="1"/>
    <n v="-0.90066225165562919"/>
    <x v="1"/>
    <x v="1"/>
  </r>
  <r>
    <s v="Santana de Pirapama"/>
    <n v="8808"/>
    <x v="0"/>
    <n v="72"/>
    <n v="9"/>
    <n v="0"/>
    <n v="36"/>
    <n v="18"/>
    <n v="2.5729355765519802E-4"/>
    <n v="0.70281164682171005"/>
    <n v="817.43869209809259"/>
    <n v="102.17983651226157"/>
    <n v="0"/>
    <n v="408.71934604904629"/>
    <n v="204.35967302452315"/>
    <n v="-91.96185286103541"/>
    <n v="-89.376986004866424"/>
    <x v="1"/>
    <n v="1.8543586419481373E-16"/>
    <x v="0"/>
    <x v="2"/>
  </r>
  <r>
    <s v="Antonio Prado de Minas"/>
    <n v="2046"/>
    <x v="1"/>
    <n v="3"/>
    <n v="0"/>
    <n v="0"/>
    <n v="31"/>
    <n v="0"/>
    <n v="0"/>
    <n v="0.70281164682171005"/>
    <n v="146.62756598240469"/>
    <n v="0"/>
    <n v="0"/>
    <n v="1515.1515151515152"/>
    <n v="0"/>
    <n v="122.1896383186706"/>
    <n v="89.531101808876471"/>
    <x v="0"/>
    <n v="14.500000000000002"/>
    <x v="3"/>
    <x v="6"/>
  </r>
  <r>
    <s v="Matias Barbosa"/>
    <n v="13738"/>
    <x v="1"/>
    <n v="96"/>
    <n v="61"/>
    <n v="107"/>
    <n v="101"/>
    <n v="51"/>
    <n v="7.2899841335639448E-4"/>
    <n v="0.70354064523506643"/>
    <n v="698.79167273256667"/>
    <n v="444.02387538215174"/>
    <n v="778.86155189983981"/>
    <n v="735.18707235405441"/>
    <n v="371.23307613917603"/>
    <n v="-36.395399621487861"/>
    <n v="-88.426137134798637"/>
    <x v="1"/>
    <n v="-0.13636363636363633"/>
    <x v="0"/>
    <x v="2"/>
  </r>
  <r>
    <s v="Virgem da Lapa"/>
    <n v="14602"/>
    <x v="13"/>
    <n v="53"/>
    <n v="11"/>
    <n v="34"/>
    <n v="46"/>
    <n v="29"/>
    <n v="4.1452850955559683E-4"/>
    <n v="0.70395517374462202"/>
    <n v="362.96397753732367"/>
    <n v="75.332146281331319"/>
    <n v="232.84481577866043"/>
    <n v="315.02533899465828"/>
    <n v="198.60293110532803"/>
    <n v="-8.9028900150664327"/>
    <n v="-83.591223719752989"/>
    <x v="1"/>
    <n v="0.14795918367346955"/>
    <x v="1"/>
    <x v="1"/>
  </r>
  <r>
    <s v="Sao Gotardo"/>
    <n v="32145"/>
    <x v="8"/>
    <n v="74"/>
    <n v="16"/>
    <n v="112"/>
    <n v="177"/>
    <n v="112"/>
    <n v="1.6009376920767878E-3"/>
    <n v="0.70555611143669883"/>
    <n v="230.20687509721571"/>
    <n v="49.774459480479074"/>
    <n v="348.42121636335355"/>
    <n v="550.62995800279975"/>
    <n v="348.42121636335355"/>
    <n v="73.728418105459639"/>
    <n v="89.222928309855519"/>
    <x v="0"/>
    <n v="1.1460396039603964"/>
    <x v="0"/>
    <x v="0"/>
  </r>
  <r>
    <s v="Guaxupe"/>
    <n v="49509"/>
    <x v="12"/>
    <n v="89"/>
    <n v="218"/>
    <n v="490"/>
    <n v="347"/>
    <n v="149"/>
    <n v="2.1298188939235839E-3"/>
    <n v="0.70768593033062244"/>
    <n v="179.76529519885273"/>
    <n v="440.32398149831346"/>
    <n v="989.71904098244761"/>
    <n v="700.88266779777416"/>
    <n v="300.95538184976465"/>
    <n v="50.293885960128442"/>
    <n v="88.86093051288519"/>
    <x v="0"/>
    <n v="-6.6499372647427848E-2"/>
    <x v="0"/>
    <x v="0"/>
  </r>
  <r>
    <s v="Lavras"/>
    <n v="91333"/>
    <x v="12"/>
    <n v="116"/>
    <n v="182"/>
    <n v="238"/>
    <n v="304"/>
    <n v="117"/>
    <n v="1.6724081247587873E-3"/>
    <n v="0.70935833845538121"/>
    <n v="127.00776280205402"/>
    <n v="199.2708002583951"/>
    <n v="260.58489264559358"/>
    <n v="332.84793010193465"/>
    <n v="128.1026573089683"/>
    <n v="13.576691885736812"/>
    <n v="85.787449317413163"/>
    <x v="0"/>
    <n v="0.17817164179104464"/>
    <x v="1"/>
    <x v="7"/>
  </r>
  <r>
    <s v="Itueta"/>
    <n v="6038"/>
    <x v="3"/>
    <n v="62"/>
    <n v="44"/>
    <n v="17"/>
    <n v="7"/>
    <n v="3"/>
    <n v="4.2882259609199671E-5"/>
    <n v="0.70940122071499045"/>
    <n v="1026.830076184167"/>
    <n v="728.71811858231206"/>
    <n v="281.55018217952966"/>
    <n v="115.93242795627692"/>
    <n v="49.685326266975821"/>
    <n v="-256.70751904604174"/>
    <n v="-89.77680634400032"/>
    <x v="1"/>
    <n v="-0.87804878048780477"/>
    <x v="2"/>
    <x v="3"/>
  </r>
  <r>
    <s v="Lagoa da Prata"/>
    <n v="46276"/>
    <x v="6"/>
    <n v="141"/>
    <n v="144"/>
    <n v="304"/>
    <n v="179"/>
    <n v="176"/>
    <n v="2.5157592304063808E-3"/>
    <n v="0.71191697994539682"/>
    <n v="304.69357766444813"/>
    <n v="311.17641974241508"/>
    <n v="656.9279972339873"/>
    <n v="386.80957731869654"/>
    <n v="380.32673524072953"/>
    <n v="22.689947272884428"/>
    <n v="87.476471612185449"/>
    <x v="0"/>
    <n v="-9.5925297113751987E-2"/>
    <x v="0"/>
    <x v="0"/>
  </r>
  <r>
    <s v="Cambui"/>
    <n v="26070"/>
    <x v="12"/>
    <n v="141"/>
    <n v="71"/>
    <n v="363"/>
    <n v="174"/>
    <n v="87"/>
    <n v="1.2435855286667906E-3"/>
    <n v="0.71316056547406359"/>
    <n v="540.8515535097813"/>
    <n v="272.34369006520905"/>
    <n v="1392.4050632911392"/>
    <n v="667.43383199079403"/>
    <n v="333.71691599539702"/>
    <n v="-1.9179133103183517"/>
    <n v="-62.462463746270558"/>
    <x v="1"/>
    <n v="-0.31913043478260861"/>
    <x v="0"/>
    <x v="2"/>
  </r>
  <r>
    <s v="Santa Rita do Sapucai"/>
    <n v="35724"/>
    <x v="12"/>
    <n v="66"/>
    <n v="82"/>
    <n v="210"/>
    <n v="216"/>
    <n v="76"/>
    <n v="1.0863505767663918E-3"/>
    <n v="0.71424691605083002"/>
    <n v="184.74974806852535"/>
    <n v="229.53756578210724"/>
    <n v="587.84010749076253"/>
    <n v="604.63553913335579"/>
    <n v="212.74213413951404"/>
    <n v="43.108274549322601"/>
    <n v="88.671125065807118"/>
    <x v="0"/>
    <n v="0.22346368715083806"/>
    <x v="0"/>
    <x v="0"/>
  </r>
  <r>
    <s v="Turmalina"/>
    <n v="17939"/>
    <x v="13"/>
    <n v="39"/>
    <n v="30"/>
    <n v="58"/>
    <n v="60"/>
    <n v="63"/>
    <n v="9.0052745179319317E-4"/>
    <n v="0.71514744350262316"/>
    <n v="217.40342271029601"/>
    <n v="167.23340208484308"/>
    <n v="323.31791069736329"/>
    <n v="334.46680416968616"/>
    <n v="351.19014437817043"/>
    <n v="43.480684542059194"/>
    <n v="88.682502787347019"/>
    <x v="0"/>
    <n v="0.45275590551181105"/>
    <x v="0"/>
    <x v="0"/>
  </r>
  <r>
    <s v="Itanhomi"/>
    <n v="12294"/>
    <x v="3"/>
    <n v="47"/>
    <n v="14"/>
    <n v="28"/>
    <n v="21"/>
    <n v="18"/>
    <n v="2.5729355765519802E-4"/>
    <n v="0.71540473706027841"/>
    <n v="382.30030909386693"/>
    <n v="113.8766878151944"/>
    <n v="227.7533756303888"/>
    <n v="170.81503172279162"/>
    <n v="146.41288433382138"/>
    <n v="-41.483650561249384"/>
    <n v="-88.619102115260219"/>
    <x v="1"/>
    <n v="-0.34269662921348315"/>
    <x v="1"/>
    <x v="1"/>
  </r>
  <r>
    <s v="Monte Siao"/>
    <n v="19970"/>
    <x v="12"/>
    <n v="42"/>
    <n v="94"/>
    <n v="275"/>
    <n v="180"/>
    <n v="113"/>
    <n v="1.6152317786131878E-3"/>
    <n v="0.71701996883889163"/>
    <n v="210.31547320981471"/>
    <n v="470.70605908863291"/>
    <n v="1377.0655983975964"/>
    <n v="901.35202804206313"/>
    <n v="565.84877315973961"/>
    <n v="114.17125688532799"/>
    <n v="89.498172167196557"/>
    <x v="0"/>
    <n v="6.9343065693430822E-2"/>
    <x v="0"/>
    <x v="0"/>
  </r>
  <r>
    <s v="Ibia"/>
    <n v="22899"/>
    <x v="7"/>
    <n v="90"/>
    <n v="93"/>
    <n v="299"/>
    <n v="203"/>
    <n v="89"/>
    <n v="1.2721737017395904E-3"/>
    <n v="0.71829214254063123"/>
    <n v="393.03026333027645"/>
    <n v="406.13127210795233"/>
    <n v="1305.7338748416962"/>
    <n v="886.50159395606795"/>
    <n v="388.66326040438446"/>
    <n v="47.163631599633163"/>
    <n v="88.785352315671702"/>
    <x v="0"/>
    <n v="-9.128630705394214E-2"/>
    <x v="0"/>
    <x v="0"/>
  </r>
  <r>
    <s v="Esmeraldas"/>
    <n v="58307"/>
    <x v="0"/>
    <n v="73"/>
    <n v="63"/>
    <n v="206"/>
    <n v="155"/>
    <n v="102"/>
    <n v="1.457996826712789E-3"/>
    <n v="0.719750139367344"/>
    <n v="125.19937571818134"/>
    <n v="108.04877630473185"/>
    <n v="353.30234791705971"/>
    <n v="265.83429090846721"/>
    <n v="174.93611401718491"/>
    <n v="25.725899120174244"/>
    <n v="87.773957373601547"/>
    <x v="0"/>
    <n v="0.12719298245614002"/>
    <x v="1"/>
    <x v="7"/>
  </r>
  <r>
    <s v="Mirai"/>
    <n v="13418"/>
    <x v="1"/>
    <n v="66"/>
    <n v="68"/>
    <n v="86"/>
    <n v="51"/>
    <n v="75"/>
    <n v="1.0720564902299919E-3"/>
    <n v="0.72082219585757401"/>
    <n v="491.87658369354597"/>
    <n v="506.78193471456251"/>
    <n v="640.93009390371139"/>
    <n v="380.08645103592193"/>
    <n v="558.95066328812038"/>
    <n v="0.74526755105082432"/>
    <n v="36.695967498446954"/>
    <x v="2"/>
    <n v="-0.14090909090909085"/>
    <x v="0"/>
    <x v="8"/>
  </r>
  <r>
    <s v="Varzea da Palma"/>
    <n v="35907"/>
    <x v="5"/>
    <n v="103"/>
    <n v="114"/>
    <n v="176"/>
    <n v="145"/>
    <n v="73"/>
    <n v="1.0434683171571921E-3"/>
    <n v="0.72186566417473119"/>
    <n v="286.85214582114907"/>
    <n v="317.48684100593198"/>
    <n v="490.15512295652655"/>
    <n v="403.82098198122929"/>
    <n v="203.30297713537752"/>
    <n v="-8.0764196396245787"/>
    <n v="-82.941717842171627"/>
    <x v="1"/>
    <n v="-0.16793893129770993"/>
    <x v="0"/>
    <x v="2"/>
  </r>
  <r>
    <s v="Carai"/>
    <n v="22278"/>
    <x v="10"/>
    <n v="99"/>
    <n v="67"/>
    <n v="65"/>
    <n v="110"/>
    <n v="57"/>
    <n v="8.1476293257479377E-4"/>
    <n v="0.72268042710730596"/>
    <n v="444.38459466738487"/>
    <n v="300.7451297243918"/>
    <n v="291.76766316545468"/>
    <n v="493.7606607415388"/>
    <n v="255.85779692970644"/>
    <n v="-18.403806445820987"/>
    <n v="-86.889801496071087"/>
    <x v="1"/>
    <n v="8.4415584415584402E-2"/>
    <x v="0"/>
    <x v="2"/>
  </r>
  <r>
    <s v="Almenara"/>
    <n v="38269"/>
    <x v="10"/>
    <n v="263"/>
    <n v="0"/>
    <n v="420"/>
    <n v="235"/>
    <n v="164"/>
    <n v="2.3442301919695823E-3"/>
    <n v="0.72502465729927557"/>
    <n v="687.2403250672869"/>
    <n v="0"/>
    <n v="1097.4940552405342"/>
    <n v="614.07405471791787"/>
    <n v="428.54529776058951"/>
    <n v="9.6684000104523076"/>
    <n v="84.094910252115653"/>
    <x v="0"/>
    <n v="-0.12371888726207921"/>
    <x v="0"/>
    <x v="0"/>
  </r>
  <r>
    <s v="Pains"/>
    <n v="8420"/>
    <x v="6"/>
    <n v="65"/>
    <n v="11"/>
    <n v="10"/>
    <n v="9"/>
    <n v="10"/>
    <n v="1.4294086536399892E-4"/>
    <n v="0.7251675981646396"/>
    <n v="771.97149643705461"/>
    <n v="130.64133016627079"/>
    <n v="118.76484560570071"/>
    <n v="106.88836104513064"/>
    <n v="118.76484560570071"/>
    <n v="-133.01662707838483"/>
    <n v="-89.569266629364535"/>
    <x v="1"/>
    <n v="-0.66860465116279066"/>
    <x v="1"/>
    <x v="1"/>
  </r>
  <r>
    <s v="Bicas"/>
    <n v="14180"/>
    <x v="1"/>
    <n v="77"/>
    <n v="30"/>
    <n v="110"/>
    <n v="80"/>
    <n v="37"/>
    <n v="5.2888120184679593E-4"/>
    <n v="0.7256964793664864"/>
    <n v="543.01833568406198"/>
    <n v="211.56558533145278"/>
    <n v="775.74047954866012"/>
    <n v="564.17489421720734"/>
    <n v="260.93088857545843"/>
    <n v="-21.156558533145255"/>
    <n v="-87.293833605278095"/>
    <x v="1"/>
    <n v="-0.19124423963133641"/>
    <x v="0"/>
    <x v="2"/>
  </r>
  <r>
    <s v="Rio Preto"/>
    <n v="5590"/>
    <x v="1"/>
    <n v="32"/>
    <n v="20"/>
    <n v="31"/>
    <n v="37"/>
    <n v="25"/>
    <n v="3.573521634099973E-4"/>
    <n v="0.72605383152989644"/>
    <n v="572.45080500894449"/>
    <n v="357.78175313059035"/>
    <n v="554.56171735241503"/>
    <n v="661.8962432915921"/>
    <n v="447.2271914132379"/>
    <n v="5.3667262969588592"/>
    <n v="79.444933211346594"/>
    <x v="0"/>
    <n v="0.12048192771084337"/>
    <x v="0"/>
    <x v="0"/>
  </r>
  <r>
    <s v="Sao Goncalo do Rio Abaixo"/>
    <n v="9627"/>
    <x v="0"/>
    <n v="63"/>
    <n v="28"/>
    <n v="41"/>
    <n v="42"/>
    <n v="38"/>
    <n v="5.4317528838319592E-4"/>
    <n v="0.72659700681827966"/>
    <n v="654.40947335618569"/>
    <n v="290.84865482497145"/>
    <n v="425.88553027942243"/>
    <n v="436.27298223745714"/>
    <n v="394.72317440531833"/>
    <n v="-37.394827048924903"/>
    <n v="-88.46818043651723"/>
    <x v="1"/>
    <n v="-9.0909090909090981E-2"/>
    <x v="0"/>
    <x v="2"/>
  </r>
  <r>
    <s v="Montalvania"/>
    <n v="16265"/>
    <x v="5"/>
    <n v="56"/>
    <n v="16"/>
    <n v="5"/>
    <n v="11"/>
    <n v="15"/>
    <n v="2.1441129804599838E-4"/>
    <n v="0.72681141811632566"/>
    <n v="344.29757147248694"/>
    <n v="98.370734706424827"/>
    <n v="30.74085459575776"/>
    <n v="67.629880110667074"/>
    <n v="92.222563787273288"/>
    <n v="-53.489086996618518"/>
    <n v="-88.928957123293799"/>
    <x v="1"/>
    <n v="-0.4935064935064935"/>
    <x v="1"/>
    <x v="1"/>
  </r>
  <r>
    <s v="Alto Caparao"/>
    <n v="5257"/>
    <x v="9"/>
    <n v="32"/>
    <n v="17"/>
    <n v="13"/>
    <n v="37"/>
    <n v="10"/>
    <n v="1.4294086536399892E-4"/>
    <n v="0.7269543589816897"/>
    <n v="608.7121932661214"/>
    <n v="323.37835267262699"/>
    <n v="247.28932851436181"/>
    <n v="703.82347346395284"/>
    <n v="190.22256039566292"/>
    <n v="-45.653414494959108"/>
    <n v="-88.745184354298061"/>
    <x v="1"/>
    <n v="0.13709677419354832"/>
    <x v="1"/>
    <x v="1"/>
  </r>
  <r>
    <s v="Coroaci"/>
    <n v="11109"/>
    <x v="3"/>
    <n v="33"/>
    <n v="2"/>
    <n v="8"/>
    <n v="5"/>
    <n v="1"/>
    <n v="1.4294086536399891E-5"/>
    <n v="0.72696865306822611"/>
    <n v="297.05644072373752"/>
    <n v="18.003420649923484"/>
    <n v="72.013682599693936"/>
    <n v="45.00855162480871"/>
    <n v="9.0017103249617421"/>
    <n v="-54.910432982266641"/>
    <n v="-88.956674652453316"/>
    <x v="1"/>
    <n v="-0.79069767441860472"/>
    <x v="4"/>
    <x v="5"/>
  </r>
  <r>
    <s v="Serra dos Aimores"/>
    <n v="8629"/>
    <x v="10"/>
    <n v="13"/>
    <n v="12"/>
    <n v="3"/>
    <n v="9"/>
    <n v="6"/>
    <n v="8.5764519218399342E-5"/>
    <n v="0.72705441758744449"/>
    <n v="150.65476880287403"/>
    <n v="139.06594043342218"/>
    <n v="34.766485108355546"/>
    <n v="104.29945532506665"/>
    <n v="69.532970216711092"/>
    <n v="-19.70100822806814"/>
    <n v="-87.094227460251474"/>
    <x v="1"/>
    <n v="-0.19642857142857126"/>
    <x v="1"/>
    <x v="1"/>
  </r>
  <r>
    <s v="Santa Margarida"/>
    <n v="14716"/>
    <x v="9"/>
    <n v="92"/>
    <n v="100"/>
    <n v="87"/>
    <n v="34"/>
    <n v="44"/>
    <n v="6.2893980760159521E-4"/>
    <n v="0.72768335739504608"/>
    <n v="625.16988312041315"/>
    <n v="679.53248165262301"/>
    <n v="591.19325903778201"/>
    <n v="231.04104376189181"/>
    <n v="298.99429192715411"/>
    <n v="-110.08426202772493"/>
    <n v="-89.479542283746866"/>
    <x v="1"/>
    <n v="-0.58064516129032251"/>
    <x v="0"/>
    <x v="2"/>
  </r>
  <r>
    <s v="Conselheiro Pena"/>
    <n v="22482"/>
    <x v="3"/>
    <n v="64"/>
    <n v="41"/>
    <n v="38"/>
    <n v="76"/>
    <n v="63"/>
    <n v="9.0052745179319317E-4"/>
    <n v="0.72858388484683922"/>
    <n v="284.67218219019662"/>
    <n v="182.36811671559471"/>
    <n v="169.02410817542923"/>
    <n v="338.04821635085847"/>
    <n v="280.22417934347476"/>
    <n v="14.678409394182003"/>
    <n v="86.10261703227529"/>
    <x v="0"/>
    <n v="0.45804195804195791"/>
    <x v="0"/>
    <x v="0"/>
  </r>
  <r>
    <s v="Piumhi"/>
    <n v="32253"/>
    <x v="12"/>
    <n v="87"/>
    <n v="133"/>
    <n v="273"/>
    <n v="309"/>
    <n v="127"/>
    <n v="1.8153489901227861E-3"/>
    <n v="0.73039923383696204"/>
    <n v="269.74234954887919"/>
    <n v="412.36474126437849"/>
    <n v="846.43288996372428"/>
    <n v="958.05041391498457"/>
    <n v="393.76182060583511"/>
    <n v="79.37246147645179"/>
    <n v="89.278178511698385"/>
    <x v="0"/>
    <n v="0.32657200811359033"/>
    <x v="0"/>
    <x v="0"/>
  </r>
  <r>
    <s v="Alto Jequitiba"/>
    <n v="8160"/>
    <x v="9"/>
    <n v="63"/>
    <n v="34"/>
    <n v="38"/>
    <n v="36"/>
    <n v="24"/>
    <n v="3.4305807687359737E-4"/>
    <n v="0.73074229191383566"/>
    <n v="772.05882352941182"/>
    <n v="416.66666666666669"/>
    <n v="465.68627450980392"/>
    <n v="441.1764705882353"/>
    <n v="294.11764705882354"/>
    <n v="-93.137254901960802"/>
    <n v="-89.384847899542706"/>
    <x v="1"/>
    <n v="-0.33333333333333343"/>
    <x v="0"/>
    <x v="2"/>
  </r>
  <r>
    <s v="Sao Joaquim de Bicas"/>
    <n v="23462"/>
    <x v="0"/>
    <n v="94"/>
    <n v="62"/>
    <n v="74"/>
    <n v="65"/>
    <n v="46"/>
    <n v="6.5752798067439497E-4"/>
    <n v="0.73139981989451008"/>
    <n v="400.64785610774874"/>
    <n v="264.25709658170661"/>
    <n v="315.40363140397238"/>
    <n v="277.04373028727304"/>
    <n v="196.06171681868554"/>
    <n v="-39.638564487255998"/>
    <n v="-88.554851075016515"/>
    <x v="1"/>
    <n v="-0.27608695652173915"/>
    <x v="1"/>
    <x v="1"/>
  </r>
  <r>
    <s v="Santa Barbara do Leste"/>
    <n v="7717"/>
    <x v="4"/>
    <n v="53"/>
    <n v="14"/>
    <n v="27"/>
    <n v="22"/>
    <n v="15"/>
    <n v="2.1441129804599838E-4"/>
    <n v="0.73161423119255609"/>
    <n v="686.79538680834514"/>
    <n v="181.41764934560061"/>
    <n v="349.87689516651551"/>
    <n v="285.08487754308669"/>
    <n v="194.37605287028637"/>
    <n v="-88.117143967863143"/>
    <n v="-89.349805072744701"/>
    <x v="1"/>
    <n v="-0.40957446808510645"/>
    <x v="1"/>
    <x v="1"/>
  </r>
  <r>
    <s v="Ewbank da Camara"/>
    <n v="3673"/>
    <x v="1"/>
    <n v="14"/>
    <n v="0"/>
    <n v="56"/>
    <n v="25"/>
    <n v="7"/>
    <n v="1.0005860575479924E-4"/>
    <n v="0.73171428979831088"/>
    <n v="381.15981486523276"/>
    <n v="0"/>
    <n v="1524.639259460931"/>
    <n v="680.64252654505856"/>
    <n v="190.57990743261638"/>
    <n v="29.94827116798259"/>
    <n v="88.087552386731403"/>
    <x v="0"/>
    <n v="-0.31428571428571433"/>
    <x v="1"/>
    <x v="7"/>
  </r>
  <r>
    <s v="Campestre"/>
    <n v="20843"/>
    <x v="12"/>
    <n v="51"/>
    <n v="33"/>
    <n v="42"/>
    <n v="33"/>
    <n v="26"/>
    <n v="3.7164624994639718E-4"/>
    <n v="0.73208593604825722"/>
    <n v="244.68646548001729"/>
    <n v="158.32653648707"/>
    <n v="201.50650098354362"/>
    <n v="158.32653648707"/>
    <n v="124.7421196564794"/>
    <n v="-23.988869164707577"/>
    <n v="-87.612950171885913"/>
    <x v="1"/>
    <n v="-0.29761904761904767"/>
    <x v="1"/>
    <x v="1"/>
  </r>
  <r>
    <s v="Santo Antonio do Monte"/>
    <n v="25694"/>
    <x v="6"/>
    <n v="102"/>
    <n v="161"/>
    <n v="182"/>
    <n v="139"/>
    <n v="65"/>
    <n v="9.2911562486599293E-4"/>
    <n v="0.7330150516731232"/>
    <n v="396.97983965128043"/>
    <n v="626.6054331750604"/>
    <n v="708.33657663267684"/>
    <n v="540.98233050517626"/>
    <n v="252.97734879738462"/>
    <n v="-37.362808437767576"/>
    <n v="-88.466868347337964"/>
    <x v="1"/>
    <n v="-0.31235955056179776"/>
    <x v="0"/>
    <x v="2"/>
  </r>
  <r>
    <s v="Naque"/>
    <n v="6107"/>
    <x v="4"/>
    <n v="31"/>
    <n v="30"/>
    <n v="24"/>
    <n v="18"/>
    <n v="11"/>
    <n v="1.572349519003988E-4"/>
    <n v="0.73317228662502365"/>
    <n v="507.61421319796949"/>
    <n v="491.23956115932532"/>
    <n v="392.99164892746029"/>
    <n v="294.7437366955952"/>
    <n v="180.12117242508597"/>
    <n v="-85.148190600949718"/>
    <n v="-89.327136077515291"/>
    <x v="1"/>
    <n v="-0.48823529411764699"/>
    <x v="1"/>
    <x v="1"/>
  </r>
  <r>
    <s v="Itaobim"/>
    <n v="21603"/>
    <x v="10"/>
    <n v="81"/>
    <n v="18"/>
    <n v="0"/>
    <n v="119"/>
    <n v="83"/>
    <n v="1.1864091825211909E-3"/>
    <n v="0.73435869580754487"/>
    <n v="374.94792389945843"/>
    <n v="83.321760866546313"/>
    <n v="0"/>
    <n v="550.84941906216727"/>
    <n v="384.20589732907467"/>
    <n v="48.604360505485346"/>
    <n v="88.821346551792175"/>
    <x v="0"/>
    <n v="2.0606060606060606"/>
    <x v="0"/>
    <x v="0"/>
  </r>
  <r>
    <s v="Gameleiras"/>
    <n v="5384"/>
    <x v="5"/>
    <n v="28"/>
    <n v="44"/>
    <n v="11"/>
    <n v="27"/>
    <n v="20"/>
    <n v="2.8588173072799784E-4"/>
    <n v="0.73464457753827284"/>
    <n v="520.05943536404163"/>
    <n v="817.23625557206537"/>
    <n v="204.30906389301634"/>
    <n v="501.48588410104014"/>
    <n v="371.47102526002971"/>
    <n v="-61.292719167904906"/>
    <n v="-89.06529360486094"/>
    <x v="1"/>
    <n v="-0.15060240963855412"/>
    <x v="0"/>
    <x v="2"/>
  </r>
  <r>
    <s v="Mutum"/>
    <n v="27105"/>
    <x v="9"/>
    <n v="57"/>
    <n v="53"/>
    <n v="79"/>
    <n v="64"/>
    <n v="38"/>
    <n v="5.4317528838319592E-4"/>
    <n v="0.73518775282665605"/>
    <n v="210.29330381848368"/>
    <n v="195.53587898911641"/>
    <n v="291.4591403800037"/>
    <n v="236.11879726987644"/>
    <n v="140.19553587898912"/>
    <n v="-9.961261759822909"/>
    <n v="-84.267346631773648"/>
    <x v="1"/>
    <n v="-0.19047619047619038"/>
    <x v="1"/>
    <x v="1"/>
  </r>
  <r>
    <s v="Coracao de Jesus"/>
    <n v="27003"/>
    <x v="5"/>
    <n v="24"/>
    <n v="7"/>
    <n v="14"/>
    <n v="14"/>
    <n v="7"/>
    <n v="1.0005860575479924E-4"/>
    <n v="0.73528781143241084"/>
    <n v="88.879013442950793"/>
    <n v="25.923045587527312"/>
    <n v="51.846091175054625"/>
    <n v="51.846091175054625"/>
    <n v="25.923045587527312"/>
    <n v="-9.9988890123319649"/>
    <n v="-84.288776546587499"/>
    <x v="1"/>
    <n v="-0.3"/>
    <x v="2"/>
    <x v="3"/>
  </r>
  <r>
    <s v="Lambari"/>
    <n v="19167"/>
    <x v="12"/>
    <n v="49"/>
    <n v="51"/>
    <n v="130"/>
    <n v="114"/>
    <n v="67"/>
    <n v="9.5770379793879269E-4"/>
    <n v="0.73624551523034965"/>
    <n v="255.64772786560232"/>
    <n v="266.08232900297384"/>
    <n v="678.24907392914906"/>
    <n v="594.77226483017694"/>
    <n v="349.55913810194608"/>
    <n v="51.651275629989058"/>
    <n v="88.890857551151285"/>
    <x v="0"/>
    <n v="0.18043478260869578"/>
    <x v="0"/>
    <x v="0"/>
  </r>
  <r>
    <s v="Mato Verde"/>
    <n v="12989"/>
    <x v="5"/>
    <n v="38"/>
    <n v="28"/>
    <n v="23"/>
    <n v="20"/>
    <n v="23"/>
    <n v="3.2876399033719749E-4"/>
    <n v="0.73657427922068686"/>
    <n v="292.55523904842556"/>
    <n v="215.56701824620833"/>
    <n v="177.07290784509971"/>
    <n v="153.97644160443451"/>
    <n v="177.07290784509971"/>
    <n v="-29.255523904842551"/>
    <n v="-88.042301997099869"/>
    <x v="1"/>
    <n v="-0.27528089887640445"/>
    <x v="1"/>
    <x v="1"/>
  </r>
  <r>
    <s v="Carlos Chagas"/>
    <n v="21302"/>
    <x v="10"/>
    <n v="53"/>
    <n v="54"/>
    <n v="119"/>
    <n v="159"/>
    <n v="163"/>
    <n v="2.3299361054331825E-3"/>
    <n v="0.73890421532612005"/>
    <n v="248.80292930241293"/>
    <n v="253.4973241949113"/>
    <n v="558.63299220730448"/>
    <n v="746.40878790723878"/>
    <n v="765.18636747723212"/>
    <n v="152.56783400619659"/>
    <n v="89.624462394623166"/>
    <x v="0"/>
    <n v="1.1371681415929202"/>
    <x v="0"/>
    <x v="0"/>
  </r>
  <r>
    <s v="Rio Paranaiba"/>
    <n v="11049"/>
    <x v="8"/>
    <n v="42"/>
    <n v="10"/>
    <n v="58"/>
    <n v="84"/>
    <n v="99"/>
    <n v="1.4151145671035892E-3"/>
    <n v="0.74031932989322369"/>
    <n v="380.12489818083083"/>
    <n v="90.505928138293058"/>
    <n v="524.93438320209975"/>
    <n v="760.24979636166165"/>
    <n v="896.00868856910131"/>
    <n v="170.15114489999095"/>
    <n v="89.663269266374925"/>
    <x v="0"/>
    <n v="1.4954545454545451"/>
    <x v="0"/>
    <x v="0"/>
  </r>
  <r>
    <s v="agua Boa"/>
    <n v="16764"/>
    <x v="3"/>
    <n v="31"/>
    <n v="4"/>
    <n v="11"/>
    <n v="29"/>
    <n v="8"/>
    <n v="1.1435269229119913E-4"/>
    <n v="0.7404336825855149"/>
    <n v="184.92006680983059"/>
    <n v="23.860653781913623"/>
    <n v="65.616797900262469"/>
    <n v="172.98973991887379"/>
    <n v="47.721307563827246"/>
    <n v="-12.526843235504652"/>
    <n v="-85.43583854473404"/>
    <x v="1"/>
    <n v="0.20652173913043503"/>
    <x v="2"/>
    <x v="3"/>
  </r>
  <r>
    <s v="Abaete"/>
    <n v="23193"/>
    <x v="0"/>
    <n v="60"/>
    <n v="77"/>
    <n v="97"/>
    <n v="47"/>
    <n v="20"/>
    <n v="2.8588173072799784E-4"/>
    <n v="0.74071956431624286"/>
    <n v="258.69874531108525"/>
    <n v="331.99672314922606"/>
    <n v="418.22963825292118"/>
    <n v="202.64735049368346"/>
    <n v="86.232915103695092"/>
    <n v="-47.428103307032288"/>
    <n v="-88.79212350169837"/>
    <x v="1"/>
    <n v="-0.57051282051282048"/>
    <x v="1"/>
    <x v="1"/>
  </r>
  <r>
    <s v="Pedra Bonita"/>
    <n v="6709"/>
    <x v="1"/>
    <n v="46"/>
    <n v="4"/>
    <n v="4"/>
    <n v="2"/>
    <n v="7"/>
    <n v="1.0005860575479924E-4"/>
    <n v="0.74081962292199766"/>
    <n v="685.64614696676108"/>
    <n v="59.621404084066178"/>
    <n v="59.621404084066178"/>
    <n v="29.810702042033089"/>
    <n v="104.3374571471158"/>
    <n v="-119.24280816813234"/>
    <n v="-89.51951453289827"/>
    <x v="1"/>
    <n v="-0.75"/>
    <x v="1"/>
    <x v="1"/>
  </r>
  <r>
    <s v="Nova Serrana"/>
    <n v="65176"/>
    <x v="6"/>
    <n v="74"/>
    <n v="101"/>
    <n v="235"/>
    <n v="155"/>
    <n v="166"/>
    <n v="2.3728183650423818E-3"/>
    <n v="0.74319244128703998"/>
    <n v="113.53872591137844"/>
    <n v="154.96501779796245"/>
    <n v="360.56217012397201"/>
    <n v="237.81760157113047"/>
    <n v="254.69497974714619"/>
    <n v="36.516509144470362"/>
    <n v="88.431354347306495"/>
    <x v="0"/>
    <n v="0.17439024390243915"/>
    <x v="0"/>
    <x v="0"/>
  </r>
  <r>
    <s v="Engenheiro Caldas"/>
    <n v="10772"/>
    <x v="3"/>
    <n v="37"/>
    <n v="11"/>
    <n v="19"/>
    <n v="11"/>
    <n v="3"/>
    <n v="4.2882259609199671E-5"/>
    <n v="0.74323532354664923"/>
    <n v="343.48310434459711"/>
    <n v="102.11659858893427"/>
    <n v="176.38321574452283"/>
    <n v="102.11659858893427"/>
    <n v="27.849981433345707"/>
    <n v="-63.12662458225028"/>
    <n v="-89.092443355590888"/>
    <x v="1"/>
    <n v="-0.68656716417910446"/>
    <x v="2"/>
    <x v="3"/>
  </r>
  <r>
    <s v="Malacacheta"/>
    <n v="18296"/>
    <x v="10"/>
    <n v="60"/>
    <n v="40"/>
    <n v="62"/>
    <n v="32"/>
    <n v="19"/>
    <n v="2.7158764419159796E-4"/>
    <n v="0.74350691119084078"/>
    <n v="327.94053344993438"/>
    <n v="218.62702229995625"/>
    <n v="338.87188456493226"/>
    <n v="174.90161783996501"/>
    <n v="103.84783559247923"/>
    <n v="-49.191080017490151"/>
    <n v="-88.835400875657072"/>
    <x v="1"/>
    <n v="-0.52777777777777779"/>
    <x v="1"/>
    <x v="1"/>
  </r>
  <r>
    <s v="Dionisio"/>
    <n v="10560"/>
    <x v="4"/>
    <n v="32"/>
    <n v="15"/>
    <n v="8"/>
    <n v="5"/>
    <n v="2"/>
    <n v="2.8588173072799783E-5"/>
    <n v="0.74353549936391361"/>
    <n v="303.030303030303"/>
    <n v="142.04545454545456"/>
    <n v="75.757575757575751"/>
    <n v="47.348484848484851"/>
    <n v="18.939393939393938"/>
    <n v="-66.287878787878782"/>
    <n v="-89.13571780060478"/>
    <x v="1"/>
    <n v="-0.80909090909090919"/>
    <x v="4"/>
    <x v="5"/>
  </r>
  <r>
    <s v="Frei Lagonegro"/>
    <n v="3468"/>
    <x v="3"/>
    <n v="22"/>
    <n v="1"/>
    <n v="8"/>
    <n v="4"/>
    <n v="4"/>
    <n v="5.7176346145599566E-5"/>
    <n v="0.74359267571005916"/>
    <n v="634.37139561707033"/>
    <n v="28.835063437139564"/>
    <n v="230.68050749711651"/>
    <n v="115.34025374855825"/>
    <n v="115.34025374855825"/>
    <n v="-95.155709342560542"/>
    <n v="-89.397895609405708"/>
    <x v="1"/>
    <n v="-0.61290322580645151"/>
    <x v="1"/>
    <x v="1"/>
  </r>
  <r>
    <s v="Caete"/>
    <n v="40634"/>
    <x v="0"/>
    <n v="72"/>
    <n v="73"/>
    <n v="101"/>
    <n v="90"/>
    <n v="44"/>
    <n v="6.2893980760159521E-4"/>
    <n v="0.74422161551766075"/>
    <n v="177.19151449525029"/>
    <n v="179.65250775212874"/>
    <n v="248.56031894472611"/>
    <n v="221.48939311906284"/>
    <n v="108.28370330265295"/>
    <n v="-9.5978737018260567"/>
    <n v="-84.051828931737916"/>
    <x v="1"/>
    <n v="-0.18292682926829279"/>
    <x v="1"/>
    <x v="1"/>
  </r>
  <r>
    <s v="Cuparaque"/>
    <n v="4547"/>
    <x v="3"/>
    <n v="54"/>
    <n v="5"/>
    <n v="17"/>
    <n v="14"/>
    <n v="14"/>
    <n v="2.0011721150959847E-4"/>
    <n v="0.74442173272917034"/>
    <n v="1187.5962172861227"/>
    <n v="109.96261271167802"/>
    <n v="373.87288321970533"/>
    <n v="307.89531559269852"/>
    <n v="307.89531559269852"/>
    <n v="-156.14691005058279"/>
    <n v="-89.63306993265418"/>
    <x v="1"/>
    <n v="-0.44736842105263147"/>
    <x v="0"/>
    <x v="2"/>
  </r>
  <r>
    <s v="Nova Era"/>
    <n v="18517"/>
    <x v="0"/>
    <n v="80"/>
    <n v="64"/>
    <n v="123"/>
    <n v="51"/>
    <n v="30"/>
    <n v="4.2882259609199676E-4"/>
    <n v="0.74485055532526234"/>
    <n v="432.0354269050062"/>
    <n v="345.62834152400495"/>
    <n v="664.25446886644704"/>
    <n v="275.42258465194146"/>
    <n v="162.01328508937732"/>
    <n v="-61.025004050332129"/>
    <n v="-89.061193804322414"/>
    <x v="1"/>
    <n v="-0.5449438202247191"/>
    <x v="1"/>
    <x v="1"/>
  </r>
  <r>
    <s v="Ladainha"/>
    <n v="17082"/>
    <x v="10"/>
    <n v="38"/>
    <n v="29"/>
    <n v="18"/>
    <n v="9"/>
    <n v="0"/>
    <n v="0"/>
    <n v="0.74485055532526234"/>
    <n v="222.45638683994849"/>
    <n v="169.76934785153964"/>
    <n v="105.3740779768177"/>
    <n v="52.687038988408851"/>
    <n v="0"/>
    <n v="-56.199508254302785"/>
    <n v="-88.98060080076219"/>
    <x v="1"/>
    <n v="-0.8411764705882353"/>
    <x v="3"/>
    <x v="4"/>
  </r>
  <r>
    <s v="Tumiritinga"/>
    <n v="6169"/>
    <x v="3"/>
    <n v="22"/>
    <n v="8"/>
    <n v="11"/>
    <n v="10"/>
    <n v="5"/>
    <n v="7.147043268199946E-5"/>
    <n v="0.74492202575794431"/>
    <n v="356.62181877127574"/>
    <n v="129.68066137137299"/>
    <n v="178.31090938563787"/>
    <n v="162.10082671421625"/>
    <n v="81.050413357108127"/>
    <n v="-51.872264548549197"/>
    <n v="-88.895581604615373"/>
    <x v="1"/>
    <n v="-0.45121951219512191"/>
    <x v="1"/>
    <x v="1"/>
  </r>
  <r>
    <s v="Mar de Espanha"/>
    <n v="11566"/>
    <x v="1"/>
    <n v="65"/>
    <n v="46"/>
    <n v="107"/>
    <n v="91"/>
    <n v="109"/>
    <n v="1.5580554324675882E-3"/>
    <n v="0.74648008119041187"/>
    <n v="561.99204565104617"/>
    <n v="397.71744769150962"/>
    <n v="925.12536745633747"/>
    <n v="786.78886391146466"/>
    <n v="942.41743039944674"/>
    <n v="114.99221857167564"/>
    <n v="89.501754675518143"/>
    <x v="0"/>
    <n v="0.37614678899082571"/>
    <x v="0"/>
    <x v="0"/>
  </r>
  <r>
    <s v="Rodeiro"/>
    <n v="6481"/>
    <x v="1"/>
    <n v="76"/>
    <n v="0"/>
    <n v="0"/>
    <n v="0"/>
    <n v="193"/>
    <n v="2.7587587015251791E-3"/>
    <n v="0.74923883989193707"/>
    <n v="1172.6585403487115"/>
    <n v="0"/>
    <n v="0"/>
    <n v="0"/>
    <n v="2977.9355037802811"/>
    <n v="361.05539268631389"/>
    <n v="89.841310684817529"/>
    <x v="0"/>
    <n v="2.8092105263157898"/>
    <x v="0"/>
    <x v="0"/>
  </r>
  <r>
    <s v="Sao Joao da Ponte"/>
    <n v="26915"/>
    <x v="5"/>
    <n v="63"/>
    <n v="19"/>
    <n v="41"/>
    <n v="24"/>
    <n v="23"/>
    <n v="3.2876399033719749E-4"/>
    <n v="0.74956760388227428"/>
    <n v="234.07022106631987"/>
    <n v="70.592606353334574"/>
    <n v="152.33141370982725"/>
    <n v="89.169608025264722"/>
    <n v="85.454207690878704"/>
    <n v="-27.865502507895219"/>
    <n v="-87.944727452605463"/>
    <x v="1"/>
    <n v="-0.42682926829268281"/>
    <x v="1"/>
    <x v="1"/>
  </r>
  <r>
    <s v="Munhoz"/>
    <n v="6446"/>
    <x v="12"/>
    <n v="51"/>
    <n v="19"/>
    <n v="8"/>
    <n v="9"/>
    <n v="9"/>
    <n v="1.2864677882759901E-4"/>
    <n v="0.7496962506611019"/>
    <n v="791.18833385044979"/>
    <n v="294.75643810114798"/>
    <n v="124.10797393732547"/>
    <n v="139.62147067949115"/>
    <n v="139.62147067949115"/>
    <n v="-145.82686937635739"/>
    <n v="-89.607103398158458"/>
    <x v="1"/>
    <n v="-0.65384615384615385"/>
    <x v="1"/>
    <x v="1"/>
  </r>
  <r>
    <s v="Sardoa"/>
    <n v="5416"/>
    <x v="3"/>
    <n v="35"/>
    <n v="5"/>
    <n v="16"/>
    <n v="9"/>
    <n v="5"/>
    <n v="7.147043268199946E-5"/>
    <n v="0.74976772109378387"/>
    <n v="646.23338257016246"/>
    <n v="92.319054652880354"/>
    <n v="295.42097488921718"/>
    <n v="166.17429837518463"/>
    <n v="92.319054652880354"/>
    <n v="-103.39734121122599"/>
    <n v="-89.445885237221489"/>
    <x v="1"/>
    <n v="-0.62500000000000011"/>
    <x v="1"/>
    <x v="1"/>
  </r>
  <r>
    <s v="Januaria"/>
    <n v="67206"/>
    <x v="5"/>
    <n v="47"/>
    <n v="20"/>
    <n v="53"/>
    <n v="44"/>
    <n v="69"/>
    <n v="9.8629197101159256E-4"/>
    <n v="0.7507540130647955"/>
    <n v="69.934232062613461"/>
    <n v="29.759247686218494"/>
    <n v="78.862006368479001"/>
    <n v="65.470344909680676"/>
    <n v="102.6694045174538"/>
    <n v="10.118144213314286"/>
    <n v="84.355653351481635"/>
    <x v="0"/>
    <n v="0.41249999999999992"/>
    <x v="1"/>
    <x v="7"/>
  </r>
  <r>
    <s v="Barao de Cocais"/>
    <n v="27660"/>
    <x v="0"/>
    <n v="88"/>
    <n v="53"/>
    <n v="121"/>
    <n v="108"/>
    <n v="153"/>
    <n v="2.1869952400691835E-3"/>
    <n v="0.75294100830486466"/>
    <n v="318.14895155459146"/>
    <n v="191.6124367317426"/>
    <n v="437.45480838756328"/>
    <n v="390.45553145336225"/>
    <n v="553.14533622559657"/>
    <n v="66.88358640636298"/>
    <n v="89.143414493617385"/>
    <x v="0"/>
    <n v="0.49427480916030547"/>
    <x v="0"/>
    <x v="0"/>
  </r>
  <r>
    <s v="Miradouro"/>
    <n v="10575"/>
    <x v="1"/>
    <n v="40"/>
    <n v="13"/>
    <n v="58"/>
    <n v="26"/>
    <n v="16"/>
    <n v="2.2870538458239826E-4"/>
    <n v="0.75316971368944707"/>
    <n v="378.25059101654847"/>
    <n v="122.93144208037825"/>
    <n v="548.46335697399525"/>
    <n v="245.86288416075649"/>
    <n v="151.3002364066194"/>
    <n v="-33.096926713947987"/>
    <n v="-88.269375450243274"/>
    <x v="1"/>
    <n v="-0.4324324324324324"/>
    <x v="1"/>
    <x v="1"/>
  </r>
  <r>
    <s v="Vargem Alegre"/>
    <n v="6808"/>
    <x v="4"/>
    <n v="39"/>
    <n v="14"/>
    <n v="0"/>
    <n v="19"/>
    <n v="6"/>
    <n v="8.5764519218399342E-5"/>
    <n v="0.75325547820866545"/>
    <n v="572.85546415981196"/>
    <n v="205.64042303172738"/>
    <n v="0"/>
    <n v="279.08343125734433"/>
    <n v="88.131609870740306"/>
    <n v="-89.600470035252627"/>
    <n v="-89.360568078013046"/>
    <x v="1"/>
    <n v="-0.29245283018867924"/>
    <x v="1"/>
    <x v="1"/>
  </r>
  <r>
    <s v="Carmopolis de Minas"/>
    <n v="16425"/>
    <x v="6"/>
    <n v="22"/>
    <n v="0"/>
    <n v="128"/>
    <n v="48"/>
    <n v="148"/>
    <n v="2.1155248073871837E-3"/>
    <n v="0.75537100301605264"/>
    <n v="133.94216133942163"/>
    <n v="0"/>
    <n v="779.29984779299843"/>
    <n v="292.23744292237444"/>
    <n v="901.06544901065456"/>
    <n v="182.64840182648402"/>
    <n v="89.686308741504675"/>
    <x v="0"/>
    <n v="0.96000000000000019"/>
    <x v="0"/>
    <x v="0"/>
  </r>
  <r>
    <s v="Santa Fe de Minas"/>
    <n v="4138"/>
    <x v="5"/>
    <n v="16"/>
    <n v="2"/>
    <n v="10"/>
    <n v="2"/>
    <n v="2"/>
    <n v="2.8588173072799783E-5"/>
    <n v="0.75539959118912547"/>
    <n v="386.66022232962786"/>
    <n v="48.332527791203482"/>
    <n v="241.66263895601739"/>
    <n v="48.332527791203482"/>
    <n v="48.332527791203482"/>
    <n v="-67.665538907684862"/>
    <n v="-89.153311866959015"/>
    <x v="1"/>
    <n v="-0.7857142857142857"/>
    <x v="2"/>
    <x v="3"/>
  </r>
  <r>
    <s v="Sao Sebastiao da Vargem Alegre"/>
    <n v="2851"/>
    <x v="1"/>
    <n v="15"/>
    <n v="0"/>
    <n v="25"/>
    <n v="0"/>
    <n v="0"/>
    <n v="0"/>
    <n v="0.75539959118912547"/>
    <n v="526.13118204138902"/>
    <n v="0"/>
    <n v="876.88530340231489"/>
    <n v="0"/>
    <n v="0"/>
    <n v="-105.2262364082778"/>
    <n v="-89.455515499704674"/>
    <x v="1"/>
    <n v="-1"/>
    <x v="3"/>
    <x v="4"/>
  </r>
  <r>
    <s v="Itapeva"/>
    <n v="8013"/>
    <x v="12"/>
    <n v="54"/>
    <n v="12"/>
    <n v="67"/>
    <n v="66"/>
    <n v="42"/>
    <n v="6.0035163452879545E-4"/>
    <n v="0.75599994282365424"/>
    <n v="673.90490453013854"/>
    <n v="149.75664545114191"/>
    <n v="836.14127043554231"/>
    <n v="823.66154998128047"/>
    <n v="524.1482590789966"/>
    <n v="37.43916136278547"/>
    <n v="88.469993507845572"/>
    <x v="0"/>
    <n v="0.2180451127819549"/>
    <x v="0"/>
    <x v="0"/>
  </r>
  <r>
    <s v="Sarzedo"/>
    <n v="24828"/>
    <x v="0"/>
    <n v="60"/>
    <n v="116"/>
    <n v="114"/>
    <n v="66"/>
    <n v="60"/>
    <n v="8.5764519218399352E-4"/>
    <n v="0.75685758801583825"/>
    <n v="241.66263895601739"/>
    <n v="467.21443531496698"/>
    <n v="459.15901401643305"/>
    <n v="265.82890285161915"/>
    <n v="241.66263895601739"/>
    <n v="-20.138553246334784"/>
    <n v="-87.157255707102166"/>
    <x v="1"/>
    <n v="-0.34827586206896555"/>
    <x v="0"/>
    <x v="2"/>
  </r>
  <r>
    <s v="Diamantina"/>
    <n v="46212"/>
    <x v="13"/>
    <n v="52"/>
    <n v="60"/>
    <n v="200"/>
    <n v="173"/>
    <n v="185"/>
    <n v="2.6444060092339801E-3"/>
    <n v="0.75950199402507224"/>
    <n v="112.52488531117459"/>
    <n v="129.83640612827838"/>
    <n v="432.78802042759452"/>
    <n v="374.36163766986931"/>
    <n v="400.32891889552502"/>
    <n v="82.013329871029185"/>
    <n v="89.301419166642717"/>
    <x v="0"/>
    <n v="0.72115384615384648"/>
    <x v="0"/>
    <x v="0"/>
  </r>
  <r>
    <s v="Itau de Minas"/>
    <n v="15123"/>
    <x v="12"/>
    <n v="50"/>
    <n v="109"/>
    <n v="152"/>
    <n v="126"/>
    <n v="69"/>
    <n v="9.8629197101159256E-4"/>
    <n v="0.76048828599608387"/>
    <n v="330.62223103881507"/>
    <n v="720.75646366461672"/>
    <n v="1005.0915823579977"/>
    <n v="833.16802221781393"/>
    <n v="456.25867883356483"/>
    <n v="36.368445414269672"/>
    <n v="88.424971265182563"/>
    <x v="0"/>
    <n v="-5.948553054662363E-2"/>
    <x v="0"/>
    <x v="0"/>
  </r>
  <r>
    <s v="Santa Maria de Itabira"/>
    <n v="10785"/>
    <x v="0"/>
    <n v="59"/>
    <n v="53"/>
    <n v="47"/>
    <n v="70"/>
    <n v="34"/>
    <n v="4.8599894223759629E-4"/>
    <n v="0.76097428493832142"/>
    <n v="547.05609643022717"/>
    <n v="491.42327306444133"/>
    <n v="435.79044969865555"/>
    <n v="649.04960593416786"/>
    <n v="315.25266573945294"/>
    <n v="-30.598052851182196"/>
    <n v="-88.128136008401981"/>
    <x v="1"/>
    <n v="-1.8867924528301706E-2"/>
    <x v="0"/>
    <x v="2"/>
  </r>
  <r>
    <s v="Itatiaiucu"/>
    <n v="9292"/>
    <x v="6"/>
    <n v="39"/>
    <n v="8"/>
    <n v="0"/>
    <n v="74"/>
    <n v="21"/>
    <n v="3.0017581726439772E-4"/>
    <n v="0.7612744607555858"/>
    <n v="419.71588463194144"/>
    <n v="86.095566078346963"/>
    <n v="0"/>
    <n v="796.38398622470936"/>
    <n v="226.00086095566078"/>
    <n v="32.285837279380111"/>
    <n v="88.225925895266514"/>
    <x v="0"/>
    <n v="2.0319148936170213"/>
    <x v="0"/>
    <x v="0"/>
  </r>
  <r>
    <s v="Santa Barbara do Monte Verde"/>
    <n v="2942"/>
    <x v="1"/>
    <n v="23"/>
    <n v="16"/>
    <n v="1"/>
    <n v="0"/>
    <n v="1"/>
    <n v="1.4294086536399891E-5"/>
    <n v="0.76128875484212222"/>
    <n v="781.78110129163838"/>
    <n v="543.84772263766138"/>
    <n v="33.990482664853836"/>
    <n v="0"/>
    <n v="33.990482664853836"/>
    <n v="-203.94289598912306"/>
    <n v="-89.719061945940794"/>
    <x v="1"/>
    <n v="-0.96250000000000002"/>
    <x v="2"/>
    <x v="3"/>
  </r>
  <r>
    <s v="Nacip Raydan"/>
    <n v="3028"/>
    <x v="3"/>
    <n v="9"/>
    <n v="14"/>
    <n v="5"/>
    <n v="0"/>
    <n v="1"/>
    <n v="1.4294086536399891E-5"/>
    <n v="0.76130304892865863"/>
    <n v="297.22589167767501"/>
    <n v="462.35138705416119"/>
    <n v="165.12549537648613"/>
    <n v="0"/>
    <n v="33.025099075297227"/>
    <n v="-99.075297225891674"/>
    <n v="-89.421714235941394"/>
    <x v="1"/>
    <n v="-0.9464285714285714"/>
    <x v="2"/>
    <x v="3"/>
  </r>
  <r>
    <s v="Machacalis"/>
    <n v="7061"/>
    <x v="10"/>
    <n v="46"/>
    <n v="69"/>
    <n v="70"/>
    <n v="27"/>
    <n v="10"/>
    <n v="1.4294086536399892E-4"/>
    <n v="0.76144598979402267"/>
    <n v="651.46579804560258"/>
    <n v="977.19869706840382"/>
    <n v="991.36099702591707"/>
    <n v="382.38209885285369"/>
    <n v="141.62299957513099"/>
    <n v="-161.45021951564934"/>
    <n v="-89.645122521323515"/>
    <x v="1"/>
    <n v="-0.70000000000000007"/>
    <x v="1"/>
    <x v="1"/>
  </r>
  <r>
    <s v="Martinho Campos"/>
    <n v="12593"/>
    <x v="6"/>
    <n v="41"/>
    <n v="38"/>
    <n v="42"/>
    <n v="35"/>
    <n v="11"/>
    <n v="1.572349519003988E-4"/>
    <n v="0.76160322474592312"/>
    <n v="325.57770189787976"/>
    <n v="301.75494322242514"/>
    <n v="333.51862145636466"/>
    <n v="277.93218454697057"/>
    <n v="87.350115143333596"/>
    <n v="-50.02779321845469"/>
    <n v="-88.85487352719251"/>
    <x v="1"/>
    <n v="-0.42975206611570238"/>
    <x v="1"/>
    <x v="1"/>
  </r>
  <r>
    <s v="Entre Folhas"/>
    <n v="5068"/>
    <x v="4"/>
    <n v="41"/>
    <n v="28"/>
    <n v="15"/>
    <n v="8"/>
    <n v="1"/>
    <n v="1.4294086536399891E-5"/>
    <n v="0.76161751883245954"/>
    <n v="808.99763220205205"/>
    <n v="552.48618784530379"/>
    <n v="295.97474348855565"/>
    <n v="157.85319652722967"/>
    <n v="19.731649565903709"/>
    <n v="-197.31649565903712"/>
    <n v="-89.709627475447036"/>
    <x v="1"/>
    <n v="-0.8392857142857143"/>
    <x v="4"/>
    <x v="5"/>
  </r>
  <r>
    <s v="Bela Vista de Minas"/>
    <n v="10296"/>
    <x v="0"/>
    <n v="32"/>
    <n v="43"/>
    <n v="35"/>
    <n v="55"/>
    <n v="36"/>
    <n v="5.1458711531039605E-4"/>
    <n v="0.76213210594776992"/>
    <n v="310.8003108003108"/>
    <n v="417.63791763791761"/>
    <n v="339.93783993783995"/>
    <n v="534.18803418803418"/>
    <n v="349.65034965034965"/>
    <n v="19.425019425019428"/>
    <n v="87.053014790681743"/>
    <x v="0"/>
    <n v="0.24090909090909093"/>
    <x v="0"/>
    <x v="0"/>
  </r>
  <r>
    <s v="Nepomuceno"/>
    <n v="25141"/>
    <x v="12"/>
    <n v="40"/>
    <n v="72"/>
    <n v="133"/>
    <n v="97"/>
    <n v="32"/>
    <n v="4.5741076916479652E-4"/>
    <n v="0.76258951671693476"/>
    <n v="159.10266099200507"/>
    <n v="286.38478978560914"/>
    <n v="529.01634779841697"/>
    <n v="385.82395290561232"/>
    <n v="127.28212879360409"/>
    <n v="3.5798098723201237"/>
    <n v="74.392589370175472"/>
    <x v="0"/>
    <n v="-0.21020408163265314"/>
    <x v="1"/>
    <x v="7"/>
  </r>
  <r>
    <s v="Orizania"/>
    <n v="7026"/>
    <x v="1"/>
    <n v="142"/>
    <n v="-87"/>
    <n v="4"/>
    <n v="16"/>
    <n v="5"/>
    <n v="7.147043268199946E-5"/>
    <n v="0.76266098714961672"/>
    <n v="2021.0646171363505"/>
    <n v="-1238.2578992314261"/>
    <n v="56.931397665812696"/>
    <n v="227.72559066325078"/>
    <n v="71.164247082265874"/>
    <n v="-243.38172502134921"/>
    <n v="-89.764586034186649"/>
    <x v="1"/>
    <n v="-0.46610169491525416"/>
    <x v="1"/>
    <x v="1"/>
  </r>
  <r>
    <s v="Sao Jose do Goiabal"/>
    <n v="5773"/>
    <x v="9"/>
    <n v="49"/>
    <n v="30"/>
    <n v="12"/>
    <n v="12"/>
    <n v="9"/>
    <n v="1.2864677882759901E-4"/>
    <n v="0.76278963392844434"/>
    <n v="848.77879785207006"/>
    <n v="519.66048848085916"/>
    <n v="207.86419539234367"/>
    <n v="207.86419539234367"/>
    <n v="155.89814654425777"/>
    <n v="-169.755759570414"/>
    <n v="-89.662484990683694"/>
    <x v="1"/>
    <n v="-0.65384615384615385"/>
    <x v="1"/>
    <x v="1"/>
  </r>
  <r>
    <s v="Bras Pires"/>
    <n v="4665"/>
    <x v="1"/>
    <n v="28"/>
    <n v="0"/>
    <n v="39"/>
    <n v="1"/>
    <n v="4"/>
    <n v="5.7176346145599566E-5"/>
    <n v="0.76284681027458989"/>
    <n v="600.21436227224012"/>
    <n v="0"/>
    <n v="836.01286173633446"/>
    <n v="21.436227224008572"/>
    <n v="85.744908896034289"/>
    <n v="-100.7502679528403"/>
    <n v="-89.431327585842311"/>
    <x v="1"/>
    <n v="-0.88805970149253732"/>
    <x v="1"/>
    <x v="1"/>
  </r>
  <r>
    <s v="Santa Barbara"/>
    <n v="27277"/>
    <x v="0"/>
    <n v="88"/>
    <n v="44"/>
    <n v="114"/>
    <n v="75"/>
    <n v="80"/>
    <n v="1.1435269229119914E-3"/>
    <n v="0.76399033719750187"/>
    <n v="322.61612347398909"/>
    <n v="161.30806173699455"/>
    <n v="417.93452359130401"/>
    <n v="274.95692341533157"/>
    <n v="293.28738497635374"/>
    <n v="5.4991384683066311"/>
    <n v="79.693573703527463"/>
    <x v="0"/>
    <n v="-5.487804878048775E-2"/>
    <x v="0"/>
    <x v="0"/>
  </r>
  <r>
    <s v="Brasilandia de Minas"/>
    <n v="13406"/>
    <x v="8"/>
    <n v="53"/>
    <n v="26"/>
    <n v="65"/>
    <n v="33"/>
    <n v="38"/>
    <n v="5.4317528838319592E-4"/>
    <n v="0.76453351248588508"/>
    <n v="395.34536774578544"/>
    <n v="193.94301059227212"/>
    <n v="484.85752648068029"/>
    <n v="246.15843652096075"/>
    <n v="283.45516932716697"/>
    <n v="-17.156497090854831"/>
    <n v="-86.664177647762287"/>
    <x v="1"/>
    <n v="-0.26041666666666657"/>
    <x v="0"/>
    <x v="2"/>
  </r>
  <r>
    <s v="Taparuba"/>
    <n v="3347"/>
    <x v="9"/>
    <n v="34"/>
    <n v="9"/>
    <n v="5"/>
    <n v="4"/>
    <n v="7"/>
    <n v="1.0005860575479924E-4"/>
    <n v="0.76463357109163987"/>
    <n v="1015.8350761876306"/>
    <n v="268.89752016731398"/>
    <n v="149.38751120406334"/>
    <n v="119.51000896325067"/>
    <n v="209.14251568568869"/>
    <n v="-176.27726322079471"/>
    <n v="-89.674971327242446"/>
    <x v="1"/>
    <n v="-0.65625"/>
    <x v="0"/>
    <x v="2"/>
  </r>
  <r>
    <s v="Dom Cavati"/>
    <n v="5784"/>
    <x v="4"/>
    <n v="0"/>
    <n v="0"/>
    <n v="0"/>
    <n v="142"/>
    <n v="46"/>
    <n v="6.5752798067439497E-4"/>
    <n v="0.7652910990723143"/>
    <n v="0"/>
    <n v="0"/>
    <n v="0"/>
    <n v="2455.0484094052558"/>
    <n v="795.29737206085747"/>
    <n v="404.56431535269707"/>
    <n v="89.858376874451849"/>
    <x v="0"/>
    <n v="0"/>
    <x v="0"/>
    <x v="0"/>
  </r>
  <r>
    <s v="Iturama"/>
    <n v="32845"/>
    <x v="7"/>
    <n v="37"/>
    <n v="41"/>
    <n v="147"/>
    <n v="174"/>
    <n v="163"/>
    <n v="2.3299361054331825E-3"/>
    <n v="0.76762103517774749"/>
    <n v="112.65032729486984"/>
    <n v="124.82874105647738"/>
    <n v="447.55670573907753"/>
    <n v="529.76099862992839"/>
    <n v="496.27036078550771"/>
    <n v="117.21723245547268"/>
    <n v="89.511211889567022"/>
    <x v="0"/>
    <n v="1.2466666666666664"/>
    <x v="0"/>
    <x v="0"/>
  </r>
  <r>
    <s v="Bocaiuva"/>
    <n v="46306"/>
    <x v="5"/>
    <n v="49"/>
    <n v="58"/>
    <n v="48"/>
    <n v="80"/>
    <n v="71"/>
    <n v="1.0148801440843923E-3"/>
    <n v="0.76863591532183184"/>
    <n v="105.81782058480542"/>
    <n v="125.25374681466765"/>
    <n v="103.65827322593184"/>
    <n v="172.76378870988643"/>
    <n v="153.32786248002418"/>
    <n v="14.253012568565628"/>
    <n v="85.986669982555753"/>
    <x v="0"/>
    <n v="0.4612903225806454"/>
    <x v="1"/>
    <x v="7"/>
  </r>
  <r>
    <s v="Campos Gerais"/>
    <n v="27853"/>
    <x v="12"/>
    <n v="29"/>
    <n v="43"/>
    <n v="103"/>
    <n v="34"/>
    <n v="38"/>
    <n v="5.4317528838319592E-4"/>
    <n v="0.76917909061021505"/>
    <n v="104.11804832513552"/>
    <n v="154.38193372347683"/>
    <n v="369.79858543065376"/>
    <n v="122.06943596740028"/>
    <n v="136.43054608121207"/>
    <n v="3.2312497756076555"/>
    <n v="72.803865648938981"/>
    <x v="0"/>
    <n v="-0.38285714285714284"/>
    <x v="1"/>
    <x v="7"/>
  </r>
  <r>
    <s v="Santo Antonio do Jacinto"/>
    <n v="11532"/>
    <x v="10"/>
    <n v="27"/>
    <n v="0"/>
    <n v="89"/>
    <n v="13"/>
    <n v="2"/>
    <n v="2.8588173072799783E-5"/>
    <n v="0.76920767878328788"/>
    <n v="234.13111342351715"/>
    <n v="0"/>
    <n v="771.76552202566768"/>
    <n v="112.72979535206383"/>
    <n v="17.34304543877905"/>
    <n v="-32.084634061741234"/>
    <n v="-88.214807826524932"/>
    <x v="1"/>
    <n v="-0.80603448275862066"/>
    <x v="4"/>
    <x v="5"/>
  </r>
  <r>
    <s v="Campanha"/>
    <n v="15790"/>
    <x v="12"/>
    <n v="62"/>
    <n v="73"/>
    <n v="89"/>
    <n v="133"/>
    <n v="101"/>
    <n v="1.443702740176389E-3"/>
    <n v="0.77065138152346424"/>
    <n v="392.65357821405956"/>
    <n v="462.31792273590878"/>
    <n v="563.64787840405313"/>
    <n v="842.30525649145022"/>
    <n v="639.64534515516141"/>
    <n v="87.397086763774524"/>
    <n v="89.344448637332817"/>
    <x v="0"/>
    <n v="0.56696428571428559"/>
    <x v="0"/>
    <x v="0"/>
  </r>
  <r>
    <s v="Machado"/>
    <n v="39109"/>
    <x v="12"/>
    <n v="58"/>
    <n v="67"/>
    <n v="153"/>
    <n v="120"/>
    <n v="97"/>
    <n v="1.3865263940307895E-3"/>
    <n v="0.77203790791749505"/>
    <n v="148.3034595617377"/>
    <n v="171.31606535580048"/>
    <n v="391.21429849906667"/>
    <n v="306.83474392083662"/>
    <n v="248.02475133600961"/>
    <n v="33.496126211357996"/>
    <n v="88.289988335217018"/>
    <x v="0"/>
    <n v="0.17086330935251795"/>
    <x v="0"/>
    <x v="0"/>
  </r>
  <r>
    <s v="Nova Resende"/>
    <n v="14623"/>
    <x v="12"/>
    <n v="26"/>
    <n v="34"/>
    <n v="103"/>
    <n v="107"/>
    <n v="63"/>
    <n v="9.0052745179319317E-4"/>
    <n v="0.77293843536928819"/>
    <n v="177.80209259385899"/>
    <n v="232.51042877658483"/>
    <n v="704.36982835259516"/>
    <n v="731.72399644395819"/>
    <n v="430.82814743896603"/>
    <n v="100.52656773575873"/>
    <n v="89.430062211293091"/>
    <x v="0"/>
    <n v="0.5644171779141105"/>
    <x v="0"/>
    <x v="0"/>
  </r>
  <r>
    <s v="Bom Jesus do Galho"/>
    <n v="15541"/>
    <x v="4"/>
    <n v="45"/>
    <n v="2"/>
    <n v="0"/>
    <n v="57"/>
    <n v="9"/>
    <n v="1.2864677882759901E-4"/>
    <n v="0.77306708214811581"/>
    <n v="289.55665658580529"/>
    <n v="12.869184737146901"/>
    <n v="0"/>
    <n v="366.77176500868671"/>
    <n v="57.911331317161064"/>
    <n v="-10.938807026574864"/>
    <n v="-84.776673135818399"/>
    <x v="1"/>
    <n v="1.1063829787234043"/>
    <x v="1"/>
    <x v="1"/>
  </r>
  <r>
    <s v="Brasilia de Minas"/>
    <n v="32262"/>
    <x v="5"/>
    <n v="64"/>
    <n v="3"/>
    <n v="76"/>
    <n v="53"/>
    <n v="18"/>
    <n v="2.5729355765519802E-4"/>
    <n v="0.77332437570577106"/>
    <n v="198.37579815262541"/>
    <n v="9.2988655384043142"/>
    <n v="235.57126030624261"/>
    <n v="164.27995784514289"/>
    <n v="55.793193230425885"/>
    <n v="-13.018411753766049"/>
    <n v="-85.607491307308294"/>
    <x v="1"/>
    <n v="-0.25524475524475526"/>
    <x v="1"/>
    <x v="1"/>
  </r>
  <r>
    <s v="Rio Acima"/>
    <n v="8597"/>
    <x v="0"/>
    <n v="67"/>
    <n v="42"/>
    <n v="55"/>
    <n v="46"/>
    <n v="23"/>
    <n v="3.2876399033719749E-4"/>
    <n v="0.77365313969610827"/>
    <n v="779.34163080144242"/>
    <n v="488.5425148307549"/>
    <n v="639.75805513551234"/>
    <n v="535.07037338606494"/>
    <n v="267.53518669303247"/>
    <n v="-97.708502966150988"/>
    <n v="-89.413625453176948"/>
    <x v="1"/>
    <n v="-0.36890243902439024"/>
    <x v="0"/>
    <x v="2"/>
  </r>
  <r>
    <s v="Pimenta"/>
    <n v="8466"/>
    <x v="12"/>
    <n v="42"/>
    <n v="22"/>
    <n v="24"/>
    <n v="26"/>
    <n v="22"/>
    <n v="3.144699038007976E-4"/>
    <n v="0.77396760959990907"/>
    <n v="496.10205527994327"/>
    <n v="259.86298133711318"/>
    <n v="283.48688873139616"/>
    <n v="307.1107961256792"/>
    <n v="259.86298133711318"/>
    <n v="-42.523033309709419"/>
    <n v="-88.652842556285634"/>
    <x v="1"/>
    <n v="-0.1818181818181818"/>
    <x v="0"/>
    <x v="2"/>
  </r>
  <r>
    <s v="Umburatiba"/>
    <n v="2849"/>
    <x v="10"/>
    <n v="25"/>
    <n v="24"/>
    <n v="5"/>
    <n v="11"/>
    <n v="3"/>
    <n v="4.2882259609199671E-5"/>
    <n v="0.77401049185951831"/>
    <n v="877.50087750087755"/>
    <n v="842.40084240084241"/>
    <n v="175.50017550017552"/>
    <n v="386.10038610038612"/>
    <n v="105.3001053001053"/>
    <n v="-200.07020007020009"/>
    <n v="-89.713624006122316"/>
    <x v="1"/>
    <n v="-0.61111111111111105"/>
    <x v="1"/>
    <x v="1"/>
  </r>
  <r>
    <s v="Monte Carmelo"/>
    <n v="45819"/>
    <x v="2"/>
    <n v="47"/>
    <n v="53"/>
    <n v="134"/>
    <n v="275"/>
    <n v="765"/>
    <n v="1.0934976200345918E-2"/>
    <n v="0.7849454680598642"/>
    <n v="102.57753333769834"/>
    <n v="115.67253759357472"/>
    <n v="292.4550950479059"/>
    <n v="600.18769506100091"/>
    <n v="1669.6130426242389"/>
    <n v="361.85861760405078"/>
    <n v="89.841662928915795"/>
    <x v="0"/>
    <n v="5.6666666666666661"/>
    <x v="0"/>
    <x v="0"/>
  </r>
  <r>
    <s v="Periquito"/>
    <n v="7193"/>
    <x v="4"/>
    <n v="42"/>
    <n v="28"/>
    <n v="25"/>
    <n v="19"/>
    <n v="7"/>
    <n v="1.0005860575479924E-4"/>
    <n v="0.785045526665619"/>
    <n v="583.90101487557342"/>
    <n v="389.26734325038234"/>
    <n v="347.56012790212708"/>
    <n v="264.14569720561656"/>
    <n v="97.316835812595585"/>
    <n v="-109.82900041707214"/>
    <n v="-89.478332716684136"/>
    <x v="1"/>
    <n v="-0.58947368421052626"/>
    <x v="1"/>
    <x v="1"/>
  </r>
  <r>
    <s v="Coluna"/>
    <n v="9559"/>
    <x v="13"/>
    <n v="36"/>
    <n v="17"/>
    <n v="13"/>
    <n v="53"/>
    <n v="36"/>
    <n v="5.1458711531039605E-4"/>
    <n v="0.78556011378092938"/>
    <n v="376.6084318443352"/>
    <n v="177.84287059315827"/>
    <n v="135.99748927712105"/>
    <n v="554.4513024374935"/>
    <n v="376.6084318443352"/>
    <n v="37.660843184433517"/>
    <n v="88.478995293261931"/>
    <x v="0"/>
    <n v="1.0227272727272727"/>
    <x v="0"/>
    <x v="0"/>
  </r>
  <r>
    <s v="Divisa Alegre"/>
    <n v="6108"/>
    <x v="10"/>
    <n v="38"/>
    <n v="11"/>
    <n v="38"/>
    <n v="24"/>
    <n v="7"/>
    <n v="1.0005860575479924E-4"/>
    <n v="0.78566017238668417"/>
    <n v="622.1349050425672"/>
    <n v="180.09168303863785"/>
    <n v="622.1349050425672"/>
    <n v="392.92730844793709"/>
    <n v="114.60379829731501"/>
    <n v="-80.222658808120514"/>
    <n v="-89.285827557601991"/>
    <x v="1"/>
    <n v="-0.46551724137931039"/>
    <x v="1"/>
    <x v="1"/>
  </r>
  <r>
    <s v="Santa Rita de Jacutinga"/>
    <n v="5813"/>
    <x v="1"/>
    <n v="20"/>
    <n v="6"/>
    <n v="7"/>
    <n v="13"/>
    <n v="6"/>
    <n v="8.5764519218399342E-5"/>
    <n v="0.78574593690590255"/>
    <n v="344.05642525374162"/>
    <n v="103.21692757612249"/>
    <n v="120.41974883880955"/>
    <n v="223.63667641493208"/>
    <n v="103.21692757612249"/>
    <n v="-36.125924651642869"/>
    <n v="-88.414403152952005"/>
    <x v="1"/>
    <n v="-0.1363636363636363"/>
    <x v="1"/>
    <x v="1"/>
  </r>
  <r>
    <s v="Confins"/>
    <n v="5966"/>
    <x v="0"/>
    <n v="32"/>
    <n v="42"/>
    <n v="45"/>
    <n v="10"/>
    <n v="31"/>
    <n v="4.4311668262839664E-4"/>
    <n v="0.78618905358853097"/>
    <n v="536.37277908146166"/>
    <n v="703.98927254441833"/>
    <n v="754.27422058330535"/>
    <n v="167.61649346295675"/>
    <n v="519.61112973516595"/>
    <n v="-56.989607777405297"/>
    <n v="-88.99473075196444"/>
    <x v="1"/>
    <n v="-0.48319327731092432"/>
    <x v="0"/>
    <x v="2"/>
  </r>
  <r>
    <s v="Jaiba"/>
    <n v="31758"/>
    <x v="5"/>
    <n v="36"/>
    <n v="41"/>
    <n v="40"/>
    <n v="57"/>
    <n v="61"/>
    <n v="8.7193927872039341E-4"/>
    <n v="0.7870609928672514"/>
    <n v="113.35726431135461"/>
    <n v="129.10132879904276"/>
    <n v="125.95251590150514"/>
    <n v="179.48233515964483"/>
    <n v="192.07758674979533"/>
    <n v="20.782165123748349"/>
    <n v="87.245156104073331"/>
    <x v="0"/>
    <n v="0.512820512820513"/>
    <x v="1"/>
    <x v="7"/>
  </r>
  <r>
    <s v="Andradas"/>
    <n v="36320"/>
    <x v="12"/>
    <n v="65"/>
    <n v="61"/>
    <n v="64"/>
    <n v="206"/>
    <n v="226"/>
    <n v="3.2304635572263755E-3"/>
    <n v="0.79029145642447773"/>
    <n v="178.9647577092511"/>
    <n v="167.95154185022025"/>
    <n v="176.21145374449341"/>
    <n v="567.18061674008811"/>
    <n v="622.24669603524228"/>
    <n v="128.57929515418499"/>
    <n v="89.554402407629681"/>
    <x v="0"/>
    <n v="2.4105263157894745"/>
    <x v="0"/>
    <x v="0"/>
  </r>
  <r>
    <s v="Sao Joao Evangelista"/>
    <n v="16199"/>
    <x v="3"/>
    <n v="25"/>
    <n v="56"/>
    <n v="50"/>
    <n v="67"/>
    <n v="68"/>
    <n v="9.7199788447519257E-4"/>
    <n v="0.79126345430895295"/>
    <n v="154.3305142292734"/>
    <n v="345.7003518735724"/>
    <n v="308.66102845854681"/>
    <n v="413.60577813445275"/>
    <n v="419.7789987036237"/>
    <n v="59.880239520958092"/>
    <n v="89.043249418241018"/>
    <x v="0"/>
    <n v="0.54580152671755722"/>
    <x v="0"/>
    <x v="0"/>
  </r>
  <r>
    <s v="Sao Joao Batista do Gloria"/>
    <n v="7117"/>
    <x v="12"/>
    <n v="51"/>
    <n v="59"/>
    <n v="81"/>
    <n v="81"/>
    <n v="47"/>
    <n v="6.7182206721079485E-4"/>
    <n v="0.79193527637616379"/>
    <n v="716.59407053533789"/>
    <n v="829.00098356048898"/>
    <n v="1138.1199943796544"/>
    <n v="1138.1199943796544"/>
    <n v="660.39061402276241"/>
    <n v="19.671209779401444"/>
    <n v="87.089833283004239"/>
    <x v="0"/>
    <n v="5.2356020942410037E-3"/>
    <x v="0"/>
    <x v="0"/>
  </r>
  <r>
    <s v="Caldas"/>
    <n v="14491"/>
    <x v="12"/>
    <n v="50"/>
    <n v="32"/>
    <n v="12"/>
    <n v="38"/>
    <n v="43"/>
    <n v="6.1464572106519533E-4"/>
    <n v="0.79254992209722896"/>
    <n v="345.04175005175625"/>
    <n v="220.82672003312402"/>
    <n v="82.810020012421504"/>
    <n v="262.23173003933476"/>
    <n v="296.73590504451039"/>
    <n v="-5.5206680008280982"/>
    <n v="-79.732910238143944"/>
    <x v="1"/>
    <n v="0.29255319148936154"/>
    <x v="0"/>
    <x v="2"/>
  </r>
  <r>
    <s v="Bom Repouso"/>
    <n v="10806"/>
    <x v="12"/>
    <n v="15"/>
    <n v="19"/>
    <n v="17"/>
    <n v="28"/>
    <n v="30"/>
    <n v="4.2882259609199676E-4"/>
    <n v="0.79297874469332097"/>
    <n v="138.811771238201"/>
    <n v="175.82824356838793"/>
    <n v="157.32000740329445"/>
    <n v="259.11530631130853"/>
    <n v="277.62354247640201"/>
    <n v="36.091060521932263"/>
    <n v="88.412872242176448"/>
    <x v="0"/>
    <n v="0.70588235294117685"/>
    <x v="0"/>
    <x v="0"/>
  </r>
  <r>
    <s v="Pote"/>
    <n v="15206"/>
    <x v="10"/>
    <n v="62"/>
    <n v="58"/>
    <n v="65"/>
    <n v="54"/>
    <n v="16"/>
    <n v="2.2870538458239826E-4"/>
    <n v="0.79320745007790339"/>
    <n v="407.73378929369989"/>
    <n v="381.42838353281599"/>
    <n v="427.46284361436273"/>
    <n v="355.12297777193214"/>
    <n v="105.22162304353546"/>
    <n v="-63.132973826121273"/>
    <n v="-89.092534612733743"/>
    <x v="1"/>
    <n v="-0.4324324324324324"/>
    <x v="1"/>
    <x v="1"/>
  </r>
  <r>
    <s v="aguas Vermelhas"/>
    <n v="13179"/>
    <x v="10"/>
    <n v="55"/>
    <n v="0"/>
    <n v="0"/>
    <n v="0"/>
    <n v="0"/>
    <n v="0"/>
    <n v="0.79320745007790339"/>
    <n v="417.33060171484937"/>
    <n v="0"/>
    <n v="0"/>
    <n v="0"/>
    <n v="0"/>
    <n v="-83.466120342969873"/>
    <n v="-89.313577316640632"/>
    <x v="1"/>
    <n v="-1"/>
    <x v="3"/>
    <x v="4"/>
  </r>
  <r>
    <s v="Conceicao do Mato Dentro"/>
    <n v="18558"/>
    <x v="13"/>
    <n v="47"/>
    <n v="83"/>
    <n v="194"/>
    <n v="195"/>
    <n v="160"/>
    <n v="2.2870538458239827E-3"/>
    <n v="0.79549450392372734"/>
    <n v="253.26004957430757"/>
    <n v="447.24647052484107"/>
    <n v="1045.3712684556524"/>
    <n v="1050.7597801487229"/>
    <n v="862.16187089125981"/>
    <n v="182.13169522577863"/>
    <n v="89.685418819018409"/>
    <x v="0"/>
    <n v="0.64351851851851882"/>
    <x v="0"/>
    <x v="0"/>
  </r>
  <r>
    <s v="Capelinha"/>
    <n v="34345"/>
    <x v="13"/>
    <n v="41"/>
    <n v="56"/>
    <n v="108"/>
    <n v="115"/>
    <n v="183"/>
    <n v="2.6158178361611801E-3"/>
    <n v="0.7981103217598885"/>
    <n v="119.37691075848012"/>
    <n v="163.05139030426554"/>
    <n v="314.45625272965498"/>
    <n v="334.83767651768818"/>
    <n v="532.82865045858205"/>
    <n v="99.868976561362643"/>
    <n v="89.426309683676706"/>
    <x v="0"/>
    <n v="1.1804878048780489"/>
    <x v="0"/>
    <x v="0"/>
  </r>
  <r>
    <s v="Divino das Laranjeiras"/>
    <n v="5084"/>
    <x v="3"/>
    <n v="23"/>
    <n v="18"/>
    <n v="7"/>
    <n v="5"/>
    <n v="1"/>
    <n v="1.4294086536399891E-5"/>
    <n v="0.79812461584642491"/>
    <n v="452.39968528717549"/>
    <n v="354.05192761605036"/>
    <n v="137.68686073957514"/>
    <n v="98.347757671125095"/>
    <n v="19.669551534225018"/>
    <n v="-112.11644374508262"/>
    <n v="-89.488975405350374"/>
    <x v="1"/>
    <n v="-0.8125"/>
    <x v="4"/>
    <x v="5"/>
  </r>
  <r>
    <s v="Aracitaba"/>
    <n v="1905"/>
    <x v="1"/>
    <n v="8"/>
    <n v="4"/>
    <n v="2"/>
    <n v="1"/>
    <n v="0"/>
    <n v="0"/>
    <n v="0.79812461584642491"/>
    <n v="419.9475065616798"/>
    <n v="209.9737532808399"/>
    <n v="104.98687664041995"/>
    <n v="52.493438320209975"/>
    <n v="0"/>
    <n v="-99.737532808398953"/>
    <n v="-89.425553669805467"/>
    <x v="1"/>
    <n v="-0.8928571428571429"/>
    <x v="3"/>
    <x v="4"/>
  </r>
  <r>
    <s v="Mario Campos"/>
    <n v="11899"/>
    <x v="0"/>
    <n v="47"/>
    <n v="39"/>
    <n v="61"/>
    <n v="32"/>
    <n v="40"/>
    <n v="5.7176346145599568E-4"/>
    <n v="0.79869637930788095"/>
    <n v="394.99117572905283"/>
    <n v="327.75863517942685"/>
    <n v="512.64812169089839"/>
    <n v="268.93016219850404"/>
    <n v="336.16270274813007"/>
    <n v="-17.648541894276832"/>
    <n v="-86.756979681036469"/>
    <x v="1"/>
    <n v="-0.26530612244897972"/>
    <x v="0"/>
    <x v="2"/>
  </r>
  <r>
    <s v="Claudio"/>
    <n v="25640"/>
    <x v="6"/>
    <n v="54"/>
    <n v="71"/>
    <n v="222"/>
    <n v="247"/>
    <n v="134"/>
    <n v="1.9154075958775854E-3"/>
    <n v="0.80061178690375856"/>
    <n v="210.60842433697348"/>
    <n v="276.91107644305777"/>
    <n v="865.83463338533534"/>
    <n v="963.33853354134169"/>
    <n v="522.6209048361934"/>
    <n v="131.04524180967238"/>
    <n v="89.562787121285339"/>
    <x v="0"/>
    <n v="0.6469740634005765"/>
    <x v="0"/>
    <x v="0"/>
  </r>
  <r>
    <s v="Joanesia"/>
    <n v="5669"/>
    <x v="4"/>
    <n v="31"/>
    <n v="19"/>
    <n v="15"/>
    <n v="10"/>
    <n v="2"/>
    <n v="2.8588173072799783E-5"/>
    <n v="0.80064037507683139"/>
    <n v="546.833656729582"/>
    <n v="335.15611218909856"/>
    <n v="264.5969306756042"/>
    <n v="176.39795378373611"/>
    <n v="35.279590756747226"/>
    <n v="-118.18662903510319"/>
    <n v="-89.515220860965186"/>
    <x v="1"/>
    <n v="-0.72307692307692306"/>
    <x v="2"/>
    <x v="3"/>
  </r>
  <r>
    <s v="Santa Efigenia de Minas"/>
    <n v="4605"/>
    <x v="3"/>
    <n v="26"/>
    <n v="3"/>
    <n v="13"/>
    <n v="23"/>
    <n v="12"/>
    <n v="1.7152903843679868E-4"/>
    <n v="0.80081190411526815"/>
    <n v="564.60369163952225"/>
    <n v="65.146579804560261"/>
    <n v="282.30184581976113"/>
    <n v="499.45711183496195"/>
    <n v="260.58631921824104"/>
    <n v="-17.37242128121607"/>
    <n v="-86.705547141122096"/>
    <x v="1"/>
    <n v="0.24999999999999994"/>
    <x v="0"/>
    <x v="2"/>
  </r>
  <r>
    <s v="Alvinopolis"/>
    <n v="15682"/>
    <x v="9"/>
    <n v="29"/>
    <n v="36"/>
    <n v="85"/>
    <n v="17"/>
    <n v="10"/>
    <n v="1.4294086536399892E-4"/>
    <n v="0.80095484498063219"/>
    <n v="184.92539216936615"/>
    <n v="229.56255579645452"/>
    <n v="542.02270118607316"/>
    <n v="108.40454023721465"/>
    <n v="63.767376610126256"/>
    <n v="-36.347404667771961"/>
    <n v="-88.424059973894146"/>
    <x v="1"/>
    <n v="-0.73000000000000009"/>
    <x v="1"/>
    <x v="1"/>
  </r>
  <r>
    <s v="Itamarandiba"/>
    <n v="33219"/>
    <x v="13"/>
    <n v="38"/>
    <n v="22"/>
    <n v="32"/>
    <n v="70"/>
    <n v="40"/>
    <n v="5.7176346145599568E-4"/>
    <n v="0.80152660844208823"/>
    <n v="114.39236581474457"/>
    <n v="66.227159155904744"/>
    <n v="96.330413317679643"/>
    <n v="210.72277913242419"/>
    <n v="120.41301664709955"/>
    <n v="15.653692164122944"/>
    <n v="86.344758292296206"/>
    <x v="0"/>
    <n v="0.79347826086956519"/>
    <x v="1"/>
    <x v="7"/>
  </r>
  <r>
    <s v="Itanhandu"/>
    <n v="15047"/>
    <x v="12"/>
    <n v="29"/>
    <n v="58"/>
    <n v="267"/>
    <n v="182"/>
    <n v="58"/>
    <n v="8.2905701911119365E-4"/>
    <n v="0.80235566546119941"/>
    <n v="192.7294477304446"/>
    <n v="385.45889546088921"/>
    <n v="1774.4400877251278"/>
    <n v="1209.5434305841695"/>
    <n v="385.45889546088921"/>
    <n v="120.95434305841695"/>
    <n v="89.526313213124112"/>
    <x v="0"/>
    <n v="1.6949152542372843E-2"/>
    <x v="0"/>
    <x v="0"/>
  </r>
  <r>
    <s v="Iapu"/>
    <n v="11344"/>
    <x v="4"/>
    <n v="22"/>
    <n v="8"/>
    <n v="0"/>
    <n v="0"/>
    <n v="0"/>
    <n v="0"/>
    <n v="0.80235566546119941"/>
    <n v="193.93511988716503"/>
    <n v="70.521861777150917"/>
    <n v="0"/>
    <n v="0"/>
    <n v="0"/>
    <n v="-45.839210155148095"/>
    <n v="-88.750268761546764"/>
    <x v="1"/>
    <n v="-1"/>
    <x v="3"/>
    <x v="4"/>
  </r>
  <r>
    <s v="Carmo do Rio Claro"/>
    <n v="20055"/>
    <x v="12"/>
    <n v="33"/>
    <n v="15"/>
    <n v="9"/>
    <n v="0"/>
    <n v="0"/>
    <n v="0"/>
    <n v="0.80235566546119941"/>
    <n v="164.54749439042632"/>
    <n v="74.794315632011958"/>
    <n v="44.876589379207182"/>
    <n v="0"/>
    <n v="0"/>
    <n v="-40.388930441286462"/>
    <n v="-88.581688711375449"/>
    <x v="1"/>
    <n v="-1"/>
    <x v="3"/>
    <x v="4"/>
  </r>
  <r>
    <s v="Alagoa"/>
    <n v="2917"/>
    <x v="12"/>
    <n v="18"/>
    <n v="9"/>
    <n v="57"/>
    <n v="9"/>
    <n v="2"/>
    <n v="2.8588173072799783E-5"/>
    <n v="0.80238425363427224"/>
    <n v="617.0723345903325"/>
    <n v="308.53616729516625"/>
    <n v="1954.0623928693865"/>
    <n v="308.53616729516625"/>
    <n v="68.563592732259167"/>
    <n v="-109.70174837161467"/>
    <n v="-89.477727625563546"/>
    <x v="1"/>
    <n v="-0.8035714285714286"/>
    <x v="1"/>
    <x v="1"/>
  </r>
  <r>
    <s v="Lagoa Formosa"/>
    <n v="17069"/>
    <x v="8"/>
    <n v="16"/>
    <n v="19"/>
    <n v="44"/>
    <n v="164"/>
    <n v="71"/>
    <n v="1.0148801440843923E-3"/>
    <n v="0.80339913377835659"/>
    <n v="93.73718436932451"/>
    <n v="111.31290643857285"/>
    <n v="257.77725701564242"/>
    <n v="960.80613978557619"/>
    <n v="415.95875563887745"/>
    <n v="149.39363758861091"/>
    <n v="89.616483508065841"/>
    <x v="0"/>
    <n v="3.4620253164556956"/>
    <x v="0"/>
    <x v="0"/>
  </r>
  <r>
    <s v="Cruzilia"/>
    <n v="15236"/>
    <x v="12"/>
    <n v="22"/>
    <n v="18"/>
    <n v="73"/>
    <n v="60"/>
    <n v="32"/>
    <n v="4.5741076916479652E-4"/>
    <n v="0.80385654454752142"/>
    <n v="144.3948542924652"/>
    <n v="118.14124442110791"/>
    <n v="479.12838015227095"/>
    <n v="393.80414807035964"/>
    <n v="210.0288789708585"/>
    <n v="40.693095300603844"/>
    <n v="88.592285747771683"/>
    <x v="0"/>
    <n v="0.22123893805309727"/>
    <x v="0"/>
    <x v="0"/>
  </r>
  <r>
    <s v="Espinosa"/>
    <n v="32349"/>
    <x v="5"/>
    <n v="33"/>
    <n v="57"/>
    <n v="98"/>
    <n v="94"/>
    <n v="66"/>
    <n v="9.4340971140239281E-4"/>
    <n v="0.80479995425892381"/>
    <n v="102.01242696837615"/>
    <n v="176.20328294537697"/>
    <n v="302.94599523942009"/>
    <n v="290.58085257658661"/>
    <n v="204.02485393675229"/>
    <n v="31.840242356796193"/>
    <n v="88.201114444680556"/>
    <x v="0"/>
    <n v="0.27659574468085096"/>
    <x v="0"/>
    <x v="0"/>
  </r>
  <r>
    <s v="Alpercata"/>
    <n v="7231"/>
    <x v="3"/>
    <n v="25"/>
    <n v="8"/>
    <n v="22"/>
    <n v="10"/>
    <n v="16"/>
    <n v="2.2870538458239826E-4"/>
    <n v="0.80502865964350623"/>
    <n v="345.73364679850647"/>
    <n v="110.63476697552206"/>
    <n v="304.24560918268566"/>
    <n v="138.29345871940257"/>
    <n v="221.26953395104411"/>
    <n v="-22.126953395104419"/>
    <n v="-87.412349643195995"/>
    <x v="1"/>
    <n v="-0.29090909090909101"/>
    <x v="0"/>
    <x v="2"/>
  </r>
  <r>
    <s v="Montezuma"/>
    <n v="7580"/>
    <x v="5"/>
    <n v="29"/>
    <n v="9"/>
    <n v="18"/>
    <n v="26"/>
    <n v="0"/>
    <n v="0"/>
    <n v="0.80502865964350623"/>
    <n v="382.58575197889184"/>
    <n v="118.73350923482849"/>
    <n v="237.46701846965698"/>
    <n v="343.00791556728228"/>
    <n v="0"/>
    <n v="-54.089709762532991"/>
    <n v="-88.940847469429826"/>
    <x v="1"/>
    <n v="-0.30357142857142866"/>
    <x v="3"/>
    <x v="4"/>
  </r>
  <r>
    <s v="Claro dos Pocoes"/>
    <n v="8377"/>
    <x v="5"/>
    <n v="27"/>
    <n v="17"/>
    <n v="23"/>
    <n v="20"/>
    <n v="15"/>
    <n v="2.1441129804599838E-4"/>
    <n v="0.80524307094155223"/>
    <n v="322.31108988898177"/>
    <n v="202.93661215232186"/>
    <n v="274.56129879431779"/>
    <n v="238.74895547331982"/>
    <n v="179.06171660498984"/>
    <n v="-25.068640324698588"/>
    <n v="-87.715655212418056"/>
    <x v="1"/>
    <n v="-0.21641791044776132"/>
    <x v="1"/>
    <x v="1"/>
  </r>
  <r>
    <s v="Muzambinho"/>
    <n v="20458"/>
    <x v="12"/>
    <n v="34"/>
    <n v="32"/>
    <n v="102"/>
    <n v="128"/>
    <n v="63"/>
    <n v="9.0052745179319317E-4"/>
    <n v="0.80614359839334537"/>
    <n v="166.19415387623422"/>
    <n v="156.41802717763221"/>
    <n v="498.58246162870273"/>
    <n v="625.67210871052885"/>
    <n v="307.94799100596344"/>
    <n v="75.276175579235513"/>
    <n v="89.238903823267933"/>
    <x v="0"/>
    <n v="0.7053571428571429"/>
    <x v="0"/>
    <x v="0"/>
  </r>
  <r>
    <s v="Buritis"/>
    <n v="22290"/>
    <x v="8"/>
    <n v="35"/>
    <n v="26"/>
    <n v="21"/>
    <n v="65"/>
    <n v="28"/>
    <n v="4.0023442301919695E-4"/>
    <n v="0.80654383281636455"/>
    <n v="157.02108568864963"/>
    <n v="116.64423508299686"/>
    <n v="94.212651413189775"/>
    <n v="291.61058770749213"/>
    <n v="125.61686855091969"/>
    <n v="11.215791834903538"/>
    <n v="84.904980758251654"/>
    <x v="0"/>
    <n v="0.70121951219512191"/>
    <x v="1"/>
    <x v="7"/>
  </r>
  <r>
    <s v="Tombos"/>
    <n v="9147"/>
    <x v="1"/>
    <n v="44"/>
    <n v="35"/>
    <n v="101"/>
    <n v="62"/>
    <n v="49"/>
    <n v="7.0041024028359472E-4"/>
    <n v="0.8072442430566481"/>
    <n v="481.0320323603367"/>
    <n v="382.63911665026785"/>
    <n v="1104.1871651907729"/>
    <n v="677.81786378047445"/>
    <n v="535.69476331037504"/>
    <n v="40.450420903028331"/>
    <n v="88.583843870012942"/>
    <x v="0"/>
    <n v="-7.4999999999999942E-2"/>
    <x v="0"/>
    <x v="0"/>
  </r>
  <r>
    <s v="Sao Francisco"/>
    <n v="54846"/>
    <x v="5"/>
    <n v="44"/>
    <n v="5"/>
    <n v="0"/>
    <n v="75"/>
    <n v="40"/>
    <n v="5.7176346145599568E-4"/>
    <n v="0.80781600651810415"/>
    <n v="80.224628961091057"/>
    <n v="9.1164351092148923"/>
    <n v="0"/>
    <n v="136.7465266382234"/>
    <n v="72.931480873719138"/>
    <n v="11.304379535426467"/>
    <n v="84.944700588868201"/>
    <x v="0"/>
    <n v="2.5204081632653064"/>
    <x v="1"/>
    <x v="7"/>
  </r>
  <r>
    <s v="Itapecerica"/>
    <n v="21220"/>
    <x v="6"/>
    <n v="35"/>
    <n v="53"/>
    <n v="113"/>
    <n v="31"/>
    <n v="17"/>
    <n v="2.4299947111879814E-4"/>
    <n v="0.80805900598922298"/>
    <n v="164.9387370405278"/>
    <n v="249.76437323279924"/>
    <n v="532.51649387370412"/>
    <n v="146.08859566446748"/>
    <n v="80.113100848256352"/>
    <n v="-27.332704995287465"/>
    <n v="-87.904699311582647"/>
    <x v="1"/>
    <n v="-0.64179104477611937"/>
    <x v="1"/>
    <x v="1"/>
  </r>
  <r>
    <s v="Rio Novo"/>
    <n v="9238"/>
    <x v="1"/>
    <n v="29"/>
    <n v="16"/>
    <n v="28"/>
    <n v="11"/>
    <n v="9"/>
    <n v="1.2864677882759901E-4"/>
    <n v="0.8081876527680506"/>
    <n v="313.92076206971205"/>
    <n v="173.19766183156526"/>
    <n v="303.09590820523925"/>
    <n v="119.07339250920113"/>
    <n v="97.423684780255471"/>
    <n v="-48.711842390127728"/>
    <n v="-88.823946500155941"/>
    <x v="1"/>
    <n v="-0.58904109589041109"/>
    <x v="1"/>
    <x v="1"/>
  </r>
  <r>
    <s v="Estiva"/>
    <n v="11337"/>
    <x v="12"/>
    <n v="35"/>
    <n v="19"/>
    <n v="44"/>
    <n v="29"/>
    <n v="12"/>
    <n v="1.7152903843679868E-4"/>
    <n v="0.80835918180648736"/>
    <n v="308.72364823145455"/>
    <n v="167.59283761136103"/>
    <n v="388.10972920525711"/>
    <n v="255.79959424891948"/>
    <n v="105.84810796507011"/>
    <n v="-31.754432389521043"/>
    <n v="-88.19625652509977"/>
    <x v="1"/>
    <n v="-0.3724489795918367"/>
    <x v="1"/>
    <x v="1"/>
  </r>
  <r>
    <s v="Novo Oriente de Minas"/>
    <n v="10698"/>
    <x v="10"/>
    <n v="25"/>
    <n v="13"/>
    <n v="0"/>
    <n v="10"/>
    <n v="8"/>
    <n v="1.1435269229119913E-4"/>
    <n v="0.80847353449877857"/>
    <n v="233.6885399140026"/>
    <n v="121.51804075528138"/>
    <n v="0"/>
    <n v="93.475415965601044"/>
    <n v="74.780332772480833"/>
    <n v="-34.585903907272382"/>
    <n v="-88.343839113951574"/>
    <x v="1"/>
    <n v="-0.28947368421052638"/>
    <x v="1"/>
    <x v="1"/>
  </r>
  <r>
    <s v="Barroso"/>
    <n v="20093"/>
    <x v="11"/>
    <n v="43"/>
    <n v="48"/>
    <n v="71"/>
    <n v="43"/>
    <n v="24"/>
    <n v="3.4305807687359737E-4"/>
    <n v="0.80881659257565219"/>
    <n v="214.00487732045988"/>
    <n v="238.88916538097848"/>
    <n v="353.35689045936397"/>
    <n v="214.00487732045988"/>
    <n v="119.44458269048924"/>
    <n v="-21.400487732045988"/>
    <n v="-87.324634230218621"/>
    <x v="1"/>
    <n v="-0.37962962962962971"/>
    <x v="1"/>
    <x v="1"/>
  </r>
  <r>
    <s v="Juruaia"/>
    <n v="8597"/>
    <x v="12"/>
    <n v="32"/>
    <n v="64"/>
    <n v="166"/>
    <n v="60"/>
    <n v="40"/>
    <n v="5.7176346145599568E-4"/>
    <n v="0.80938835603710824"/>
    <n v="372.22286844247998"/>
    <n v="744.44573688495996"/>
    <n v="1930.9061300453648"/>
    <n v="697.91787832964985"/>
    <n v="465.2785855530999"/>
    <n v="13.958357566592975"/>
    <n v="85.902235923329485"/>
    <x v="0"/>
    <n v="-0.4274809160305344"/>
    <x v="0"/>
    <x v="0"/>
  </r>
  <r>
    <s v="Divino"/>
    <n v="19959"/>
    <x v="1"/>
    <n v="27"/>
    <n v="5"/>
    <n v="54"/>
    <n v="55"/>
    <n v="91"/>
    <n v="1.3007618748123902E-3"/>
    <n v="0.81068911791192066"/>
    <n v="135.277318502931"/>
    <n v="25.051355278320557"/>
    <n v="270.55463700586199"/>
    <n v="275.56490806152613"/>
    <n v="455.93466606543416"/>
    <n v="89.182824790821186"/>
    <n v="89.357573853822032"/>
    <x v="0"/>
    <n v="1.5465116279069773"/>
    <x v="0"/>
    <x v="0"/>
  </r>
  <r>
    <s v="Ataleia"/>
    <n v="15322"/>
    <x v="10"/>
    <n v="15"/>
    <n v="63"/>
    <n v="141"/>
    <n v="92"/>
    <n v="87"/>
    <n v="1.2435855286667906E-3"/>
    <n v="0.81193270344058743"/>
    <n v="97.898446677979365"/>
    <n v="411.17347604751342"/>
    <n v="920.24539877300617"/>
    <n v="600.44380629160685"/>
    <n v="567.8109907322804"/>
    <n v="112.90954183526955"/>
    <n v="89.492564750907889"/>
    <x v="0"/>
    <n v="0.22602739726027382"/>
    <x v="0"/>
    <x v="0"/>
  </r>
  <r>
    <s v="Cachoeira da Prata"/>
    <n v="3924"/>
    <x v="0"/>
    <n v="10"/>
    <n v="0"/>
    <n v="44"/>
    <n v="6"/>
    <n v="0"/>
    <n v="0"/>
    <n v="0.81193270344058743"/>
    <n v="254.84199796126401"/>
    <n v="0"/>
    <n v="1121.3047910295618"/>
    <n v="152.90519877675843"/>
    <n v="0"/>
    <n v="-35.67787971457696"/>
    <n v="-88.394501490301323"/>
    <x v="1"/>
    <n v="-0.83333333333333337"/>
    <x v="3"/>
    <x v="4"/>
  </r>
  <r>
    <s v="Curral de Dentro"/>
    <n v="7251"/>
    <x v="5"/>
    <n v="58"/>
    <n v="38"/>
    <n v="31"/>
    <n v="56"/>
    <n v="36"/>
    <n v="5.1458711531039605E-4"/>
    <n v="0.81244729055589782"/>
    <n v="799.88967039029103"/>
    <n v="524.06564611777685"/>
    <n v="427.52723762239685"/>
    <n v="772.30726796303952"/>
    <n v="496.48324369052546"/>
    <n v="-35.857123155426848"/>
    <n v="-88.402522925475012"/>
    <x v="1"/>
    <n v="8.6614173228346372E-2"/>
    <x v="0"/>
    <x v="2"/>
  </r>
  <r>
    <s v="Pedras de Maria da Cruz"/>
    <n v="11606"/>
    <x v="5"/>
    <n v="22"/>
    <n v="17"/>
    <n v="6"/>
    <n v="12"/>
    <n v="0"/>
    <n v="0"/>
    <n v="0.81244729055589782"/>
    <n v="189.5571256246769"/>
    <n v="146.47596070997758"/>
    <n v="51.697397897639149"/>
    <n v="103.3947957952783"/>
    <n v="0"/>
    <n v="-42.219541616405309"/>
    <n v="-88.643162233297119"/>
    <x v="1"/>
    <n v="-0.60000000000000009"/>
    <x v="3"/>
    <x v="4"/>
  </r>
  <r>
    <s v="Ouro Verde de Minas"/>
    <n v="7128"/>
    <x v="10"/>
    <n v="22"/>
    <n v="10"/>
    <n v="17"/>
    <n v="20"/>
    <n v="6"/>
    <n v="8.5764519218399342E-5"/>
    <n v="0.8125330550751162"/>
    <n v="308.64197530864197"/>
    <n v="140.29180695847361"/>
    <n v="238.49607182940517"/>
    <n v="280.58361391694723"/>
    <n v="84.175084175084166"/>
    <n v="-30.864197530864203"/>
    <n v="-88.144265920566284"/>
    <x v="1"/>
    <n v="-0.20408163265306128"/>
    <x v="1"/>
    <x v="1"/>
  </r>
  <r>
    <s v="Lontra"/>
    <n v="8274"/>
    <x v="5"/>
    <n v="45"/>
    <n v="5"/>
    <n v="4"/>
    <n v="5"/>
    <n v="9"/>
    <n v="1.2864677882759901E-4"/>
    <n v="0.81266170185394382"/>
    <n v="543.87237128353888"/>
    <n v="60.430263475948749"/>
    <n v="48.344210780759006"/>
    <n v="60.430263475948749"/>
    <n v="108.77447425670776"/>
    <n v="-87.01957940536623"/>
    <n v="-89.341604981606451"/>
    <x v="1"/>
    <n v="-0.61111111111111116"/>
    <x v="1"/>
    <x v="1"/>
  </r>
  <r>
    <s v="Carmo da Mata"/>
    <n v="11358"/>
    <x v="6"/>
    <n v="26"/>
    <n v="10"/>
    <n v="44"/>
    <n v="56"/>
    <n v="57"/>
    <n v="8.1476293257479377E-4"/>
    <n v="0.81347646478651858"/>
    <n v="228.91354111639373"/>
    <n v="88.043669660151437"/>
    <n v="387.39214650466636"/>
    <n v="493.04455009684807"/>
    <n v="501.84891706286322"/>
    <n v="95.087163232963562"/>
    <n v="89.397461598437161"/>
    <x v="0"/>
    <n v="1.1187500000000001"/>
    <x v="0"/>
    <x v="0"/>
  </r>
  <r>
    <s v="Rubim"/>
    <n v="9845"/>
    <x v="10"/>
    <n v="36"/>
    <n v="42"/>
    <n v="89"/>
    <n v="63"/>
    <n v="35"/>
    <n v="5.0029302877399617E-4"/>
    <n v="0.81397675781529255"/>
    <n v="365.66785170137126"/>
    <n v="426.61249365159978"/>
    <n v="904.01218892838995"/>
    <n v="639.91874047739975"/>
    <n v="355.51041137633314"/>
    <n v="19.29913661757238"/>
    <n v="87.033826655659809"/>
    <x v="0"/>
    <n v="-0.11976047904191597"/>
    <x v="0"/>
    <x v="0"/>
  </r>
  <r>
    <s v="Carmo de Minas"/>
    <n v="14236"/>
    <x v="12"/>
    <n v="33"/>
    <n v="14"/>
    <n v="32"/>
    <n v="43"/>
    <n v="24"/>
    <n v="3.4305807687359737E-4"/>
    <n v="0.81431981589216618"/>
    <n v="231.80668727170556"/>
    <n v="98.342230963753849"/>
    <n v="224.78224220286597"/>
    <n v="302.05113796010119"/>
    <n v="168.58668165214948"/>
    <n v="7.7268895757235185"/>
    <n v="82.625872021665046"/>
    <x v="0"/>
    <n v="0.27215189873417728"/>
    <x v="1"/>
    <x v="7"/>
  </r>
  <r>
    <s v="Divisopolis"/>
    <n v="8285"/>
    <x v="10"/>
    <n v="16"/>
    <n v="25"/>
    <n v="31"/>
    <n v="32"/>
    <n v="18"/>
    <n v="2.5729355765519802E-4"/>
    <n v="0.81457710944982142"/>
    <n v="193.12009656004827"/>
    <n v="301.75015087507541"/>
    <n v="374.17018708509352"/>
    <n v="386.24019312009654"/>
    <n v="217.26010863005433"/>
    <n v="13.277006638503327"/>
    <n v="85.69271859949464"/>
    <x v="0"/>
    <n v="4.1666666666666678E-2"/>
    <x v="0"/>
    <x v="0"/>
  </r>
  <r>
    <s v="Sao Joao do Manteninha"/>
    <n v="5068"/>
    <x v="3"/>
    <n v="17"/>
    <n v="17"/>
    <n v="77"/>
    <n v="19"/>
    <n v="3"/>
    <n v="4.2882259609199671E-5"/>
    <n v="0.81461999170943067"/>
    <n v="335.43804262036309"/>
    <n v="335.43804262036309"/>
    <n v="1519.3370165745855"/>
    <n v="374.90134175217048"/>
    <n v="59.194948697711133"/>
    <n v="-51.302288871349653"/>
    <n v="-88.883314450180634"/>
    <x v="1"/>
    <n v="-0.70270270270270274"/>
    <x v="1"/>
    <x v="1"/>
  </r>
  <r>
    <s v="Santana do Manhuacu"/>
    <n v="8384"/>
    <x v="9"/>
    <n v="50"/>
    <n v="18"/>
    <n v="39"/>
    <n v="80"/>
    <n v="32"/>
    <n v="4.5741076916479652E-4"/>
    <n v="0.8150774024785955"/>
    <n v="596.37404580152679"/>
    <n v="214.69465648854964"/>
    <n v="465.17175572519085"/>
    <n v="954.19847328244282"/>
    <n v="381.67938931297709"/>
    <n v="31.011450381679378"/>
    <n v="88.153071455999921"/>
    <x v="0"/>
    <n v="0.5700934579439253"/>
    <x v="0"/>
    <x v="0"/>
  </r>
  <r>
    <s v="Alto Rio Doce"/>
    <n v="12889"/>
    <x v="11"/>
    <n v="33"/>
    <n v="8"/>
    <n v="14"/>
    <n v="11"/>
    <n v="13"/>
    <n v="1.8582312497319859E-4"/>
    <n v="0.81526322560356868"/>
    <n v="256.03227558383122"/>
    <n v="62.068430444565131"/>
    <n v="108.61975327798898"/>
    <n v="85.344091861277064"/>
    <n v="100.86119947241833"/>
    <n v="-28.706649080611385"/>
    <n v="-88.004900525861913"/>
    <x v="1"/>
    <n v="-0.34545454545454551"/>
    <x v="1"/>
    <x v="1"/>
  </r>
  <r>
    <s v="Cachoeira de Pajeu"/>
    <n v="9450"/>
    <x v="10"/>
    <n v="15"/>
    <n v="19"/>
    <n v="0"/>
    <n v="0"/>
    <n v="0"/>
    <n v="0"/>
    <n v="0.81526322560356868"/>
    <n v="158.73015873015873"/>
    <n v="201.05820105820104"/>
    <n v="0"/>
    <n v="0"/>
    <n v="0"/>
    <n v="-51.851851851851848"/>
    <n v="-88.895146932182342"/>
    <x v="1"/>
    <n v="-1"/>
    <x v="3"/>
    <x v="4"/>
  </r>
  <r>
    <s v="Conceicao da Aparecida"/>
    <n v="10649"/>
    <x v="12"/>
    <n v="23"/>
    <n v="12"/>
    <n v="66"/>
    <n v="44"/>
    <n v="32"/>
    <n v="4.5741076916479652E-4"/>
    <n v="0.81572063637273351"/>
    <n v="215.98272138228944"/>
    <n v="112.68663724293361"/>
    <n v="619.7765048361349"/>
    <n v="413.18433655742319"/>
    <n v="300.49769931448964"/>
    <n v="46.952765517888999"/>
    <n v="88.779898946853606"/>
    <x v="0"/>
    <n v="0.12871287128712855"/>
    <x v="0"/>
    <x v="0"/>
  </r>
  <r>
    <s v="Vazante"/>
    <n v="19954"/>
    <x v="8"/>
    <n v="34"/>
    <n v="24"/>
    <n v="76"/>
    <n v="169"/>
    <n v="487"/>
    <n v="6.961220143226747E-3"/>
    <n v="0.82268185651596026"/>
    <n v="170.39190137315828"/>
    <n v="120.27663626340583"/>
    <n v="380.87601483411851"/>
    <n v="846.94798035481608"/>
    <n v="2440.6134108449432"/>
    <n v="526.71143630349798"/>
    <n v="89.891219922861453"/>
    <x v="0"/>
    <n v="6.3432835820895512"/>
    <x v="0"/>
    <x v="0"/>
  </r>
  <r>
    <s v="Santa Helena de Minas"/>
    <n v="6096"/>
    <x v="10"/>
    <n v="21"/>
    <n v="35"/>
    <n v="61"/>
    <n v="44"/>
    <n v="12"/>
    <n v="1.7152903843679868E-4"/>
    <n v="0.82285338555439702"/>
    <n v="344.48818897637796"/>
    <n v="574.14698162729655"/>
    <n v="1000.6561679790027"/>
    <n v="721.78477690288707"/>
    <n v="196.85039370078741"/>
    <n v="-14.763779527559052"/>
    <n v="-86.12508442029899"/>
    <x v="1"/>
    <n v="-0.28205128205128216"/>
    <x v="1"/>
    <x v="1"/>
  </r>
  <r>
    <s v="Capinopolis"/>
    <n v="15903"/>
    <x v="2"/>
    <n v="27"/>
    <n v="27"/>
    <n v="58"/>
    <n v="56"/>
    <n v="143"/>
    <n v="2.0440543747051844E-3"/>
    <n v="0.82489743992910225"/>
    <n v="169.7792869269949"/>
    <n v="169.7792869269949"/>
    <n v="364.7110608061372"/>
    <n v="352.13481733006353"/>
    <n v="899.20140853926921"/>
    <n v="164.11997736276172"/>
    <n v="89.650895208512068"/>
    <x v="0"/>
    <n v="1.6651785714285716"/>
    <x v="0"/>
    <x v="0"/>
  </r>
  <r>
    <s v="Varzelandia"/>
    <n v="19731"/>
    <x v="5"/>
    <n v="36"/>
    <n v="41"/>
    <n v="37"/>
    <n v="38"/>
    <n v="11"/>
    <n v="1.572349519003988E-4"/>
    <n v="0.8250546748810027"/>
    <n v="182.45400638589024"/>
    <n v="207.79484060615277"/>
    <n v="187.52217322994272"/>
    <n v="192.59034007399524"/>
    <n v="55.749835284577571"/>
    <n v="-26.861284273478287"/>
    <n v="-87.867960024103169"/>
    <x v="1"/>
    <n v="-0.35526315789473678"/>
    <x v="1"/>
    <x v="1"/>
  </r>
  <r>
    <s v="Paraopeba"/>
    <n v="23146"/>
    <x v="0"/>
    <n v="63"/>
    <n v="140"/>
    <n v="203"/>
    <n v="128"/>
    <n v="48"/>
    <n v="6.8611615374719473E-4"/>
    <n v="0.82574079103474984"/>
    <n v="272.18525879201593"/>
    <n v="604.85613064892425"/>
    <n v="877.04138944094018"/>
    <n v="553.01131945044506"/>
    <n v="207.37924479391688"/>
    <n v="-18.145683919467729"/>
    <n v="-86.845647611381366"/>
    <x v="1"/>
    <n v="-0.34975369458128081"/>
    <x v="0"/>
    <x v="2"/>
  </r>
  <r>
    <s v="Rosario da Limeira"/>
    <n v="4320"/>
    <x v="1"/>
    <n v="18"/>
    <n v="9"/>
    <n v="8"/>
    <n v="15"/>
    <n v="12"/>
    <n v="1.7152903843679868E-4"/>
    <n v="0.8259123200731866"/>
    <n v="416.66666666666669"/>
    <n v="208.33333333333334"/>
    <n v="185.18518518518519"/>
    <n v="347.22222222222223"/>
    <n v="277.77777777777777"/>
    <n v="-13.888888888888895"/>
    <n v="-85.881810296011224"/>
    <x v="1"/>
    <n v="0.15714285714285717"/>
    <x v="0"/>
    <x v="2"/>
  </r>
  <r>
    <s v="Virginopolis"/>
    <n v="11241"/>
    <x v="0"/>
    <n v="44"/>
    <n v="62"/>
    <n v="98"/>
    <n v="36"/>
    <n v="17"/>
    <n v="2.4299947111879814E-4"/>
    <n v="0.82615531954430543"/>
    <n v="391.42425051152031"/>
    <n v="551.55235299350591"/>
    <n v="871.80855795747709"/>
    <n v="320.25620496397113"/>
    <n v="151.23209678854195"/>
    <n v="-71.168045547549156"/>
    <n v="-89.194975656026259"/>
    <x v="1"/>
    <n v="-0.61029411764705888"/>
    <x v="1"/>
    <x v="1"/>
  </r>
  <r>
    <s v="Nova Belem"/>
    <n v="3625"/>
    <x v="3"/>
    <n v="18"/>
    <n v="14"/>
    <n v="16"/>
    <n v="15"/>
    <n v="6"/>
    <n v="8.5764519218399342E-5"/>
    <n v="0.82624108406352381"/>
    <n v="496.55172413793105"/>
    <n v="386.20689655172413"/>
    <n v="441.37931034482762"/>
    <n v="413.79310344827587"/>
    <n v="165.51724137931035"/>
    <n v="-63.448275862068968"/>
    <n v="-89.097043453814678"/>
    <x v="1"/>
    <n v="-0.34374999999999994"/>
    <x v="1"/>
    <x v="1"/>
  </r>
  <r>
    <s v="Corrego Fundo"/>
    <n v="5873"/>
    <x v="6"/>
    <n v="46"/>
    <n v="25"/>
    <n v="9"/>
    <n v="36"/>
    <n v="9"/>
    <n v="1.2864677882759901E-4"/>
    <n v="0.82636973084235144"/>
    <n v="783.24536012259489"/>
    <n v="425.67682615358416"/>
    <n v="153.2436574152903"/>
    <n v="612.9746296611612"/>
    <n v="153.2436574152903"/>
    <n v="-107.27056019070321"/>
    <n v="-89.465891482649823"/>
    <x v="1"/>
    <n v="-0.15624999999999997"/>
    <x v="1"/>
    <x v="1"/>
  </r>
  <r>
    <s v="Sao Romao"/>
    <n v="9541"/>
    <x v="5"/>
    <n v="14"/>
    <n v="18"/>
    <n v="5"/>
    <n v="7"/>
    <n v="3"/>
    <n v="4.2882259609199671E-5"/>
    <n v="0.82641261310196068"/>
    <n v="146.73514306676449"/>
    <n v="188.65946965726863"/>
    <n v="52.405408238130178"/>
    <n v="73.367571533382247"/>
    <n v="31.443244942878103"/>
    <n v="-34.587569437165918"/>
    <n v="-88.343918820314542"/>
    <x v="1"/>
    <n v="-0.59459459459459452"/>
    <x v="2"/>
    <x v="3"/>
  </r>
  <r>
    <s v="Boa Esperanca"/>
    <n v="39082"/>
    <x v="12"/>
    <n v="28"/>
    <n v="45"/>
    <n v="270"/>
    <n v="177"/>
    <n v="98"/>
    <n v="1.4008204805671894E-3"/>
    <n v="0.8278134335825279"/>
    <n v="71.644235197789271"/>
    <n v="115.14252085358989"/>
    <n v="690.85512512153923"/>
    <n v="452.89391535745358"/>
    <n v="250.75482319226245"/>
    <n v="69.597257049281012"/>
    <n v="89.176808979002814"/>
    <x v="0"/>
    <n v="0.2026239067055394"/>
    <x v="0"/>
    <x v="0"/>
  </r>
  <r>
    <s v="Prata"/>
    <n v="26573"/>
    <x v="2"/>
    <n v="29"/>
    <n v="15"/>
    <n v="57"/>
    <n v="43"/>
    <n v="66"/>
    <n v="9.4340971140239281E-4"/>
    <n v="0.82875684329393029"/>
    <n v="109.13333082452114"/>
    <n v="56.448274564407484"/>
    <n v="214.5034433447484"/>
    <n v="161.81838708463476"/>
    <n v="248.37240808339291"/>
    <n v="38.384826703797081"/>
    <n v="88.507670155009308"/>
    <x v="0"/>
    <n v="0.61881188118811881"/>
    <x v="0"/>
    <x v="0"/>
  </r>
  <r>
    <s v="Botelhos"/>
    <n v="15284"/>
    <x v="12"/>
    <n v="31"/>
    <n v="10"/>
    <n v="72"/>
    <n v="80"/>
    <n v="12"/>
    <n v="1.7152903843679868E-4"/>
    <n v="0.82892837233236705"/>
    <n v="202.82648521329494"/>
    <n v="65.427898455901598"/>
    <n v="471.08086888249147"/>
    <n v="523.42318764721279"/>
    <n v="78.513478147081926"/>
    <n v="20.936927505888512"/>
    <n v="87.265488441563207"/>
    <x v="0"/>
    <n v="0.22123893805309755"/>
    <x v="1"/>
    <x v="7"/>
  </r>
  <r>
    <s v="Belo Vale"/>
    <n v="7472"/>
    <x v="0"/>
    <n v="33"/>
    <n v="24"/>
    <n v="36"/>
    <n v="25"/>
    <n v="29"/>
    <n v="4.1452850955559683E-4"/>
    <n v="0.82934290084192264"/>
    <n v="441.64882226980734"/>
    <n v="321.19914346895075"/>
    <n v="481.79871520342613"/>
    <n v="334.58244111349035"/>
    <n v="388.11563169164879"/>
    <n v="-9.3683083511777507"/>
    <n v="-83.907155597480639"/>
    <x v="1"/>
    <n v="-0.12903225806451621"/>
    <x v="0"/>
    <x v="2"/>
  </r>
  <r>
    <s v="Passa Quatro"/>
    <n v="15821"/>
    <x v="12"/>
    <n v="34"/>
    <n v="63"/>
    <n v="199"/>
    <n v="67"/>
    <n v="39"/>
    <n v="5.574693749195958E-4"/>
    <n v="0.82990037021684226"/>
    <n v="214.90424119840716"/>
    <n v="398.20491751469564"/>
    <n v="1257.8218823083243"/>
    <n v="423.48776942039058"/>
    <n v="246.50780608052588"/>
    <n v="8.8489981669932369"/>
    <n v="83.552520901651633"/>
    <x v="0"/>
    <n v="-0.46283783783783788"/>
    <x v="0"/>
    <x v="0"/>
  </r>
  <r>
    <s v="Ouro Fino"/>
    <n v="32365"/>
    <x v="12"/>
    <n v="47"/>
    <n v="131"/>
    <n v="262"/>
    <n v="210"/>
    <n v="62"/>
    <n v="8.8623336525679329E-4"/>
    <n v="0.8307866035820991"/>
    <n v="145.21860033987332"/>
    <n v="404.75822647922132"/>
    <n v="809.51645295844264"/>
    <n v="648.84906534837012"/>
    <n v="191.56496215047119"/>
    <n v="33.678356249034451"/>
    <n v="88.299235579121031"/>
    <x v="0"/>
    <n v="-7.2727272727272668E-2"/>
    <x v="1"/>
    <x v="7"/>
  </r>
  <r>
    <s v="Maripa de Minas"/>
    <n v="2947"/>
    <x v="1"/>
    <n v="21"/>
    <n v="11"/>
    <n v="9"/>
    <n v="1"/>
    <n v="5"/>
    <n v="7.147043268199946E-5"/>
    <n v="0.83085807401478107"/>
    <n v="712.58907363420428"/>
    <n v="373.26094333220226"/>
    <n v="305.39531727180179"/>
    <n v="33.932813030200208"/>
    <n v="169.66406515100101"/>
    <n v="-142.51781472684087"/>
    <n v="-89.597981211275481"/>
    <x v="1"/>
    <n v="-0.78048780487804881"/>
    <x v="1"/>
    <x v="1"/>
  </r>
  <r>
    <s v="Carneirinho"/>
    <n v="9129"/>
    <x v="7"/>
    <n v="12"/>
    <n v="6"/>
    <n v="25"/>
    <n v="42"/>
    <n v="42"/>
    <n v="6.0035163452879545E-4"/>
    <n v="0.83145842564930983"/>
    <n v="131.44922773578705"/>
    <n v="65.724613867893524"/>
    <n v="273.85255778288973"/>
    <n v="460.07229707525465"/>
    <n v="460.07229707525465"/>
    <n v="105.15938218862962"/>
    <n v="89.455169368983547"/>
    <x v="0"/>
    <n v="1.9302325581395345"/>
    <x v="0"/>
    <x v="0"/>
  </r>
  <r>
    <s v="Rio Piracicaba"/>
    <n v="14792"/>
    <x v="0"/>
    <n v="36"/>
    <n v="62"/>
    <n v="141"/>
    <n v="97"/>
    <n v="63"/>
    <n v="9.0052745179319317E-4"/>
    <n v="0.83235895310110297"/>
    <n v="243.37479718766903"/>
    <n v="419.14548404542995"/>
    <n v="953.21795565170351"/>
    <n v="655.75987020010814"/>
    <n v="425.90589507842077"/>
    <n v="60.167658193618159"/>
    <n v="89.047818936830993"/>
    <x v="0"/>
    <n v="4.1841004184100137E-3"/>
    <x v="0"/>
    <x v="0"/>
  </r>
  <r>
    <s v="Mendes Pimentel"/>
    <n v="6652"/>
    <x v="3"/>
    <n v="34"/>
    <n v="39"/>
    <n v="103"/>
    <n v="88"/>
    <n v="21"/>
    <n v="3.0017581726439772E-4"/>
    <n v="0.83265912891836735"/>
    <n v="511.12447384245343"/>
    <n v="586.28983764281418"/>
    <n v="1548.4064942874325"/>
    <n v="1322.9104028863501"/>
    <n v="315.69452796151535"/>
    <n v="34.576067348165999"/>
    <n v="88.343368214597845"/>
    <x v="0"/>
    <n v="-7.102272727272721E-2"/>
    <x v="0"/>
    <x v="0"/>
  </r>
  <r>
    <s v="Chale"/>
    <n v="5609"/>
    <x v="9"/>
    <n v="14"/>
    <n v="6"/>
    <n v="31"/>
    <n v="36"/>
    <n v="42"/>
    <n v="6.0035163452879545E-4"/>
    <n v="0.83325948055289611"/>
    <n v="249.59885897664469"/>
    <n v="106.97093956141914"/>
    <n v="552.68318773399892"/>
    <n v="641.82563736851489"/>
    <n v="748.79657692993408"/>
    <n v="153.32501337136745"/>
    <n v="89.626316894655247"/>
    <x v="0"/>
    <n v="1.2941176470588232"/>
    <x v="0"/>
    <x v="0"/>
  </r>
  <r>
    <s v="Joaima"/>
    <n v="15391"/>
    <x v="10"/>
    <n v="27"/>
    <n v="19"/>
    <n v="20"/>
    <n v="17"/>
    <n v="16"/>
    <n v="2.2870538458239826E-4"/>
    <n v="0.83348818593747853"/>
    <n v="175.42719771294912"/>
    <n v="123.4487687609642"/>
    <n v="129.94607237996232"/>
    <n v="110.45416152296796"/>
    <n v="103.95685790396986"/>
    <n v="-15.593528685595476"/>
    <n v="-86.330693969977972"/>
    <x v="1"/>
    <n v="-0.24999999999999986"/>
    <x v="1"/>
    <x v="1"/>
  </r>
  <r>
    <s v="Papagaios"/>
    <n v="15124"/>
    <x v="0"/>
    <n v="16"/>
    <n v="93"/>
    <n v="133"/>
    <n v="52"/>
    <n v="25"/>
    <n v="3.573521634099973E-4"/>
    <n v="0.83384553810088857"/>
    <n v="105.79211848717271"/>
    <n v="614.91668870669128"/>
    <n v="879.3969849246231"/>
    <n v="343.82438508331131"/>
    <n v="165.30018513620735"/>
    <n v="-15.207617032531072"/>
    <n v="-86.237845009971267"/>
    <x v="1"/>
    <n v="-0.5227272727272726"/>
    <x v="1"/>
    <x v="1"/>
  </r>
  <r>
    <s v="Padre Paraiso"/>
    <n v="18774"/>
    <x v="10"/>
    <n v="29"/>
    <n v="30"/>
    <n v="108"/>
    <n v="121"/>
    <n v="78"/>
    <n v="1.1149387498391916E-3"/>
    <n v="0.83496047685072772"/>
    <n v="154.46894641525515"/>
    <n v="159.79546180888462"/>
    <n v="575.26366251198465"/>
    <n v="644.508362629168"/>
    <n v="415.46820070310008"/>
    <n v="100.67114093959734"/>
    <n v="89.430880641557366"/>
    <x v="0"/>
    <n v="0.78742514970059896"/>
    <x v="0"/>
    <x v="0"/>
  </r>
  <r>
    <s v="Tiradentes"/>
    <n v="6859"/>
    <x v="11"/>
    <n v="42"/>
    <n v="58"/>
    <n v="49"/>
    <n v="10"/>
    <n v="8"/>
    <n v="1.1435269229119913E-4"/>
    <n v="0.83507482954301893"/>
    <n v="612.33415949846915"/>
    <n v="845.60431549788598"/>
    <n v="714.38985274821403"/>
    <n v="145.79384749963552"/>
    <n v="116.63507799970841"/>
    <n v="-169.12086309957721"/>
    <n v="-89.661217955386434"/>
    <x v="1"/>
    <n v="-0.81879194630872487"/>
    <x v="1"/>
    <x v="1"/>
  </r>
  <r>
    <s v="Sao Sebastiao do Maranhao"/>
    <n v="12062"/>
    <x v="3"/>
    <n v="40"/>
    <n v="13"/>
    <n v="37"/>
    <n v="24"/>
    <n v="5"/>
    <n v="7.147043268199946E-5"/>
    <n v="0.83514629997570089"/>
    <n v="331.61996352180404"/>
    <n v="107.77648814458631"/>
    <n v="306.74846625766872"/>
    <n v="198.9719781130824"/>
    <n v="41.452495440225505"/>
    <n v="-48.913944619466101"/>
    <n v="-88.828804351934323"/>
    <x v="1"/>
    <n v="-0.51666666666666672"/>
    <x v="2"/>
    <x v="3"/>
  </r>
  <r>
    <s v="Itamonte"/>
    <n v="14398"/>
    <x v="12"/>
    <n v="23"/>
    <n v="10"/>
    <n v="54"/>
    <n v="67"/>
    <n v="44"/>
    <n v="6.2893980760159521E-4"/>
    <n v="0.83577523978330248"/>
    <n v="159.7444089456869"/>
    <n v="69.45409084595083"/>
    <n v="375.05209056813447"/>
    <n v="465.34240866787059"/>
    <n v="305.5979997221836"/>
    <n v="68.759549937491315"/>
    <n v="89.166781334287634"/>
    <x v="0"/>
    <n v="0.91379310344827591"/>
    <x v="0"/>
    <x v="0"/>
  </r>
  <r>
    <s v="Campo Belo"/>
    <n v="53280"/>
    <x v="6"/>
    <n v="34"/>
    <n v="70"/>
    <n v="280"/>
    <n v="289"/>
    <n v="234"/>
    <n v="3.3448162495175746E-3"/>
    <n v="0.83912005603282003"/>
    <n v="63.813813813813809"/>
    <n v="131.3813813813814"/>
    <n v="525.52552552552561"/>
    <n v="542.41741741741748"/>
    <n v="439.18918918918922"/>
    <n v="116.17867867867869"/>
    <n v="89.506842690471032"/>
    <x v="0"/>
    <n v="1.0429687499999998"/>
    <x v="0"/>
    <x v="0"/>
  </r>
  <r>
    <s v="Recreio"/>
    <n v="10514"/>
    <x v="1"/>
    <n v="27"/>
    <n v="15"/>
    <n v="57"/>
    <n v="12"/>
    <n v="4"/>
    <n v="5.7176346145599566E-5"/>
    <n v="0.83917723237896558"/>
    <n v="256.80045653414493"/>
    <n v="142.66692029674721"/>
    <n v="542.13429712763934"/>
    <n v="114.13353623739775"/>
    <n v="38.044512079132588"/>
    <n v="-46.604527296937405"/>
    <n v="-88.770784897944338"/>
    <x v="1"/>
    <n v="-0.75757575757575757"/>
    <x v="2"/>
    <x v="3"/>
  </r>
  <r>
    <s v="Minas Novas"/>
    <n v="31557"/>
    <x v="13"/>
    <n v="33"/>
    <n v="47"/>
    <n v="45"/>
    <n v="13"/>
    <n v="26"/>
    <n v="3.7164624994639718E-4"/>
    <n v="0.83954887862891192"/>
    <n v="104.5726780112178"/>
    <n v="148.93684444021929"/>
    <n v="142.59910637893336"/>
    <n v="41.195297398358527"/>
    <n v="82.390594796717053"/>
    <n v="-15.210571347086226"/>
    <n v="-86.238573626851135"/>
    <x v="1"/>
    <n v="-0.53199999999999992"/>
    <x v="1"/>
    <x v="1"/>
  </r>
  <r>
    <s v="Corrego do Bom Jesus"/>
    <n v="3827"/>
    <x v="12"/>
    <n v="21"/>
    <n v="19"/>
    <n v="12"/>
    <n v="16"/>
    <n v="9"/>
    <n v="1.2864677882759901E-4"/>
    <n v="0.83967752540773954"/>
    <n v="548.73268879017508"/>
    <n v="496.47243271492027"/>
    <n v="313.56153645152858"/>
    <n v="418.08204860203813"/>
    <n v="235.17115233864646"/>
    <n v="-70.551345701593931"/>
    <n v="-89.187939756288714"/>
    <x v="1"/>
    <n v="-0.27884615384615385"/>
    <x v="0"/>
    <x v="2"/>
  </r>
  <r>
    <s v="Padre Carvalho"/>
    <n v="6092"/>
    <x v="5"/>
    <n v="13"/>
    <n v="11"/>
    <n v="5"/>
    <n v="7"/>
    <n v="4"/>
    <n v="5.7176346145599566E-5"/>
    <n v="0.83973470175388509"/>
    <n v="213.39461588969141"/>
    <n v="180.56467498358504"/>
    <n v="82.074852265265932"/>
    <n v="114.90479317137229"/>
    <n v="65.659881812212731"/>
    <n v="-36.112934996717016"/>
    <n v="-88.413833112435839"/>
    <x v="1"/>
    <n v="-0.43103448275862083"/>
    <x v="1"/>
    <x v="1"/>
  </r>
  <r>
    <s v="Urucania"/>
    <n v="10499"/>
    <x v="9"/>
    <n v="46"/>
    <n v="17"/>
    <n v="110"/>
    <n v="93"/>
    <n v="79"/>
    <n v="1.1292328363755914E-3"/>
    <n v="0.84086393459026065"/>
    <n v="438.13696542527862"/>
    <n v="161.92018287455949"/>
    <n v="1047.7188303647965"/>
    <n v="885.79864749023704"/>
    <n v="752.45261453471767"/>
    <n v="135.25097628345557"/>
    <n v="89.576382092954205"/>
    <x v="0"/>
    <n v="0.49132947976878605"/>
    <x v="0"/>
    <x v="0"/>
  </r>
  <r>
    <s v="Matipo"/>
    <n v="16963"/>
    <x v="9"/>
    <n v="16"/>
    <n v="17"/>
    <n v="30"/>
    <n v="55"/>
    <n v="37"/>
    <n v="5.2888120184679593E-4"/>
    <n v="0.84139281579210745"/>
    <n v="94.322938159523673"/>
    <n v="100.2181217944939"/>
    <n v="176.85550904910687"/>
    <n v="324.23509992336261"/>
    <n v="218.12179449389848"/>
    <n v="47.161469079761829"/>
    <n v="88.785296636473788"/>
    <x v="0"/>
    <n v="1.1904761904761902"/>
    <x v="0"/>
    <x v="0"/>
  </r>
  <r>
    <s v="Pouso Alto"/>
    <n v="6516"/>
    <x v="12"/>
    <n v="28"/>
    <n v="4"/>
    <n v="58"/>
    <n v="62"/>
    <n v="27"/>
    <n v="3.8594033648279706E-4"/>
    <n v="0.84177875612859021"/>
    <n v="429.71147943523636"/>
    <n v="61.387354205033759"/>
    <n v="890.11663597298957"/>
    <n v="951.50399017802329"/>
    <n v="414.36464088397787"/>
    <n v="85.942295887047266"/>
    <n v="89.333352764478079"/>
    <x v="0"/>
    <n v="0.48333333333333317"/>
    <x v="0"/>
    <x v="0"/>
  </r>
  <r>
    <s v="Conceicao do Rio Verde"/>
    <n v="13164"/>
    <x v="12"/>
    <n v="26"/>
    <n v="20"/>
    <n v="42"/>
    <n v="60"/>
    <n v="25"/>
    <n v="3.573521634099973E-4"/>
    <n v="0.84213610829200025"/>
    <n v="197.50835612275904"/>
    <n v="151.92950470981464"/>
    <n v="319.05195989061076"/>
    <n v="455.78851412944391"/>
    <n v="189.9118808872683"/>
    <n v="28.866605894864779"/>
    <n v="88.015946992248629"/>
    <x v="0"/>
    <n v="0.44886363636363624"/>
    <x v="1"/>
    <x v="7"/>
  </r>
  <r>
    <s v="Manga"/>
    <n v="21413"/>
    <x v="5"/>
    <n v="29"/>
    <n v="118"/>
    <n v="27"/>
    <n v="52"/>
    <n v="27"/>
    <n v="3.8594033648279706E-4"/>
    <n v="0.84252204862848301"/>
    <n v="135.43174706953721"/>
    <n v="551.0671087657031"/>
    <n v="126.09162658198289"/>
    <n v="242.84313267641153"/>
    <n v="126.09162658198289"/>
    <n v="-32.69042170644002"/>
    <n v="-88.247868486299083"/>
    <x v="1"/>
    <n v="-0.31896551724137939"/>
    <x v="1"/>
    <x v="1"/>
  </r>
  <r>
    <s v="Capitolio"/>
    <n v="7858"/>
    <x v="12"/>
    <n v="47"/>
    <n v="32"/>
    <n v="83"/>
    <n v="59"/>
    <n v="39"/>
    <n v="5.574693749195958E-4"/>
    <n v="0.84307951800340264"/>
    <n v="598.1165691015525"/>
    <n v="407.22830236701452"/>
    <n v="1056.248409264444"/>
    <n v="750.82718248918297"/>
    <n v="496.30949350979893"/>
    <n v="13.998472893866131"/>
    <n v="85.913939025949091"/>
    <x v="0"/>
    <n v="-9.2592592592592657E-2"/>
    <x v="0"/>
    <x v="0"/>
  </r>
  <r>
    <s v="Divinesia"/>
    <n v="3391"/>
    <x v="1"/>
    <n v="35"/>
    <n v="11"/>
    <n v="12"/>
    <n v="4"/>
    <n v="6"/>
    <n v="8.5764519218399342E-5"/>
    <n v="0.84316528252262102"/>
    <n v="1032.143910350929"/>
    <n v="324.38808611029197"/>
    <n v="353.87791212031846"/>
    <n v="117.95930404010616"/>
    <n v="176.93895606015923"/>
    <n v="-191.68386906517253"/>
    <n v="-89.701095037322588"/>
    <x v="1"/>
    <n v="-0.74137931034482762"/>
    <x v="1"/>
    <x v="1"/>
  </r>
  <r>
    <s v="Coqueiral"/>
    <n v="9743"/>
    <x v="12"/>
    <n v="55"/>
    <n v="100"/>
    <n v="115"/>
    <n v="22"/>
    <n v="6"/>
    <n v="8.5764519218399342E-5"/>
    <n v="0.8432510470418394"/>
    <n v="564.50785179102945"/>
    <n v="1026.3779123473264"/>
    <n v="1180.3345991994252"/>
    <n v="225.80314071641178"/>
    <n v="61.582674740839579"/>
    <n v="-180.64251257312944"/>
    <n v="-89.682825524120958"/>
    <x v="1"/>
    <n v="-0.84444444444444455"/>
    <x v="1"/>
    <x v="1"/>
  </r>
  <r>
    <s v="Dom Silverio"/>
    <n v="5457"/>
    <x v="9"/>
    <n v="24"/>
    <n v="16"/>
    <n v="9"/>
    <n v="13"/>
    <n v="15"/>
    <n v="2.1441129804599838E-4"/>
    <n v="0.8434654583398854"/>
    <n v="439.80208905992305"/>
    <n v="293.20139270661537"/>
    <n v="164.92578339747115"/>
    <n v="238.22613157412496"/>
    <n v="274.8763056624519"/>
    <n v="-38.482682792743269"/>
    <n v="-88.511463231948312"/>
    <x v="1"/>
    <n v="-0.14285714285714302"/>
    <x v="0"/>
    <x v="2"/>
  </r>
  <r>
    <s v="Inconfidentes"/>
    <n v="7585"/>
    <x v="12"/>
    <n v="24"/>
    <n v="55"/>
    <n v="63"/>
    <n v="28"/>
    <n v="13"/>
    <n v="1.8582312497319859E-4"/>
    <n v="0.84365128146485857"/>
    <n v="316.41397495056032"/>
    <n v="725.11535926170075"/>
    <n v="830.58668424522091"/>
    <n v="369.14963744232034"/>
    <n v="171.39090309822015"/>
    <n v="-64.601186552406077"/>
    <n v="-89.113155549205587"/>
    <x v="1"/>
    <n v="-0.56690140845070425"/>
    <x v="1"/>
    <x v="1"/>
  </r>
  <r>
    <s v="Cordisburgo"/>
    <n v="9385"/>
    <x v="0"/>
    <n v="12"/>
    <n v="0"/>
    <n v="61"/>
    <n v="25"/>
    <n v="5"/>
    <n v="7.147043268199946E-5"/>
    <n v="0.84372275189754053"/>
    <n v="127.86361214704314"/>
    <n v="0"/>
    <n v="649.97336174746931"/>
    <n v="266.38252530633991"/>
    <n v="53.276505061267976"/>
    <n v="11.72083111347896"/>
    <n v="85.123437862626574"/>
    <x v="0"/>
    <n v="-0.38356164383561636"/>
    <x v="1"/>
    <x v="7"/>
  </r>
  <r>
    <s v="Icarai de Minas"/>
    <n v="10792"/>
    <x v="5"/>
    <n v="32"/>
    <n v="2"/>
    <n v="4"/>
    <n v="3"/>
    <n v="0"/>
    <n v="0"/>
    <n v="0.84372275189754053"/>
    <n v="296.51593773165308"/>
    <n v="18.532246108228318"/>
    <n v="37.064492216456635"/>
    <n v="27.798369162342475"/>
    <n v="0"/>
    <n v="-58.376575240919195"/>
    <n v="-89.018610188635861"/>
    <x v="1"/>
    <n v="-0.88157894736842102"/>
    <x v="3"/>
    <x v="4"/>
  </r>
  <r>
    <s v="Centralina"/>
    <n v="10536"/>
    <x v="2"/>
    <n v="9"/>
    <n v="10"/>
    <n v="27"/>
    <n v="42"/>
    <n v="20"/>
    <n v="2.8588173072799784E-4"/>
    <n v="0.8440086336282685"/>
    <n v="85.421412300683372"/>
    <n v="94.912680334092627"/>
    <n v="256.26423690205013"/>
    <n v="398.63325740318908"/>
    <n v="189.82536066818525"/>
    <n v="51.252847380410024"/>
    <n v="88.882237503223692"/>
    <x v="0"/>
    <n v="1.0217391304347825"/>
    <x v="1"/>
    <x v="7"/>
  </r>
  <r>
    <s v="Capitao Andrade"/>
    <n v="5018"/>
    <x v="3"/>
    <n v="25"/>
    <n v="6"/>
    <n v="8"/>
    <n v="3"/>
    <n v="2"/>
    <n v="2.8588173072799783E-5"/>
    <n v="0.84403722180134133"/>
    <n v="498.20645675567954"/>
    <n v="119.56954962136308"/>
    <n v="159.42606616181746"/>
    <n v="59.78477481068154"/>
    <n v="39.856516540454365"/>
    <n v="-97.648465524113192"/>
    <n v="-89.413264956293588"/>
    <x v="1"/>
    <n v="-0.80769230769230771"/>
    <x v="2"/>
    <x v="3"/>
  </r>
  <r>
    <s v="Frei Gaspar"/>
    <n v="6591"/>
    <x v="10"/>
    <n v="60"/>
    <n v="9"/>
    <n v="23"/>
    <n v="45"/>
    <n v="11"/>
    <n v="1.572349519003988E-4"/>
    <n v="0.84419445675324178"/>
    <n v="910.33227127901682"/>
    <n v="136.54984069185252"/>
    <n v="348.9607039902898"/>
    <n v="682.74920345926262"/>
    <n v="166.89424973448641"/>
    <n v="-94.067668032165074"/>
    <n v="-89.390931841788202"/>
    <x v="1"/>
    <n v="-8.6956521739130488E-2"/>
    <x v="1"/>
    <x v="1"/>
  </r>
  <r>
    <s v="Virgolandia"/>
    <n v="5851"/>
    <x v="3"/>
    <n v="30"/>
    <n v="12"/>
    <n v="30"/>
    <n v="10"/>
    <n v="3"/>
    <n v="4.2882259609199671E-5"/>
    <n v="0.84423733901285103"/>
    <n v="512.73286617672193"/>
    <n v="205.09314647068877"/>
    <n v="512.73286617672193"/>
    <n v="170.91095539224065"/>
    <n v="51.273286617672191"/>
    <n v="-95.710135019654757"/>
    <n v="-89.401383200050134"/>
    <x v="1"/>
    <n v="-0.72916666666666663"/>
    <x v="1"/>
    <x v="1"/>
  </r>
  <r>
    <s v="Juvenilia"/>
    <n v="6276"/>
    <x v="5"/>
    <n v="17"/>
    <n v="0"/>
    <n v="8"/>
    <n v="1"/>
    <n v="5"/>
    <n v="7.147043268199946E-5"/>
    <n v="0.84430880944553299"/>
    <n v="270.87316762268961"/>
    <n v="0"/>
    <n v="127.46972594008922"/>
    <n v="15.933715742511152"/>
    <n v="79.668578712555771"/>
    <n v="-36.647546207775655"/>
    <n v="-88.436960413512423"/>
    <x v="1"/>
    <n v="-0.64"/>
    <x v="1"/>
    <x v="1"/>
  </r>
  <r>
    <s v="Caetanopolis"/>
    <n v="9911"/>
    <x v="0"/>
    <n v="31"/>
    <n v="65"/>
    <n v="136"/>
    <n v="93"/>
    <n v="56"/>
    <n v="8.0046884603839389E-4"/>
    <n v="0.84510927829157134"/>
    <n v="312.78377560286549"/>
    <n v="655.83694884471799"/>
    <n v="1372.21269296741"/>
    <n v="938.35132680859647"/>
    <n v="565.02875592775706"/>
    <n v="78.700433861366179"/>
    <n v="89.27201549625309"/>
    <x v="0"/>
    <n v="-3.6637931034482964E-2"/>
    <x v="0"/>
    <x v="0"/>
  </r>
  <r>
    <s v="Coimbra"/>
    <n v="7151"/>
    <x v="1"/>
    <n v="23"/>
    <n v="13"/>
    <n v="60"/>
    <n v="35"/>
    <n v="41"/>
    <n v="5.8605754799239556E-4"/>
    <n v="0.84569533583956369"/>
    <n v="321.63333799468603"/>
    <n v="181.79275625786602"/>
    <n v="839.04349042092008"/>
    <n v="489.4420360788701"/>
    <n v="573.34638512096217"/>
    <n v="81.107537407355636"/>
    <n v="89.29361834428795"/>
    <x v="0"/>
    <n v="0.18750000000000025"/>
    <x v="0"/>
    <x v="0"/>
  </r>
  <r>
    <s v="Teixeiras"/>
    <n v="12101"/>
    <x v="9"/>
    <n v="22"/>
    <n v="11"/>
    <n v="8"/>
    <n v="68"/>
    <n v="26"/>
    <n v="3.7164624994639718E-4"/>
    <n v="0.84606698208951003"/>
    <n v="181.80315676390381"/>
    <n v="90.901578381951907"/>
    <n v="66.110238823237751"/>
    <n v="561.93702999752088"/>
    <n v="214.85827617552272"/>
    <n v="53.714569043880672"/>
    <n v="88.933452087004483"/>
    <x v="0"/>
    <n v="2.4390243902439028"/>
    <x v="0"/>
    <x v="0"/>
  </r>
  <r>
    <s v="Simao Pereira"/>
    <n v="2585"/>
    <x v="1"/>
    <n v="8"/>
    <n v="0"/>
    <n v="29"/>
    <n v="9"/>
    <n v="8"/>
    <n v="1.1435269229119913E-4"/>
    <n v="0.84618133478180124"/>
    <n v="309.47775628626692"/>
    <n v="0"/>
    <n v="1121.8568665377175"/>
    <n v="348.16247582205028"/>
    <n v="309.47775628626692"/>
    <n v="34.81624758220503"/>
    <n v="88.354790203021324"/>
    <x v="0"/>
    <n v="-0.31081081081081074"/>
    <x v="0"/>
    <x v="0"/>
  </r>
  <r>
    <s v="Arceburgo"/>
    <n v="8239"/>
    <x v="12"/>
    <n v="21"/>
    <n v="27"/>
    <n v="68"/>
    <n v="61"/>
    <n v="42"/>
    <n v="6.0035163452879545E-4"/>
    <n v="0.84678168641633"/>
    <n v="254.88530161427357"/>
    <n v="327.70967350406602"/>
    <n v="825.34288141764785"/>
    <n v="740.38111421289"/>
    <n v="509.77060322854715"/>
    <n v="92.244204393737121"/>
    <n v="89.378892847205492"/>
    <x v="0"/>
    <n v="0.33189655172413784"/>
    <x v="0"/>
    <x v="0"/>
  </r>
  <r>
    <s v="Monte Alegre de Minas"/>
    <n v="18969"/>
    <x v="2"/>
    <n v="36"/>
    <n v="0"/>
    <n v="147"/>
    <n v="113"/>
    <n v="93"/>
    <n v="1.3293500478851899E-3"/>
    <n v="0.84811103646421515"/>
    <n v="189.78333069745375"/>
    <n v="0"/>
    <n v="774.94860034793612"/>
    <n v="595.70878802256311"/>
    <n v="490.27360430175554"/>
    <n v="119.66893352311665"/>
    <n v="89.521225398752946"/>
    <x v="0"/>
    <n v="0.68852459016393441"/>
    <x v="0"/>
    <x v="0"/>
  </r>
  <r>
    <s v="Caxambu"/>
    <n v="21514"/>
    <x v="12"/>
    <n v="30"/>
    <n v="62"/>
    <n v="75"/>
    <n v="87"/>
    <n v="80"/>
    <n v="1.1435269229119914E-3"/>
    <n v="0.84925456338712713"/>
    <n v="139.44408292274798"/>
    <n v="288.18443804034581"/>
    <n v="348.61020730686994"/>
    <n v="404.3878404759692"/>
    <n v="371.85088779399462"/>
    <n v="58.101701217811659"/>
    <n v="89.0139682345078"/>
    <x v="0"/>
    <n v="0.50000000000000011"/>
    <x v="0"/>
    <x v="0"/>
  </r>
  <r>
    <s v="Salto da Divisa"/>
    <n v="7127"/>
    <x v="10"/>
    <n v="20"/>
    <n v="16"/>
    <n v="3"/>
    <n v="18"/>
    <n v="25"/>
    <n v="3.573521634099973E-4"/>
    <n v="0.84961191555053717"/>
    <n v="280.62298302230948"/>
    <n v="224.4983864178476"/>
    <n v="42.093447453346428"/>
    <n v="252.56068472007857"/>
    <n v="350.7787287778869"/>
    <n v="16.837378981338581"/>
    <n v="86.601100801315425"/>
    <x v="0"/>
    <n v="0.65384615384615374"/>
    <x v="0"/>
    <x v="0"/>
  </r>
  <r>
    <s v="Carandai"/>
    <n v="23097"/>
    <x v="11"/>
    <n v="41"/>
    <n v="58"/>
    <n v="87"/>
    <n v="115"/>
    <n v="85"/>
    <n v="1.2149973555939907E-3"/>
    <n v="0.85082691290613111"/>
    <n v="177.51223102567434"/>
    <n v="251.11486340217343"/>
    <n v="376.67229510326018"/>
    <n v="497.90016019396461"/>
    <n v="368.01316188249558"/>
    <n v="62.778715850543371"/>
    <n v="89.087414682646013"/>
    <x v="0"/>
    <n v="0.61290322580645196"/>
    <x v="0"/>
    <x v="0"/>
  </r>
  <r>
    <s v="Coronel Xavier Chaves"/>
    <n v="3295"/>
    <x v="11"/>
    <n v="50"/>
    <n v="9"/>
    <n v="12"/>
    <n v="8"/>
    <n v="8"/>
    <n v="1.1435269229119913E-4"/>
    <n v="0.85094126559842231"/>
    <n v="1517.4506828528074"/>
    <n v="273.14112291350528"/>
    <n v="364.18816388467377"/>
    <n v="242.79210925644915"/>
    <n v="242.79210925644915"/>
    <n v="-257.96661608497726"/>
    <n v="-89.777895708405254"/>
    <x v="1"/>
    <n v="-0.6619718309859155"/>
    <x v="0"/>
    <x v="2"/>
  </r>
  <r>
    <s v="Riachinho"/>
    <n v="8401"/>
    <x v="8"/>
    <n v="17"/>
    <n v="0"/>
    <n v="6"/>
    <n v="2"/>
    <n v="4"/>
    <n v="5.7176346145599566E-5"/>
    <n v="0.85099844194456786"/>
    <n v="202.35686227830021"/>
    <n v="0"/>
    <n v="71.420069039400062"/>
    <n v="23.806689679800026"/>
    <n v="47.613379359600053"/>
    <n v="-28.56802761576003"/>
    <n v="-87.995227527603589"/>
    <x v="1"/>
    <n v="-0.60869565217391297"/>
    <x v="2"/>
    <x v="3"/>
  </r>
  <r>
    <s v="Sao Domingos do Prata"/>
    <n v="17852"/>
    <x v="0"/>
    <n v="31"/>
    <n v="57"/>
    <n v="46"/>
    <n v="43"/>
    <n v="33"/>
    <n v="4.7170485570119641E-4"/>
    <n v="0.85147014680026911"/>
    <n v="173.65001120322654"/>
    <n v="319.29195608335198"/>
    <n v="257.67421017252968"/>
    <n v="240.86937037866909"/>
    <n v="184.85323773246694"/>
    <n v="-5.6016132646202097"/>
    <n v="-79.878183952004434"/>
    <x v="1"/>
    <n v="-0.1492537313432836"/>
    <x v="1"/>
    <x v="1"/>
  </r>
  <r>
    <s v="Marilac"/>
    <n v="4401"/>
    <x v="3"/>
    <n v="10"/>
    <n v="5"/>
    <n v="0"/>
    <n v="7"/>
    <n v="3"/>
    <n v="4.2882259609199671E-5"/>
    <n v="0.85151302905987836"/>
    <n v="227.22108611679164"/>
    <n v="113.61054305839582"/>
    <n v="0"/>
    <n v="159.05476028175414"/>
    <n v="68.166325835037497"/>
    <n v="-27.266530334014998"/>
    <n v="-87.899618658734127"/>
    <x v="1"/>
    <n v="0"/>
    <x v="1"/>
    <x v="1"/>
  </r>
  <r>
    <s v="Olimpio Noronha"/>
    <n v="2619"/>
    <x v="12"/>
    <n v="13"/>
    <n v="9"/>
    <n v="10"/>
    <n v="9"/>
    <n v="4"/>
    <n v="5.7176346145599566E-5"/>
    <n v="0.85157020540602391"/>
    <n v="496.37266132111495"/>
    <n v="343.64261168384877"/>
    <n v="381.82512409316536"/>
    <n v="343.64261168384877"/>
    <n v="152.73004963726615"/>
    <n v="-68.728522336769771"/>
    <n v="-89.166405229463095"/>
    <x v="1"/>
    <n v="-0.39062500000000006"/>
    <x v="1"/>
    <x v="1"/>
  </r>
  <r>
    <s v="Candeias"/>
    <n v="16125"/>
    <x v="6"/>
    <n v="24"/>
    <n v="15"/>
    <n v="40"/>
    <n v="25"/>
    <n v="11"/>
    <n v="1.572349519003988E-4"/>
    <n v="0.85172744035792436"/>
    <n v="148.83720930232556"/>
    <n v="93.023255813953497"/>
    <n v="248.06201550387598"/>
    <n v="155.03875968992247"/>
    <n v="68.217054263565885"/>
    <n v="-9.9224806201550386"/>
    <n v="-84.245091162842471"/>
    <x v="1"/>
    <n v="-0.31645569620253172"/>
    <x v="1"/>
    <x v="1"/>
  </r>
  <r>
    <s v="Pedra do Anta"/>
    <n v="3752"/>
    <x v="9"/>
    <n v="19"/>
    <n v="2"/>
    <n v="13"/>
    <n v="13"/>
    <n v="6"/>
    <n v="8.5764519218399342E-5"/>
    <n v="0.85181320487714274"/>
    <n v="506.39658848614073"/>
    <n v="53.304904051172706"/>
    <n v="346.48187633262262"/>
    <n v="346.48187633262262"/>
    <n v="159.91471215351811"/>
    <n v="-39.978678038379527"/>
    <n v="-88.567140349529481"/>
    <x v="1"/>
    <n v="-0.16176470588235298"/>
    <x v="1"/>
    <x v="1"/>
  </r>
  <r>
    <s v="Francisco Sa"/>
    <n v="25788"/>
    <x v="5"/>
    <n v="8"/>
    <n v="33"/>
    <n v="42"/>
    <n v="74"/>
    <n v="28"/>
    <n v="4.0023442301919695E-4"/>
    <n v="0.85221343930016191"/>
    <n v="31.02218085931441"/>
    <n v="127.96649604467194"/>
    <n v="162.86644951140065"/>
    <n v="286.95517294865829"/>
    <n v="108.57763300760044"/>
    <n v="31.40995812005584"/>
    <n v="88.176488081162617"/>
    <x v="0"/>
    <n v="0.84337349397590378"/>
    <x v="1"/>
    <x v="7"/>
  </r>
  <r>
    <s v="Bertopolis"/>
    <n v="4752"/>
    <x v="10"/>
    <n v="25"/>
    <n v="5"/>
    <n v="17"/>
    <n v="8"/>
    <n v="5"/>
    <n v="7.147043268199946E-5"/>
    <n v="0.85228490973284388"/>
    <n v="526.0942760942761"/>
    <n v="105.21885521885521"/>
    <n v="357.74410774410774"/>
    <n v="168.35016835016833"/>
    <n v="105.21885521885521"/>
    <n v="-77.861952861952858"/>
    <n v="-89.264176822863305"/>
    <x v="1"/>
    <n v="-0.58510638297872342"/>
    <x v="1"/>
    <x v="1"/>
  </r>
  <r>
    <s v="Tarumirim"/>
    <n v="14588"/>
    <x v="3"/>
    <n v="60"/>
    <n v="20"/>
    <n v="20"/>
    <n v="30"/>
    <n v="20"/>
    <n v="2.8588173072799784E-4"/>
    <n v="0.85257079146357184"/>
    <n v="411.2969564025226"/>
    <n v="137.09898546750756"/>
    <n v="137.09898546750756"/>
    <n v="205.6484782012613"/>
    <n v="137.09898546750756"/>
    <n v="-47.984644913627633"/>
    <n v="-88.806128769922026"/>
    <x v="1"/>
    <n v="-0.24999999999999983"/>
    <x v="1"/>
    <x v="1"/>
  </r>
  <r>
    <s v="Amparo do Serra"/>
    <n v="5377"/>
    <x v="9"/>
    <n v="17"/>
    <n v="10"/>
    <n v="3"/>
    <n v="3"/>
    <n v="5"/>
    <n v="7.147043268199946E-5"/>
    <n v="0.85264226189625381"/>
    <n v="316.16142830574671"/>
    <n v="185.97731076808631"/>
    <n v="55.793193230425885"/>
    <n v="55.793193230425885"/>
    <n v="92.988655384043156"/>
    <n v="-57.652966338106751"/>
    <n v="-89.006295108666308"/>
    <x v="1"/>
    <n v="-0.60000000000000009"/>
    <x v="1"/>
    <x v="1"/>
  </r>
  <r>
    <s v="Carmo do Paranaiba"/>
    <n v="31843"/>
    <x v="8"/>
    <n v="22"/>
    <n v="61"/>
    <n v="84"/>
    <n v="77"/>
    <n v="285"/>
    <n v="4.0738146628739686E-3"/>
    <n v="0.85671607655912774"/>
    <n v="69.088967748013701"/>
    <n v="191.56486511949251"/>
    <n v="263.7942404924159"/>
    <n v="241.81138711804792"/>
    <n v="895.01617309926826"/>
    <n v="170.21009327010646"/>
    <n v="89.663385882673651"/>
    <x v="0"/>
    <n v="2.2514970059880239"/>
    <x v="0"/>
    <x v="0"/>
  </r>
  <r>
    <s v="Simonesia"/>
    <n v="17849"/>
    <x v="9"/>
    <n v="21"/>
    <n v="10"/>
    <n v="123"/>
    <n v="155"/>
    <n v="21"/>
    <n v="3.0017581726439772E-4"/>
    <n v="0.85701625237639212"/>
    <n v="117.65365006442937"/>
    <n v="56.025547649728274"/>
    <n v="689.11423609165786"/>
    <n v="868.3959885707884"/>
    <n v="117.65365006442937"/>
    <n v="81.237044092106004"/>
    <n v="89.294744331822088"/>
    <x v="0"/>
    <n v="0.71428571428571419"/>
    <x v="1"/>
    <x v="7"/>
  </r>
  <r>
    <s v="Goiana"/>
    <n v="3800"/>
    <x v="1"/>
    <n v="12"/>
    <n v="24"/>
    <n v="22"/>
    <n v="9"/>
    <n v="6"/>
    <n v="8.5764519218399342E-5"/>
    <n v="0.8571020168956105"/>
    <n v="315.78947368421052"/>
    <n v="631.57894736842104"/>
    <n v="578.94736842105272"/>
    <n v="236.84210526315792"/>
    <n v="157.89473684210526"/>
    <n v="-71.05263157894737"/>
    <n v="-89.193668191472767"/>
    <x v="1"/>
    <n v="-0.61206896551724133"/>
    <x v="1"/>
    <x v="1"/>
  </r>
  <r>
    <s v="Lagoa Dourada"/>
    <n v="12202"/>
    <x v="11"/>
    <n v="16"/>
    <n v="12"/>
    <n v="58"/>
    <n v="73"/>
    <n v="43"/>
    <n v="6.1464572106519533E-4"/>
    <n v="0.85771666261667567"/>
    <n v="131.12604491067037"/>
    <n v="98.344533683002794"/>
    <n v="475.33191280118012"/>
    <n v="598.26257990493366"/>
    <n v="352.40124569742665"/>
    <n v="94.246844779544332"/>
    <n v="89.39208968058955"/>
    <x v="0"/>
    <n v="1.0232558139534884"/>
    <x v="0"/>
    <x v="0"/>
  </r>
  <r>
    <s v="Guidoval"/>
    <n v="7526"/>
    <x v="1"/>
    <n v="13"/>
    <n v="29"/>
    <n v="46"/>
    <n v="13"/>
    <n v="9"/>
    <n v="1.2864677882759901E-4"/>
    <n v="0.8578453093955033"/>
    <n v="172.73452032952432"/>
    <n v="385.33085304278501"/>
    <n v="611.2144565506245"/>
    <n v="172.73452032952432"/>
    <n v="119.58543715120913"/>
    <n v="-31.889449906989103"/>
    <n v="-88.203888425621429"/>
    <x v="1"/>
    <n v="-0.625"/>
    <x v="1"/>
    <x v="1"/>
  </r>
  <r>
    <s v="Alfredo Vasconcelos"/>
    <n v="6194"/>
    <x v="11"/>
    <n v="35"/>
    <n v="13"/>
    <n v="30"/>
    <n v="14"/>
    <n v="16"/>
    <n v="2.2870538458239826E-4"/>
    <n v="0.85807401478008571"/>
    <n v="565.06296415886345"/>
    <n v="209.8805295447207"/>
    <n v="484.33968356474008"/>
    <n v="226.02518566354536"/>
    <n v="258.31449790119467"/>
    <n v="-59.735227639651292"/>
    <n v="-89.040927265567461"/>
    <x v="1"/>
    <n v="-0.42307692307692324"/>
    <x v="0"/>
    <x v="2"/>
  </r>
  <r>
    <s v="Sao Jose da Barra"/>
    <n v="6999"/>
    <x v="12"/>
    <n v="19"/>
    <n v="29"/>
    <n v="32"/>
    <n v="22"/>
    <n v="0"/>
    <n v="0"/>
    <n v="0.85807401478008571"/>
    <n v="271.46735247892559"/>
    <n v="414.34490641520216"/>
    <n v="457.20817259608515"/>
    <n v="314.33061865980852"/>
    <n v="0"/>
    <n v="-64.294899271324482"/>
    <n v="-89.10893148966457"/>
    <x v="1"/>
    <n v="-0.58750000000000002"/>
    <x v="3"/>
    <x v="4"/>
  </r>
  <r>
    <s v="Jampruca"/>
    <n v="5109"/>
    <x v="3"/>
    <n v="19"/>
    <n v="3"/>
    <n v="5"/>
    <n v="18"/>
    <n v="2"/>
    <n v="2.8588173072799783E-5"/>
    <n v="0.85810260295315854"/>
    <n v="371.89273830495205"/>
    <n v="58.719906048150321"/>
    <n v="97.866510080250535"/>
    <n v="352.31943628890195"/>
    <n v="39.146604032100214"/>
    <n v="-37.189273830495203"/>
    <n v="-88.459717803511083"/>
    <x v="1"/>
    <n v="0.11111111111111119"/>
    <x v="2"/>
    <x v="3"/>
  </r>
  <r>
    <s v="Santa Cruz do Escalvado"/>
    <n v="5331"/>
    <x v="9"/>
    <n v="35"/>
    <n v="14"/>
    <n v="59"/>
    <n v="32"/>
    <n v="19"/>
    <n v="2.7158764419159796E-4"/>
    <n v="0.8583741905973501"/>
    <n v="656.53723504033019"/>
    <n v="262.6148940161321"/>
    <n v="1106.7341962108421"/>
    <n v="600.26261489401611"/>
    <n v="356.40592759332208"/>
    <n v="-26.261489401613222"/>
    <n v="-87.819312142880875"/>
    <x v="1"/>
    <n v="-0.29166666666666669"/>
    <x v="0"/>
    <x v="2"/>
  </r>
  <r>
    <s v="Caiana"/>
    <n v="4702"/>
    <x v="1"/>
    <n v="16"/>
    <n v="2"/>
    <n v="7"/>
    <n v="10"/>
    <n v="9"/>
    <n v="1.2864677882759901E-4"/>
    <n v="0.85850283737617772"/>
    <n v="340.28073160357297"/>
    <n v="42.535091450446622"/>
    <n v="148.87282007656316"/>
    <n v="212.67545725223309"/>
    <n v="191.40791152700979"/>
    <n v="-12.760527435133991"/>
    <n v="-85.519078716598727"/>
    <x v="1"/>
    <n v="0.14000000000000004"/>
    <x v="1"/>
    <x v="1"/>
  </r>
  <r>
    <s v="Francisco Badaro"/>
    <n v="10585"/>
    <x v="13"/>
    <n v="6"/>
    <n v="12"/>
    <n v="6"/>
    <n v="9"/>
    <n v="14"/>
    <n v="2.0011721150959847E-4"/>
    <n v="0.85870295458768731"/>
    <n v="56.683986773736422"/>
    <n v="113.36797354747284"/>
    <n v="56.683986773736422"/>
    <n v="85.025980160604632"/>
    <n v="132.26263580538497"/>
    <n v="12.28153046764289"/>
    <n v="85.345070170176825"/>
    <x v="0"/>
    <n v="0.43749999999999983"/>
    <x v="1"/>
    <x v="7"/>
  </r>
  <r>
    <s v="Dom Vicoso"/>
    <n v="3112"/>
    <x v="12"/>
    <n v="14"/>
    <n v="8"/>
    <n v="14"/>
    <n v="19"/>
    <n v="10"/>
    <n v="1.4294086536399892E-4"/>
    <n v="0.85884589545305134"/>
    <n v="449.87146529562983"/>
    <n v="257.0694087403599"/>
    <n v="449.87146529562983"/>
    <n v="610.53984575835477"/>
    <n v="321.33676092544988"/>
    <n v="9.6401028277634957"/>
    <n v="84.077699701409941"/>
    <x v="0"/>
    <n v="0.20833333333333334"/>
    <x v="0"/>
    <x v="0"/>
  </r>
  <r>
    <s v="Frei Inocencio"/>
    <n v="9246"/>
    <x v="3"/>
    <n v="0"/>
    <n v="0"/>
    <n v="56"/>
    <n v="15"/>
    <n v="12"/>
    <n v="1.7152903843679868E-4"/>
    <n v="0.8590174244914881"/>
    <n v="0"/>
    <n v="0"/>
    <n v="605.66731559593336"/>
    <n v="162.23231667748215"/>
    <n v="129.78585334198573"/>
    <n v="42.180402336145356"/>
    <n v="88.641903692109125"/>
    <x v="0"/>
    <n v="-0.27678571428571419"/>
    <x v="1"/>
    <x v="7"/>
  </r>
  <r>
    <s v="Sao Goncalo do Sapucai"/>
    <n v="23523"/>
    <x v="12"/>
    <n v="27"/>
    <n v="31"/>
    <n v="57"/>
    <n v="97"/>
    <n v="51"/>
    <n v="7.2899841335639448E-4"/>
    <n v="0.85974642290484449"/>
    <n v="114.78127789822726"/>
    <n v="131.78591166092761"/>
    <n v="242.31603111847977"/>
    <n v="412.36236874548314"/>
    <n v="216.80908047442929"/>
    <n v="48.463206223695963"/>
    <n v="88.817914569972302"/>
    <x v="0"/>
    <n v="0.93043478260869583"/>
    <x v="0"/>
    <x v="0"/>
  </r>
  <r>
    <s v="Imbe de Minas"/>
    <n v="6578"/>
    <x v="4"/>
    <n v="16"/>
    <n v="14"/>
    <n v="9"/>
    <n v="9"/>
    <n v="5"/>
    <n v="7.147043268199946E-5"/>
    <n v="0.85981789333752645"/>
    <n v="243.2350258437215"/>
    <n v="212.8306476132563"/>
    <n v="136.81970203709335"/>
    <n v="136.81970203709335"/>
    <n v="76.010945576162968"/>
    <n v="-41.045910611128001"/>
    <n v="-88.604381127135127"/>
    <x v="1"/>
    <n v="-0.46153846153846162"/>
    <x v="1"/>
    <x v="1"/>
  </r>
  <r>
    <s v="Aracuai"/>
    <n v="37262"/>
    <x v="13"/>
    <n v="16"/>
    <n v="42"/>
    <n v="171"/>
    <n v="104"/>
    <n v="52"/>
    <n v="7.4329249989279437E-4"/>
    <n v="0.86056118583741925"/>
    <n v="42.939187375878909"/>
    <n v="112.71536686168216"/>
    <n v="458.91256507970587"/>
    <n v="279.10471794321296"/>
    <n v="139.55235897160648"/>
    <n v="35.961569427298592"/>
    <n v="88.407160221566613"/>
    <x v="0"/>
    <n v="2.183406113537123E-2"/>
    <x v="1"/>
    <x v="7"/>
  </r>
  <r>
    <s v="Guiricema"/>
    <n v="9137"/>
    <x v="1"/>
    <n v="37"/>
    <n v="62"/>
    <n v="44"/>
    <n v="21"/>
    <n v="5"/>
    <n v="7.147043268199946E-5"/>
    <n v="0.86063265627010122"/>
    <n v="404.94691912006124"/>
    <n v="678.55970230929188"/>
    <n v="481.55849841304587"/>
    <n v="229.83473787895372"/>
    <n v="54.722556637846118"/>
    <n v="-114.91736893947684"/>
    <n v="-89.501430167589447"/>
    <x v="1"/>
    <n v="-0.72727272727272718"/>
    <x v="1"/>
    <x v="1"/>
  </r>
  <r>
    <s v="Bom Jesus do Amparo"/>
    <n v="5663"/>
    <x v="0"/>
    <n v="9"/>
    <n v="0"/>
    <n v="0"/>
    <n v="0"/>
    <n v="0"/>
    <n v="0"/>
    <n v="0.86063265627010122"/>
    <n v="158.92636411795866"/>
    <n v="0"/>
    <n v="0"/>
    <n v="0"/>
    <n v="0"/>
    <n v="-31.785272823591733"/>
    <n v="-88.198005496657231"/>
    <x v="1"/>
    <n v="-1"/>
    <x v="3"/>
    <x v="4"/>
  </r>
  <r>
    <s v="Abre Campo"/>
    <n v="13204"/>
    <x v="9"/>
    <n v="23"/>
    <n v="27"/>
    <n v="33"/>
    <n v="44"/>
    <n v="53"/>
    <n v="7.5758658642919425E-4"/>
    <n v="0.86139024285653043"/>
    <n v="174.18963950318087"/>
    <n v="204.48348985156014"/>
    <n v="249.92426537412902"/>
    <n v="333.23235383217207"/>
    <n v="401.39351711602541"/>
    <n v="58.315661920630099"/>
    <n v="89.017585283833384"/>
    <x v="0"/>
    <n v="0.75301204819277068"/>
    <x v="0"/>
    <x v="0"/>
  </r>
  <r>
    <s v="Jose Raydan"/>
    <n v="4344"/>
    <x v="3"/>
    <n v="7"/>
    <n v="6"/>
    <n v="9"/>
    <n v="8"/>
    <n v="2"/>
    <n v="2.8588173072799783E-5"/>
    <n v="0.86141883102960326"/>
    <n v="161.14180478821362"/>
    <n v="138.12154696132595"/>
    <n v="207.18232044198894"/>
    <n v="184.16206261510129"/>
    <n v="46.040515653775323"/>
    <n v="-18.416206261510126"/>
    <n v="-86.891891516568961"/>
    <x v="1"/>
    <n v="-0.31818181818181812"/>
    <x v="2"/>
    <x v="3"/>
  </r>
  <r>
    <s v="Guarara"/>
    <n v="4123"/>
    <x v="1"/>
    <n v="25"/>
    <n v="31"/>
    <n v="56"/>
    <n v="9"/>
    <n v="40"/>
    <n v="5.7176346145599568E-4"/>
    <n v="0.8619905944910593"/>
    <n v="606.35459616783896"/>
    <n v="751.87969924812023"/>
    <n v="1358.2342954159592"/>
    <n v="218.28765462042202"/>
    <n v="970.16735386854236"/>
    <n v="19.40334707737086"/>
    <n v="87.049729001057742"/>
    <x v="0"/>
    <n v="-0.34375"/>
    <x v="0"/>
    <x v="0"/>
  </r>
  <r>
    <s v="Veredinha"/>
    <n v="5976"/>
    <x v="13"/>
    <n v="17"/>
    <n v="11"/>
    <n v="0"/>
    <n v="0"/>
    <n v="0"/>
    <n v="0"/>
    <n v="0.8619905944910593"/>
    <n v="284.47121820615797"/>
    <n v="184.06961178045515"/>
    <n v="0"/>
    <n v="0"/>
    <n v="0"/>
    <n v="-75.301204819277103"/>
    <n v="-89.239156772994392"/>
    <x v="1"/>
    <n v="-1"/>
    <x v="3"/>
    <x v="4"/>
  </r>
  <r>
    <s v="Bocaina de Minas"/>
    <n v="5198"/>
    <x v="1"/>
    <n v="14"/>
    <n v="4"/>
    <n v="11"/>
    <n v="6"/>
    <n v="2"/>
    <n v="2.8588173072799783E-5"/>
    <n v="0.86201918266413213"/>
    <n v="269.33435936898809"/>
    <n v="76.952674105425174"/>
    <n v="211.61985378991918"/>
    <n v="115.42901115813775"/>
    <n v="38.476337052712587"/>
    <n v="-42.323970757983844"/>
    <n v="-88.646508815096524"/>
    <x v="1"/>
    <n v="-0.58620689655172409"/>
    <x v="2"/>
    <x v="3"/>
  </r>
  <r>
    <s v="Galileia"/>
    <n v="7539"/>
    <x v="3"/>
    <n v="16"/>
    <n v="26"/>
    <n v="14"/>
    <n v="20"/>
    <n v="4"/>
    <n v="5.7176346145599566E-5"/>
    <n v="0.86207635901027768"/>
    <n v="212.22973869213422"/>
    <n v="344.87332537471815"/>
    <n v="185.70102135561746"/>
    <n v="265.2871733651678"/>
    <n v="53.057434673033555"/>
    <n v="-39.793076004775166"/>
    <n v="-88.560460041092043"/>
    <x v="1"/>
    <n v="-0.3571428571428571"/>
    <x v="1"/>
    <x v="1"/>
  </r>
  <r>
    <s v="Baldim"/>
    <n v="8549"/>
    <x v="0"/>
    <n v="11"/>
    <n v="22"/>
    <n v="38"/>
    <n v="17"/>
    <n v="11"/>
    <n v="1.572349519003988E-4"/>
    <n v="0.86223359396217814"/>
    <n v="128.67001988536671"/>
    <n v="257.34003977073343"/>
    <n v="444.49643233126682"/>
    <n v="198.85366709556672"/>
    <n v="128.67001988536671"/>
    <n v="-5.8486372675166702"/>
    <n v="-80.297390822876238"/>
    <x v="1"/>
    <n v="-0.40845070422535201"/>
    <x v="1"/>
    <x v="1"/>
  </r>
  <r>
    <s v="Borda da Mata"/>
    <n v="15420"/>
    <x v="12"/>
    <n v="18"/>
    <n v="13"/>
    <n v="98"/>
    <n v="148"/>
    <n v="52"/>
    <n v="7.4329249989279437E-4"/>
    <n v="0.86297688646207094"/>
    <n v="116.73151750972762"/>
    <n v="84.306095979247729"/>
    <n v="635.53826199740593"/>
    <n v="959.79247730220504"/>
    <n v="337.22438391699092"/>
    <n v="131.64721141374838"/>
    <n v="89.564786242375035"/>
    <x v="0"/>
    <n v="1.3255813953488376"/>
    <x v="0"/>
    <x v="0"/>
  </r>
  <r>
    <s v="Campos Altos"/>
    <n v="13646"/>
    <x v="7"/>
    <n v="20"/>
    <n v="8"/>
    <n v="44"/>
    <n v="58"/>
    <n v="105"/>
    <n v="1.5008790863219885E-3"/>
    <n v="0.86447776554839295"/>
    <n v="146.56309541257511"/>
    <n v="58.625238165030048"/>
    <n v="322.43880990766525"/>
    <n v="425.03297669646781"/>
    <n v="769.45625091601937"/>
    <n v="161.21940495383265"/>
    <n v="89.644614463435673"/>
    <x v="0"/>
    <n v="2.395833333333333"/>
    <x v="0"/>
    <x v="0"/>
  </r>
  <r>
    <s v="Itabirinha"/>
    <n v="10734"/>
    <x v="3"/>
    <n v="43"/>
    <n v="82"/>
    <n v="178"/>
    <n v="111"/>
    <n v="25"/>
    <n v="3.573521634099973E-4"/>
    <n v="0.86483511771180299"/>
    <n v="400.59623625861747"/>
    <n v="763.92770635364263"/>
    <n v="1658.2820942798585"/>
    <n v="1034.0972610396871"/>
    <n v="232.90478852245204"/>
    <n v="-6.5213340786286604"/>
    <n v="-81.282009896769893"/>
    <x v="1"/>
    <n v="-0.32673267326732675"/>
    <x v="0"/>
    <x v="2"/>
  </r>
  <r>
    <s v="Carmo do Cajuru"/>
    <n v="19779"/>
    <x v="6"/>
    <n v="19"/>
    <n v="34"/>
    <n v="75"/>
    <n v="28"/>
    <n v="18"/>
    <n v="2.5729355765519802E-4"/>
    <n v="0.86509241126945824"/>
    <n v="96.061479346781937"/>
    <n v="171.89948935739926"/>
    <n v="379.19005005308662"/>
    <n v="141.56428535315234"/>
    <n v="91.005612012740784"/>
    <n v="-4.0446938672329225"/>
    <n v="-76.112822115324335"/>
    <x v="1"/>
    <n v="-0.4609375"/>
    <x v="1"/>
    <x v="1"/>
  </r>
  <r>
    <s v="Soledade de Minas"/>
    <n v="5740"/>
    <x v="12"/>
    <n v="22"/>
    <n v="14"/>
    <n v="27"/>
    <n v="24"/>
    <n v="20"/>
    <n v="2.8588173072799784E-4"/>
    <n v="0.86537829300018621"/>
    <n v="383.27526132404182"/>
    <n v="243.90243902439025"/>
    <n v="470.38327526132406"/>
    <n v="418.11846689895469"/>
    <n v="348.43205574912889"/>
    <n v="10.452961672473858"/>
    <n v="84.53533434276612"/>
    <x v="0"/>
    <n v="4.7619047619047755E-2"/>
    <x v="0"/>
    <x v="0"/>
  </r>
  <r>
    <s v="Paraisopolis"/>
    <n v="18734"/>
    <x v="12"/>
    <n v="18"/>
    <n v="23"/>
    <n v="48"/>
    <n v="37"/>
    <n v="43"/>
    <n v="6.1464572106519533E-4"/>
    <n v="0.86599293872125138"/>
    <n v="96.081989964769932"/>
    <n v="122.77143162165048"/>
    <n v="256.21863990605317"/>
    <n v="197.50186826091601"/>
    <n v="229.52919824917259"/>
    <n v="34.162485320807086"/>
    <n v="88.323323877240398"/>
    <x v="0"/>
    <n v="0.34831460674157305"/>
    <x v="0"/>
    <x v="0"/>
  </r>
  <r>
    <s v="Estrela do Sul"/>
    <n v="7394"/>
    <x v="2"/>
    <n v="15"/>
    <n v="5"/>
    <n v="25"/>
    <n v="21"/>
    <n v="11"/>
    <n v="1.572349519003988E-4"/>
    <n v="0.86615017367315184"/>
    <n v="202.86718961319991"/>
    <n v="67.622396537733295"/>
    <n v="338.1119826886665"/>
    <n v="284.01406545847982"/>
    <n v="148.76927238301326"/>
    <n v="10.819583446037322"/>
    <n v="84.719439664404206"/>
    <x v="0"/>
    <n v="6.6666666666666721E-2"/>
    <x v="1"/>
    <x v="7"/>
  </r>
  <r>
    <s v="Luisburgo"/>
    <n v="6470"/>
    <x v="9"/>
    <n v="33"/>
    <n v="0"/>
    <n v="63"/>
    <n v="13"/>
    <n v="4"/>
    <n v="5.7176346145599566E-5"/>
    <n v="0.86620735001929738"/>
    <n v="510.0463678516229"/>
    <n v="0"/>
    <n v="973.724884080371"/>
    <n v="200.92735703245751"/>
    <n v="61.823802163833079"/>
    <n v="-69.551777434312214"/>
    <n v="-89.176270771998674"/>
    <x v="1"/>
    <n v="-0.734375"/>
    <x v="1"/>
    <x v="1"/>
  </r>
  <r>
    <s v="Goiabeira"/>
    <n v="3193"/>
    <x v="3"/>
    <n v="27"/>
    <n v="10"/>
    <n v="26"/>
    <n v="10"/>
    <n v="3"/>
    <n v="4.2882259609199671E-5"/>
    <n v="0.86625023227890663"/>
    <n v="845.59974945192607"/>
    <n v="313.18509238960223"/>
    <n v="814.28124021296583"/>
    <n v="313.18509238960223"/>
    <n v="93.955527716880681"/>
    <n v="-150.3288443470091"/>
    <n v="-89.618869321668882"/>
    <x v="1"/>
    <n v="-0.69047619047619058"/>
    <x v="1"/>
    <x v="1"/>
  </r>
  <r>
    <s v="Pocrane"/>
    <n v="8896"/>
    <x v="9"/>
    <n v="25"/>
    <n v="24"/>
    <n v="30"/>
    <n v="37"/>
    <n v="8"/>
    <n v="1.1435269229119913E-4"/>
    <n v="0.86636458497119784"/>
    <n v="281.02517985611507"/>
    <n v="269.78417266187051"/>
    <n v="337.2302158273381"/>
    <n v="415.91726618705036"/>
    <n v="89.928057553956833"/>
    <n v="-23.606115107913666"/>
    <n v="-87.574291954036141"/>
    <x v="1"/>
    <n v="-0.14556962025316447"/>
    <x v="1"/>
    <x v="1"/>
  </r>
  <r>
    <s v="Prados"/>
    <n v="8487"/>
    <x v="11"/>
    <n v="33"/>
    <n v="19"/>
    <n v="36"/>
    <n v="20"/>
    <n v="13"/>
    <n v="1.8582312497319859E-4"/>
    <n v="0.86655040809617101"/>
    <n v="388.82997525627428"/>
    <n v="223.87180393543065"/>
    <n v="424.17815482502652"/>
    <n v="235.65453045834806"/>
    <n v="153.17544479792625"/>
    <n v="-45.952633439377863"/>
    <n v="-88.753352454960876"/>
    <x v="1"/>
    <n v="-0.43749999999999989"/>
    <x v="1"/>
    <x v="1"/>
  </r>
  <r>
    <s v="Santo Antonio do Rio Abaixo"/>
    <n v="1798"/>
    <x v="0"/>
    <n v="11"/>
    <n v="3"/>
    <n v="3"/>
    <n v="0"/>
    <n v="0"/>
    <n v="0"/>
    <n v="0.86655040809617101"/>
    <n v="611.79087875417133"/>
    <n v="166.85205784204672"/>
    <n v="166.85205784204672"/>
    <n v="0"/>
    <n v="0"/>
    <n v="-139.04338153503895"/>
    <n v="-89.587935858297826"/>
    <x v="1"/>
    <n v="-1"/>
    <x v="3"/>
    <x v="4"/>
  </r>
  <r>
    <s v="Sacramento"/>
    <n v="22965"/>
    <x v="7"/>
    <n v="26"/>
    <n v="49"/>
    <n v="77"/>
    <n v="103"/>
    <n v="69"/>
    <n v="9.8629197101159256E-4"/>
    <n v="0.86753670006718264"/>
    <n v="113.21576311778794"/>
    <n v="213.36816895275419"/>
    <n v="335.29283692575655"/>
    <n v="448.5086000435445"/>
    <n v="300.45721750489878"/>
    <n v="60.9623339865012"/>
    <n v="89.060228872468144"/>
    <x v="0"/>
    <n v="0.69736842105263164"/>
    <x v="0"/>
    <x v="0"/>
  </r>
  <r>
    <s v="Limeira do Oeste"/>
    <n v="6739"/>
    <x v="7"/>
    <n v="22"/>
    <n v="21"/>
    <n v="15"/>
    <n v="16"/>
    <n v="19"/>
    <n v="2.7158764419159796E-4"/>
    <n v="0.86780828771137419"/>
    <n v="326.45793144383441"/>
    <n v="311.61893456002372"/>
    <n v="222.58495325715981"/>
    <n v="237.42395014097048"/>
    <n v="281.94094079240239"/>
    <n v="-16.322896572191731"/>
    <n v="-86.494233803538393"/>
    <x v="1"/>
    <n v="-9.48275862068967E-2"/>
    <x v="0"/>
    <x v="2"/>
  </r>
  <r>
    <s v="Jacutinga"/>
    <n v="21215"/>
    <x v="12"/>
    <n v="31"/>
    <n v="54"/>
    <n v="108"/>
    <n v="106"/>
    <n v="60"/>
    <n v="8.5764519218399352E-4"/>
    <n v="0.8686659329035582"/>
    <n v="146.12302616073535"/>
    <n v="254.5368842799906"/>
    <n v="509.0737685599812"/>
    <n v="499.64647654961107"/>
    <n v="282.81876031110062"/>
    <n v="51.850106057035099"/>
    <n v="88.895109740964031"/>
    <x v="0"/>
    <n v="0.29015544041450753"/>
    <x v="0"/>
    <x v="0"/>
  </r>
  <r>
    <s v="Formoso"/>
    <n v="6831"/>
    <x v="8"/>
    <n v="15"/>
    <n v="15"/>
    <n v="8"/>
    <n v="3"/>
    <n v="3"/>
    <n v="4.2882259609199671E-5"/>
    <n v="0.86870881516316745"/>
    <n v="219.58717610891526"/>
    <n v="219.58717610891526"/>
    <n v="117.11316059142146"/>
    <n v="43.917435221783052"/>
    <n v="43.917435221783052"/>
    <n v="-52.700922266139663"/>
    <n v="-88.912943036394935"/>
    <x v="1"/>
    <n v="-0.76315789473684215"/>
    <x v="2"/>
    <x v="3"/>
  </r>
  <r>
    <s v="Catuti"/>
    <n v="5465"/>
    <x v="5"/>
    <n v="13"/>
    <n v="10"/>
    <n v="3"/>
    <n v="6"/>
    <n v="8"/>
    <n v="1.1435269229119913E-4"/>
    <n v="0.86882316785545866"/>
    <n v="237.87740164684354"/>
    <n v="182.98261665141811"/>
    <n v="54.894784995425439"/>
    <n v="109.78956999085088"/>
    <n v="146.3860933211345"/>
    <n v="-25.617566331198532"/>
    <n v="-87.764553308331344"/>
    <x v="1"/>
    <n v="-0.19230769230769218"/>
    <x v="1"/>
    <x v="1"/>
  </r>
  <r>
    <s v="Passabem"/>
    <n v="1838"/>
    <x v="0"/>
    <n v="26"/>
    <n v="1"/>
    <n v="2"/>
    <n v="0"/>
    <n v="0"/>
    <n v="0"/>
    <n v="0.86882316785545866"/>
    <n v="1414.5810663764962"/>
    <n v="54.406964091403701"/>
    <n v="108.8139281828074"/>
    <n v="0"/>
    <n v="0"/>
    <n v="-288.35690968443959"/>
    <n v="-89.801303357397614"/>
    <x v="1"/>
    <n v="-1"/>
    <x v="3"/>
    <x v="4"/>
  </r>
  <r>
    <s v="Augusto de Lima"/>
    <n v="4655"/>
    <x v="0"/>
    <n v="26"/>
    <n v="19"/>
    <n v="-4"/>
    <n v="15"/>
    <n v="4"/>
    <n v="5.7176346145599566E-5"/>
    <n v="0.8688803442016042"/>
    <n v="558.53920515574646"/>
    <n v="408.16326530612247"/>
    <n v="-85.929108485499469"/>
    <n v="322.23415682062301"/>
    <n v="85.929108485499469"/>
    <n v="-103.11493018259935"/>
    <n v="-89.44436772348908"/>
    <x v="1"/>
    <n v="-0.30487804878048769"/>
    <x v="1"/>
    <x v="1"/>
  </r>
  <r>
    <s v="Alvarenga"/>
    <n v="4611"/>
    <x v="3"/>
    <n v="21"/>
    <n v="9"/>
    <n v="27"/>
    <n v="64"/>
    <n v="41"/>
    <n v="5.8605754799239556E-4"/>
    <n v="0.86946640174959655"/>
    <n v="455.43266102797662"/>
    <n v="195.18542615484711"/>
    <n v="585.55627846454126"/>
    <n v="1387.9852526566904"/>
    <n v="889.17805248319223"/>
    <n v="206.02906094122744"/>
    <n v="89.721906563432114"/>
    <x v="0"/>
    <n v="1.7631578947368418"/>
    <x v="0"/>
    <x v="0"/>
  </r>
  <r>
    <s v="Bom Jardim de Minas"/>
    <n v="6661"/>
    <x v="1"/>
    <n v="6"/>
    <n v="0"/>
    <n v="56"/>
    <n v="16"/>
    <n v="7"/>
    <n v="1.0005860575479924E-4"/>
    <n v="0.86956646035535134"/>
    <n v="90.076565080318275"/>
    <n v="0"/>
    <n v="840.71460741630392"/>
    <n v="240.20417354751541"/>
    <n v="105.08932592703799"/>
    <n v="27.022969524095469"/>
    <n v="87.880704890558391"/>
    <x v="0"/>
    <n v="-0.44354838709677419"/>
    <x v="1"/>
    <x v="7"/>
  </r>
  <r>
    <s v="Mata Verde"/>
    <n v="7742"/>
    <x v="10"/>
    <n v="0"/>
    <n v="0"/>
    <n v="0"/>
    <n v="114"/>
    <n v="7"/>
    <n v="1.0005860575479924E-4"/>
    <n v="0.86966651896110614"/>
    <n v="0"/>
    <n v="0"/>
    <n v="0"/>
    <n v="1472.4877292689227"/>
    <n v="90.415913200723324"/>
    <n v="165.33195556703691"/>
    <n v="89.653454284522965"/>
    <x v="0"/>
    <n v="0"/>
    <x v="1"/>
    <x v="7"/>
  </r>
  <r>
    <s v="Fronteira"/>
    <n v="15096"/>
    <x v="7"/>
    <n v="9"/>
    <n v="11"/>
    <n v="37"/>
    <n v="84"/>
    <n v="85"/>
    <n v="1.2149973555939907E-3"/>
    <n v="0.87088151631670008"/>
    <n v="59.618441971383142"/>
    <n v="72.866984631690514"/>
    <n v="245.09803921568627"/>
    <n v="556.43879173290929"/>
    <n v="563.06306306306305"/>
    <n v="149.04610492845785"/>
    <n v="89.61558928468682"/>
    <x v="0"/>
    <n v="3.4473684210526314"/>
    <x v="0"/>
    <x v="0"/>
  </r>
  <r>
    <s v="Ervalia"/>
    <n v="18699"/>
    <x v="1"/>
    <n v="43"/>
    <n v="49"/>
    <n v="109"/>
    <n v="41"/>
    <n v="28"/>
    <n v="4.0023442301919695E-4"/>
    <n v="0.87128175073971925"/>
    <n v="229.95882132734371"/>
    <n v="262.04609872185682"/>
    <n v="582.91887266698757"/>
    <n v="219.26306219583932"/>
    <n v="149.74062784106104"/>
    <n v="-20.321942349858283"/>
    <n v="-87.182867663772015"/>
    <x v="1"/>
    <n v="-0.48507462686567165"/>
    <x v="1"/>
    <x v="1"/>
  </r>
  <r>
    <s v="Jaboticatubas"/>
    <n v="16248"/>
    <x v="0"/>
    <n v="29"/>
    <n v="90"/>
    <n v="104"/>
    <n v="58"/>
    <n v="62"/>
    <n v="8.8623336525679329E-4"/>
    <n v="0.87216798410497609"/>
    <n v="178.48350566223536"/>
    <n v="553.91432791728209"/>
    <n v="640.07877892663714"/>
    <n v="356.96701132447072"/>
    <n v="381.58542589857211"/>
    <n v="20.925652387986212"/>
    <n v="87.264017275740841"/>
    <x v="0"/>
    <n v="-0.19282511210762335"/>
    <x v="0"/>
    <x v="0"/>
  </r>
  <r>
    <s v="Senador Firmino"/>
    <n v="7296"/>
    <x v="1"/>
    <n v="26"/>
    <n v="44"/>
    <n v="79"/>
    <n v="14"/>
    <n v="14"/>
    <n v="2.0011721150959847E-4"/>
    <n v="0.87236810131648568"/>
    <n v="356.35964912280701"/>
    <n v="603.07017543859649"/>
    <n v="1082.7850877192984"/>
    <n v="191.88596491228068"/>
    <n v="191.88596491228068"/>
    <n v="-74.01315789473685"/>
    <n v="-89.225917457462842"/>
    <x v="1"/>
    <n v="-0.71812080536912759"/>
    <x v="1"/>
    <x v="1"/>
  </r>
  <r>
    <s v="Jequeri"/>
    <n v="13276"/>
    <x v="9"/>
    <n v="15"/>
    <n v="13"/>
    <n v="49"/>
    <n v="35"/>
    <n v="40"/>
    <n v="5.7176346145599568E-4"/>
    <n v="0.87293986477794172"/>
    <n v="112.98583910816511"/>
    <n v="97.921060560409757"/>
    <n v="369.08707442000605"/>
    <n v="263.63362458571856"/>
    <n v="301.295570955107"/>
    <n v="54.233202771919267"/>
    <n v="88.943649194064406"/>
    <x v="0"/>
    <n v="0.46103896103896091"/>
    <x v="0"/>
    <x v="0"/>
  </r>
  <r>
    <s v="Mathias Lobato"/>
    <n v="3540"/>
    <x v="3"/>
    <n v="10"/>
    <n v="7"/>
    <n v="18"/>
    <n v="10"/>
    <n v="6"/>
    <n v="8.5764519218399342E-5"/>
    <n v="0.8730256292971601"/>
    <n v="282.4858757062147"/>
    <n v="197.74011299435028"/>
    <n v="508.47457627118638"/>
    <n v="282.4858757062147"/>
    <n v="169.4915254237288"/>
    <n v="-14.124293785310737"/>
    <n v="-85.950216491337201"/>
    <x v="1"/>
    <n v="-0.31428571428571433"/>
    <x v="1"/>
    <x v="1"/>
  </r>
  <r>
    <s v="Silveirania"/>
    <n v="2190"/>
    <x v="1"/>
    <n v="14"/>
    <n v="2"/>
    <n v="7"/>
    <n v="0"/>
    <n v="1"/>
    <n v="1.4294086536399891E-5"/>
    <n v="0.87303992338369651"/>
    <n v="639.26940639269412"/>
    <n v="91.324200913242009"/>
    <n v="319.63470319634706"/>
    <n v="0"/>
    <n v="45.662100456621005"/>
    <n v="-127.85388127853882"/>
    <n v="-89.551874290937022"/>
    <x v="1"/>
    <n v="-0.93478260869565211"/>
    <x v="2"/>
    <x v="3"/>
  </r>
  <r>
    <s v="Fronteira dos Vales"/>
    <n v="4977"/>
    <x v="10"/>
    <n v="23"/>
    <n v="19"/>
    <n v="12"/>
    <n v="12"/>
    <n v="11"/>
    <n v="1.572349519003988E-4"/>
    <n v="0.87319715833559697"/>
    <n v="462.12577858147478"/>
    <n v="381.75607795860958"/>
    <n v="241.10910186859553"/>
    <n v="241.10910186859553"/>
    <n v="221.01667671287922"/>
    <n v="-62.286517982720511"/>
    <n v="-89.08020452390781"/>
    <x v="1"/>
    <n v="-0.36111111111111116"/>
    <x v="0"/>
    <x v="2"/>
  </r>
  <r>
    <s v="Baependi"/>
    <n v="18646"/>
    <x v="12"/>
    <n v="32"/>
    <n v="91"/>
    <n v="188"/>
    <n v="163"/>
    <n v="97"/>
    <n v="1.3865263940307895E-3"/>
    <n v="0.87458368472962777"/>
    <n v="171.61857771103723"/>
    <n v="488.04033036576209"/>
    <n v="1008.2591440523437"/>
    <n v="874.18213021559586"/>
    <n v="520.2188136865816"/>
    <n v="108.33422718009226"/>
    <n v="89.471135265569117"/>
    <x v="0"/>
    <n v="0.25401929260450157"/>
    <x v="0"/>
    <x v="0"/>
  </r>
  <r>
    <s v="Bambui"/>
    <n v="22554"/>
    <x v="6"/>
    <n v="4"/>
    <n v="25"/>
    <n v="82"/>
    <n v="150"/>
    <n v="61"/>
    <n v="8.7193927872039341E-4"/>
    <n v="0.8754556240083482"/>
    <n v="17.735213265939521"/>
    <n v="110.84508291212202"/>
    <n v="363.57187195176022"/>
    <n v="665.07049747273209"/>
    <n v="270.46200230557776"/>
    <n v="105.96789926398864"/>
    <n v="89.459326086447604"/>
    <x v="0"/>
    <n v="1.8513513513513513"/>
    <x v="0"/>
    <x v="0"/>
  </r>
  <r>
    <s v="Itambacuri"/>
    <n v="23338"/>
    <x v="10"/>
    <n v="5"/>
    <n v="29"/>
    <n v="83"/>
    <n v="53"/>
    <n v="37"/>
    <n v="5.2888120184679593E-4"/>
    <n v="0.875984505210195"/>
    <n v="21.424286571257177"/>
    <n v="124.26086211329162"/>
    <n v="355.64315708286915"/>
    <n v="227.09743765532608"/>
    <n v="158.5397206273031"/>
    <n v="37.706744365412632"/>
    <n v="88.480845974818976"/>
    <x v="0"/>
    <n v="0.15384615384615363"/>
    <x v="1"/>
    <x v="7"/>
  </r>
  <r>
    <s v="Cassia"/>
    <n v="17572"/>
    <x v="12"/>
    <n v="21"/>
    <n v="42"/>
    <n v="85"/>
    <n v="105"/>
    <n v="63"/>
    <n v="9.0052745179319317E-4"/>
    <n v="0.87688503266198814"/>
    <n v="119.50830867288869"/>
    <n v="239.01661734577738"/>
    <n v="483.7241065331209"/>
    <n v="597.54154336444344"/>
    <n v="358.52492601866606"/>
    <n v="83.655816071022087"/>
    <n v="89.315133682236237"/>
    <x v="0"/>
    <n v="0.70270270270270252"/>
    <x v="0"/>
    <x v="0"/>
  </r>
  <r>
    <s v="Piedade de Caratinga"/>
    <n v="6795"/>
    <x v="4"/>
    <n v="30"/>
    <n v="8"/>
    <n v="0"/>
    <n v="18"/>
    <n v="13"/>
    <n v="1.8582312497319859E-4"/>
    <n v="0.87707085578696131"/>
    <n v="441.50110375275938"/>
    <n v="117.7336276674025"/>
    <n v="0"/>
    <n v="264.9006622516556"/>
    <n v="191.31714495952906"/>
    <n v="-35.320088300220753"/>
    <n v="-88.378246481219335"/>
    <x v="1"/>
    <n v="0.22368421052631568"/>
    <x v="1"/>
    <x v="1"/>
  </r>
  <r>
    <s v="Fervedouro"/>
    <n v="10662"/>
    <x v="1"/>
    <n v="20"/>
    <n v="34"/>
    <n v="74"/>
    <n v="105"/>
    <n v="106"/>
    <n v="1.5151731728583885E-3"/>
    <n v="0.87858602895981974"/>
    <n v="187.58206715438004"/>
    <n v="318.88951416244606"/>
    <n v="694.0536484712062"/>
    <n v="984.80585256049517"/>
    <n v="994.1849559182142"/>
    <n v="227.91221159257174"/>
    <n v="89.748607538664984"/>
    <x v="0"/>
    <n v="1.4726562499999998"/>
    <x v="0"/>
    <x v="0"/>
  </r>
  <r>
    <s v="Felisburgo"/>
    <n v="6957"/>
    <x v="10"/>
    <n v="16"/>
    <n v="21"/>
    <n v="11"/>
    <n v="23"/>
    <n v="19"/>
    <n v="2.7158764419159796E-4"/>
    <n v="0.87885761660401129"/>
    <n v="229.98418858703462"/>
    <n v="301.854247520483"/>
    <n v="158.11412965358633"/>
    <n v="330.60227109386233"/>
    <n v="273.10622394710367"/>
    <n v="11.499209429351742"/>
    <n v="85.029919313523436"/>
    <x v="0"/>
    <n v="0.31250000000000011"/>
    <x v="0"/>
    <x v="0"/>
  </r>
  <r>
    <s v="Piedade de Ponte Nova"/>
    <n v="4254"/>
    <x v="9"/>
    <n v="2"/>
    <n v="4"/>
    <n v="26"/>
    <n v="14"/>
    <n v="16"/>
    <n v="2.2870538458239826E-4"/>
    <n v="0.87908632198859371"/>
    <n v="47.014574518100609"/>
    <n v="94.029149036201218"/>
    <n v="611.18946873530797"/>
    <n v="329.1020216267043"/>
    <n v="376.11659614480487"/>
    <n v="89.327691584391161"/>
    <n v="89.35861561851199"/>
    <x v="0"/>
    <n v="0.40624999999999967"/>
    <x v="0"/>
    <x v="0"/>
  </r>
  <r>
    <s v="Sao Geraldo do Baixio"/>
    <n v="3408"/>
    <x v="3"/>
    <n v="10"/>
    <n v="6"/>
    <n v="0"/>
    <n v="4"/>
    <n v="22"/>
    <n v="3.144699038007976E-4"/>
    <n v="0.87940079189239451"/>
    <n v="293.42723004694835"/>
    <n v="176.05633802816902"/>
    <n v="0"/>
    <n v="117.37089201877934"/>
    <n v="645.5399061032864"/>
    <n v="64.55399061032864"/>
    <n v="89.112507273757629"/>
    <x v="0"/>
    <n v="1.4375000000000002"/>
    <x v="0"/>
    <x v="0"/>
  </r>
  <r>
    <s v="Presidente Olegario"/>
    <n v="18892"/>
    <x v="8"/>
    <n v="16"/>
    <n v="2"/>
    <n v="7"/>
    <n v="45"/>
    <n v="57"/>
    <n v="8.1476293257479377E-4"/>
    <n v="0.88021555482496927"/>
    <n v="84.691933093372853"/>
    <n v="10.586491636671607"/>
    <n v="37.052720728350621"/>
    <n v="238.19606182511114"/>
    <n v="301.71501164514081"/>
    <n v="66.165572729197535"/>
    <n v="89.134120431067288"/>
    <x v="0"/>
    <n v="5.1199999999999992"/>
    <x v="0"/>
    <x v="0"/>
  </r>
  <r>
    <s v="Santana do Deserto"/>
    <n v="3961"/>
    <x v="1"/>
    <n v="6"/>
    <n v="6"/>
    <n v="31"/>
    <n v="26"/>
    <n v="11"/>
    <n v="1.572349519003988E-4"/>
    <n v="0.88037278977686972"/>
    <n v="151.47689977278463"/>
    <n v="151.47689977278463"/>
    <n v="782.63064882605397"/>
    <n v="656.39989901540014"/>
    <n v="277.70764958343852"/>
    <n v="75.738449886392331"/>
    <n v="89.243548679337096"/>
    <x v="0"/>
    <n v="0.29069767441860478"/>
    <x v="0"/>
    <x v="0"/>
  </r>
  <r>
    <s v="Tupaciguara"/>
    <n v="23792"/>
    <x v="2"/>
    <n v="21"/>
    <n v="28"/>
    <n v="0"/>
    <n v="138"/>
    <n v="140"/>
    <n v="2.0011721150959847E-3"/>
    <n v="0.88237396189196571"/>
    <n v="88.2649630127774"/>
    <n v="117.68661735036987"/>
    <n v="0"/>
    <n v="580.02689979825152"/>
    <n v="588.43308675184937"/>
    <n v="146.26765299260256"/>
    <n v="89.608287371353796"/>
    <x v="0"/>
    <n v="7.5102040816326525"/>
    <x v="0"/>
    <x v="0"/>
  </r>
  <r>
    <s v="Rochedo de Minas"/>
    <n v="2117"/>
    <x v="1"/>
    <n v="6"/>
    <n v="1"/>
    <n v="26"/>
    <n v="17"/>
    <n v="15"/>
    <n v="2.1441129804599838E-4"/>
    <n v="0.88258837319001171"/>
    <n v="283.41993386868211"/>
    <n v="47.236655644780349"/>
    <n v="1228.153046764289"/>
    <n v="803.02314596126587"/>
    <n v="708.5498346717053"/>
    <n v="160.60462919225319"/>
    <n v="89.643254124203466"/>
    <x v="0"/>
    <n v="0.45454545454545459"/>
    <x v="0"/>
    <x v="0"/>
  </r>
  <r>
    <s v="Buritizeiro"/>
    <n v="26981"/>
    <x v="5"/>
    <n v="17"/>
    <n v="6"/>
    <n v="75"/>
    <n v="45"/>
    <n v="39"/>
    <n v="5.574693749195958E-4"/>
    <n v="0.88314584256493134"/>
    <n v="63.007301434342679"/>
    <n v="22.237871094473888"/>
    <n v="277.97338868092362"/>
    <n v="166.78403320855418"/>
    <n v="144.54616211408026"/>
    <n v="30.762388347355547"/>
    <n v="88.138128620295205"/>
    <x v="0"/>
    <n v="0.28571428571428575"/>
    <x v="1"/>
    <x v="7"/>
  </r>
  <r>
    <s v="Perdizes"/>
    <n v="14572"/>
    <x v="7"/>
    <n v="1"/>
    <n v="20"/>
    <n v="22"/>
    <n v="30"/>
    <n v="61"/>
    <n v="8.7193927872039341E-4"/>
    <n v="0.88401778184365176"/>
    <n v="6.8624759813340646"/>
    <n v="137.24951962668129"/>
    <n v="150.97447158934943"/>
    <n v="205.87427944002198"/>
    <n v="418.61103486137802"/>
    <n v="89.212187757342861"/>
    <n v="89.357785281853481"/>
    <x v="0"/>
    <n v="2.1744186046511631"/>
    <x v="0"/>
    <x v="0"/>
  </r>
  <r>
    <s v="Cabo Verde"/>
    <n v="14024"/>
    <x v="12"/>
    <n v="21"/>
    <n v="22"/>
    <n v="32"/>
    <n v="55"/>
    <n v="26"/>
    <n v="3.7164624994639718E-4"/>
    <n v="0.88438942809359811"/>
    <n v="149.74329720479179"/>
    <n v="156.87393040501996"/>
    <n v="228.18026240730174"/>
    <n v="392.18482601254988"/>
    <n v="185.39646320593269"/>
    <n v="30.661722760981171"/>
    <n v="88.132020228782807"/>
    <x v="0"/>
    <n v="0.62"/>
    <x v="1"/>
    <x v="7"/>
  </r>
  <r>
    <s v="Serranopolis de Minas"/>
    <n v="4721"/>
    <x v="5"/>
    <n v="9"/>
    <n v="2"/>
    <n v="8"/>
    <n v="5"/>
    <n v="7"/>
    <n v="1.0005860575479924E-4"/>
    <n v="0.8844894866993529"/>
    <n v="190.63757678457952"/>
    <n v="42.363905952128789"/>
    <n v="169.45562380851516"/>
    <n v="105.90976488032196"/>
    <n v="148.27367083245073"/>
    <n v="-2.1181952976064409"/>
    <n v="-64.728003997738483"/>
    <x v="1"/>
    <n v="-5.2631578947368633E-2"/>
    <x v="1"/>
    <x v="1"/>
  </r>
  <r>
    <s v="Capim Branco"/>
    <n v="9155"/>
    <x v="0"/>
    <n v="24"/>
    <n v="32"/>
    <n v="35"/>
    <n v="18"/>
    <n v="13"/>
    <n v="1.8582312497319859E-4"/>
    <n v="0.88467530982432607"/>
    <n v="262.15182960131074"/>
    <n v="349.53577280174767"/>
    <n v="382.30475150191154"/>
    <n v="196.61387220098305"/>
    <n v="141.99890770070999"/>
    <n v="-39.322774440196611"/>
    <n v="-88.54325047488247"/>
    <x v="1"/>
    <n v="-0.48901098901098911"/>
    <x v="1"/>
    <x v="1"/>
  </r>
  <r>
    <s v="Gouveia"/>
    <n v="11915"/>
    <x v="13"/>
    <n v="19"/>
    <n v="12"/>
    <n v="38"/>
    <n v="38"/>
    <n v="19"/>
    <n v="2.7158764419159796E-4"/>
    <n v="0.88494689746851762"/>
    <n v="159.46286193873269"/>
    <n v="100.71338648762064"/>
    <n v="318.92572387746537"/>
    <n v="318.92572387746537"/>
    <n v="159.46286193873269"/>
    <n v="21.821233738984471"/>
    <n v="87.37614648303628"/>
    <x v="0"/>
    <n v="0.23913043478260876"/>
    <x v="1"/>
    <x v="7"/>
  </r>
  <r>
    <s v="Monte Santo de Minas"/>
    <n v="20616"/>
    <x v="12"/>
    <n v="13"/>
    <n v="10"/>
    <n v="35"/>
    <n v="84"/>
    <n v="29"/>
    <n v="4.1452850955559683E-4"/>
    <n v="0.88536142597807321"/>
    <n v="63.05781916957703"/>
    <n v="48.50601474582848"/>
    <n v="169.7710516103997"/>
    <n v="407.45052386495922"/>
    <n v="140.6674427629026"/>
    <n v="51.41637563057818"/>
    <n v="88.885791615900587"/>
    <x v="0"/>
    <n v="1.9224137931034484"/>
    <x v="1"/>
    <x v="7"/>
  </r>
  <r>
    <s v="Conceicao das Alagoas"/>
    <n v="21510"/>
    <x v="7"/>
    <n v="30"/>
    <n v="38"/>
    <n v="99"/>
    <n v="91"/>
    <n v="129"/>
    <n v="1.8439371631955861E-3"/>
    <n v="0.88720536314126885"/>
    <n v="139.47001394700138"/>
    <n v="176.66201766620176"/>
    <n v="460.25104602510464"/>
    <n v="423.0590423059042"/>
    <n v="599.72105997210599"/>
    <n v="116.68991166899119"/>
    <n v="89.509003167862247"/>
    <x v="0"/>
    <n v="0.97604790419161647"/>
    <x v="0"/>
    <x v="0"/>
  </r>
  <r>
    <s v="Araujos"/>
    <n v="7560"/>
    <x v="6"/>
    <n v="17"/>
    <n v="0"/>
    <n v="122"/>
    <n v="55"/>
    <n v="33"/>
    <n v="4.7170485570119641E-4"/>
    <n v="0.8876770679969701"/>
    <n v="224.86772486772486"/>
    <n v="0"/>
    <n v="1613.7566137566139"/>
    <n v="727.51322751322743"/>
    <n v="436.50793650793651"/>
    <n v="115.07936507936509"/>
    <n v="89.50213196430056"/>
    <x v="0"/>
    <n v="-5.035971223021584E-2"/>
    <x v="0"/>
    <x v="0"/>
  </r>
  <r>
    <s v="Vermelho Novo"/>
    <n v="4690"/>
    <x v="4"/>
    <n v="14"/>
    <n v="0"/>
    <n v="23"/>
    <n v="15"/>
    <n v="7"/>
    <n v="1.0005860575479924E-4"/>
    <n v="0.8877771266027249"/>
    <n v="298.50746268656718"/>
    <n v="0"/>
    <n v="490.40511727078894"/>
    <n v="319.82942430703622"/>
    <n v="149.25373134328359"/>
    <n v="2.1321961620469039"/>
    <n v="64.873422671696119"/>
    <x v="0"/>
    <n v="-0.10810810810810818"/>
    <x v="1"/>
    <x v="7"/>
  </r>
  <r>
    <s v="Verdelandia"/>
    <n v="8396"/>
    <x v="5"/>
    <n v="11"/>
    <n v="3"/>
    <n v="15"/>
    <n v="34"/>
    <n v="18"/>
    <n v="2.5729355765519802E-4"/>
    <n v="0.88803442016038014"/>
    <n v="131.01476893758931"/>
    <n v="35.731300619342541"/>
    <n v="178.65650309671273"/>
    <n v="404.95474035254887"/>
    <n v="214.38780371605526"/>
    <n v="53.596950929013815"/>
    <n v="88.931112097869729"/>
    <x v="0"/>
    <n v="1.6896551724137931"/>
    <x v="0"/>
    <x v="0"/>
  </r>
  <r>
    <s v="Paula Candido"/>
    <n v="9377"/>
    <x v="9"/>
    <n v="13"/>
    <n v="16"/>
    <n v="8"/>
    <n v="18"/>
    <n v="5"/>
    <n v="7.147043268199946E-5"/>
    <n v="0.88810589059306211"/>
    <n v="138.63709075397247"/>
    <n v="170.63026554335073"/>
    <n v="85.315132771675366"/>
    <n v="191.95904873626958"/>
    <n v="53.321957982297114"/>
    <n v="-14.930148235043188"/>
    <n v="-86.168133782578579"/>
    <x v="1"/>
    <n v="-6.7567567567567668E-2"/>
    <x v="1"/>
    <x v="1"/>
  </r>
  <r>
    <s v="Moema"/>
    <n v="6998"/>
    <x v="6"/>
    <n v="8"/>
    <n v="107"/>
    <n v="116"/>
    <n v="75"/>
    <n v="25"/>
    <n v="3.573521634099973E-4"/>
    <n v="0.88846324275647215"/>
    <n v="114.31837667905116"/>
    <n v="1529.0082880823093"/>
    <n v="1657.6164618462417"/>
    <n v="1071.7347813661047"/>
    <n v="357.24492712203488"/>
    <n v="2.8579594169762914"/>
    <n v="70.715058241027165"/>
    <x v="0"/>
    <n v="-0.3506493506493506"/>
    <x v="0"/>
    <x v="0"/>
  </r>
  <r>
    <s v="Taquaracu de Minas"/>
    <n v="3910"/>
    <x v="0"/>
    <n v="15"/>
    <n v="17"/>
    <n v="12"/>
    <n v="4"/>
    <n v="11"/>
    <n v="1.572349519003988E-4"/>
    <n v="0.8886204777083726"/>
    <n v="383.63171355498724"/>
    <n v="434.78260869565219"/>
    <n v="306.90537084398977"/>
    <n v="102.30179028132991"/>
    <n v="281.3299232736573"/>
    <n v="-53.708439897698213"/>
    <n v="-88.933330401886977"/>
    <x v="1"/>
    <n v="-0.4886363636363637"/>
    <x v="0"/>
    <x v="2"/>
  </r>
  <r>
    <s v="Crucilandia"/>
    <n v="4752"/>
    <x v="0"/>
    <n v="11"/>
    <n v="14"/>
    <n v="12"/>
    <n v="1"/>
    <n v="10"/>
    <n v="1.4294086536399892E-4"/>
    <n v="0.88876341857373664"/>
    <n v="231.48148148148147"/>
    <n v="294.61279461279463"/>
    <n v="252.52525252525254"/>
    <n v="21.043771043771041"/>
    <n v="210.43771043771042"/>
    <n v="-31.565656565656564"/>
    <n v="-88.185476574767591"/>
    <x v="1"/>
    <n v="-0.55405405405405406"/>
    <x v="0"/>
    <x v="2"/>
  </r>
  <r>
    <s v="Divisa Nova"/>
    <n v="5806"/>
    <x v="12"/>
    <n v="15"/>
    <n v="14"/>
    <n v="39"/>
    <n v="55"/>
    <n v="45"/>
    <n v="6.4323389413799509E-4"/>
    <n v="0.88940665246787465"/>
    <n v="258.3534274888047"/>
    <n v="241.1298656562177"/>
    <n v="671.71891147089218"/>
    <n v="947.29590079228387"/>
    <n v="775.06028246641404"/>
    <n v="173.95797450912849"/>
    <n v="89.67063798847866"/>
    <x v="0"/>
    <n v="1.2058823529411766"/>
    <x v="0"/>
    <x v="0"/>
  </r>
  <r>
    <s v="Campo Azul"/>
    <n v="3982"/>
    <x v="5"/>
    <n v="12"/>
    <n v="0"/>
    <n v="0"/>
    <n v="0"/>
    <n v="0"/>
    <n v="0"/>
    <n v="0.88940665246787465"/>
    <n v="301.35610246107484"/>
    <n v="0"/>
    <n v="0"/>
    <n v="0"/>
    <n v="0"/>
    <n v="-60.271220492214965"/>
    <n v="-89.049454741621162"/>
    <x v="1"/>
    <n v="-1"/>
    <x v="3"/>
    <x v="4"/>
  </r>
  <r>
    <s v="Sao Sebastiao do Anta"/>
    <n v="5639"/>
    <x v="4"/>
    <n v="12"/>
    <n v="24"/>
    <n v="15"/>
    <n v="11"/>
    <n v="8"/>
    <n v="1.1435269229119913E-4"/>
    <n v="0.88952100516016586"/>
    <n v="212.803688597269"/>
    <n v="425.607377194538"/>
    <n v="266.00461074658625"/>
    <n v="195.07004788082992"/>
    <n v="141.86912573151267"/>
    <n v="-37.240645504522078"/>
    <n v="-88.461841527067619"/>
    <x v="1"/>
    <n v="-0.44117647058823528"/>
    <x v="1"/>
    <x v="1"/>
  </r>
  <r>
    <s v="Estrela Dalva"/>
    <n v="2551"/>
    <x v="1"/>
    <n v="11"/>
    <n v="4"/>
    <n v="10"/>
    <n v="10"/>
    <n v="1"/>
    <n v="1.4294086536399891E-5"/>
    <n v="0.88953529924670227"/>
    <n v="431.20344962759702"/>
    <n v="156.80125441003528"/>
    <n v="392.00313602508822"/>
    <n v="392.00313602508822"/>
    <n v="39.200313602508821"/>
    <n v="-54.880439043512339"/>
    <n v="-88.956104567477766"/>
    <x v="1"/>
    <n v="-0.34"/>
    <x v="2"/>
    <x v="3"/>
  </r>
  <r>
    <s v="Coronel Murta"/>
    <n v="9404"/>
    <x v="13"/>
    <n v="5"/>
    <n v="1"/>
    <n v="0"/>
    <n v="63"/>
    <n v="4"/>
    <n v="5.7176346145599566E-5"/>
    <n v="0.88959247559284782"/>
    <n v="53.168864313058272"/>
    <n v="10.633772862611655"/>
    <n v="0"/>
    <n v="669.9276903445342"/>
    <n v="42.535091450446622"/>
    <n v="63.802637175669929"/>
    <n v="89.102057671804303"/>
    <x v="0"/>
    <n v="15.749999999999998"/>
    <x v="2"/>
    <x v="9"/>
  </r>
  <r>
    <s v="Monte Formoso"/>
    <n v="4897"/>
    <x v="10"/>
    <n v="4"/>
    <n v="0"/>
    <n v="23"/>
    <n v="36"/>
    <n v="12"/>
    <n v="1.7152903843679868E-4"/>
    <n v="0.88976400463128458"/>
    <n v="81.682662854809067"/>
    <n v="0"/>
    <n v="469.67531141515212"/>
    <n v="735.14396569328153"/>
    <n v="245.04798856442721"/>
    <n v="106.18746171125179"/>
    <n v="89.460443964776204"/>
    <x v="0"/>
    <n v="1.6666666666666663"/>
    <x v="0"/>
    <x v="0"/>
  </r>
  <r>
    <s v="Ipaba"/>
    <n v="15351"/>
    <x v="4"/>
    <n v="0"/>
    <n v="74"/>
    <n v="165"/>
    <n v="98"/>
    <n v="23"/>
    <n v="3.2876399033719749E-4"/>
    <n v="0.89009276862162179"/>
    <n v="0"/>
    <n v="482.05328643085141"/>
    <n v="1074.8485440687903"/>
    <n v="638.39489284085721"/>
    <n v="149.82737280958895"/>
    <n v="45.599635202918364"/>
    <n v="88.743704923984367"/>
    <x v="0"/>
    <n v="-0.24058577405857742"/>
    <x v="1"/>
    <x v="7"/>
  </r>
  <r>
    <s v="Sao Jose do Jacuri"/>
    <n v="7199"/>
    <x v="3"/>
    <n v="5"/>
    <n v="0"/>
    <n v="5"/>
    <n v="9"/>
    <n v="6"/>
    <n v="8.5764519218399342E-5"/>
    <n v="0.89017853314084017"/>
    <n v="69.45409084595083"/>
    <n v="0"/>
    <n v="69.45409084595083"/>
    <n v="125.01736352271149"/>
    <n v="83.344909015140985"/>
    <n v="15.27989998610918"/>
    <n v="86.255591475442827"/>
    <x v="0"/>
    <n v="1.25"/>
    <x v="1"/>
    <x v="7"/>
  </r>
  <r>
    <s v="Guaranesia"/>
    <n v="18649"/>
    <x v="12"/>
    <n v="20"/>
    <n v="42"/>
    <n v="97"/>
    <n v="128"/>
    <n v="91"/>
    <n v="1.3007618748123902E-3"/>
    <n v="0.8914792950156526"/>
    <n v="107.24435626575152"/>
    <n v="225.21314815807818"/>
    <n v="520.13512788889477"/>
    <n v="686.36388010080964"/>
    <n v="487.96182100916934"/>
    <n v="122.25856614295671"/>
    <n v="89.531366155918107"/>
    <x v="0"/>
    <n v="1.0660377358490567"/>
    <x v="0"/>
    <x v="0"/>
  </r>
  <r>
    <s v="Delta"/>
    <n v="7016"/>
    <x v="7"/>
    <n v="4"/>
    <n v="2"/>
    <n v="7"/>
    <n v="24"/>
    <n v="18"/>
    <n v="2.5729355765519802E-4"/>
    <n v="0.89173658857330784"/>
    <n v="57.012542759407069"/>
    <n v="28.506271379703534"/>
    <n v="99.771949828962377"/>
    <n v="342.07525655644241"/>
    <n v="256.55644241733182"/>
    <n v="71.265678449258843"/>
    <n v="89.196078382360355"/>
    <x v="0"/>
    <n v="3.8461538461538467"/>
    <x v="0"/>
    <x v="0"/>
  </r>
  <r>
    <s v="Congonhal"/>
    <n v="10127"/>
    <x v="12"/>
    <n v="10"/>
    <n v="13"/>
    <n v="35"/>
    <n v="96"/>
    <n v="64"/>
    <n v="9.1482153832959305E-4"/>
    <n v="0.8926514101116374"/>
    <n v="98.74592673052237"/>
    <n v="128.36970474967907"/>
    <n v="345.61074355682825"/>
    <n v="947.96089661301471"/>
    <n v="631.9739310753431"/>
    <n v="188.60472005529772"/>
    <n v="89.696215224084511"/>
    <x v="0"/>
    <n v="3.1379310344827585"/>
    <x v="0"/>
    <x v="0"/>
  </r>
  <r>
    <s v="Cantagalo"/>
    <n v="4108"/>
    <x v="3"/>
    <n v="16"/>
    <n v="21"/>
    <n v="27"/>
    <n v="11"/>
    <n v="3"/>
    <n v="4.2882259609199671E-5"/>
    <n v="0.89269429237124664"/>
    <n v="389.48393378773125"/>
    <n v="511.19766309639726"/>
    <n v="657.25413826679653"/>
    <n v="267.77020447906523"/>
    <n v="73.028237585199605"/>
    <n v="-87.633885102239532"/>
    <n v="-89.346219869783468"/>
    <x v="1"/>
    <n v="-0.67187500000000011"/>
    <x v="1"/>
    <x v="1"/>
  </r>
  <r>
    <s v="Heliodora"/>
    <n v="6241"/>
    <x v="12"/>
    <n v="13"/>
    <n v="29"/>
    <n v="29"/>
    <n v="25"/>
    <n v="32"/>
    <n v="4.5741076916479652E-4"/>
    <n v="0.89315170314041148"/>
    <n v="208.29995193078031"/>
    <n v="464.66912353789462"/>
    <n v="464.66912353789462"/>
    <n v="400.57683063611603"/>
    <n v="512.73834321422851"/>
    <n v="54.478448966511777"/>
    <n v="88.948403509079981"/>
    <x v="0"/>
    <n v="0.20422535211267601"/>
    <x v="0"/>
    <x v="0"/>
  </r>
  <r>
    <s v="Bueno Brandao"/>
    <n v="11195"/>
    <x v="12"/>
    <n v="21"/>
    <n v="27"/>
    <n v="87"/>
    <n v="30"/>
    <n v="14"/>
    <n v="2.0011721150959847E-4"/>
    <n v="0.89335182035192107"/>
    <n v="187.58374274229567"/>
    <n v="241.17909781152298"/>
    <n v="777.1326485037963"/>
    <n v="267.97677534613666"/>
    <n v="125.05582849486377"/>
    <n v="-9.8258150960250141"/>
    <n v="-84.188860463928592"/>
    <x v="1"/>
    <n v="-0.51111111111111107"/>
    <x v="1"/>
    <x v="1"/>
  </r>
  <r>
    <s v="Chacara"/>
    <n v="2728"/>
    <x v="1"/>
    <n v="6"/>
    <n v="4"/>
    <n v="0"/>
    <n v="15"/>
    <n v="10"/>
    <n v="1.4294086536399892E-4"/>
    <n v="0.89349476121728511"/>
    <n v="219.94134897360706"/>
    <n v="146.62756598240469"/>
    <n v="0"/>
    <n v="549.85337243401761"/>
    <n v="366.56891495601172"/>
    <n v="69.648093841642236"/>
    <n v="89.177409751203285"/>
    <x v="0"/>
    <n v="2.75"/>
    <x v="0"/>
    <x v="0"/>
  </r>
  <r>
    <s v="Barao de Monte Alto"/>
    <n v="5755"/>
    <x v="1"/>
    <n v="21"/>
    <n v="14"/>
    <n v="17"/>
    <n v="8"/>
    <n v="5"/>
    <n v="7.147043268199946E-5"/>
    <n v="0.89356623164996707"/>
    <n v="364.90008688097305"/>
    <n v="243.26672458731537"/>
    <n v="295.39530842745438"/>
    <n v="139.00955690703736"/>
    <n v="86.880973066898349"/>
    <n v="-66.02953953084274"/>
    <n v="-89.132336829679062"/>
    <x v="1"/>
    <n v="-0.625"/>
    <x v="1"/>
    <x v="1"/>
  </r>
  <r>
    <s v="Bom Jesus da Penha"/>
    <n v="3941"/>
    <x v="12"/>
    <n v="9"/>
    <n v="1"/>
    <n v="13"/>
    <n v="27"/>
    <n v="7"/>
    <n v="1.0005860575479924E-4"/>
    <n v="0.89366629025572186"/>
    <n v="228.36843440751082"/>
    <n v="25.374270489723422"/>
    <n v="329.86551636640445"/>
    <n v="685.10530322253237"/>
    <n v="177.61989342806396"/>
    <n v="55.823395077391524"/>
    <n v="88.973734006933341"/>
    <x v="0"/>
    <n v="1.2173913043478259"/>
    <x v="1"/>
    <x v="7"/>
  </r>
  <r>
    <s v="Rubelita"/>
    <n v="8300"/>
    <x v="5"/>
    <n v="4"/>
    <n v="3"/>
    <n v="10"/>
    <n v="1"/>
    <n v="3"/>
    <n v="4.2882259609199671E-5"/>
    <n v="0.89370917251533111"/>
    <n v="48.192771084337345"/>
    <n v="36.144578313253014"/>
    <n v="120.48192771084338"/>
    <n v="12.048192771084336"/>
    <n v="36.144578313253014"/>
    <n v="-4.8192771084337336"/>
    <n v="-78.277479029897734"/>
    <x v="1"/>
    <n v="-0.64705882352941169"/>
    <x v="2"/>
    <x v="3"/>
  </r>
  <r>
    <s v="Carrancas"/>
    <n v="4158"/>
    <x v="12"/>
    <n v="16"/>
    <n v="2"/>
    <n v="34"/>
    <n v="24"/>
    <n v="2"/>
    <n v="2.8588173072799783E-5"/>
    <n v="0.89373776068840394"/>
    <n v="384.80038480038479"/>
    <n v="48.100048100048099"/>
    <n v="817.70081770081765"/>
    <n v="577.20057720057719"/>
    <n v="48.100048100048099"/>
    <n v="-14.430014430014433"/>
    <n v="-86.035740478465641"/>
    <x v="1"/>
    <n v="-0.25000000000000006"/>
    <x v="2"/>
    <x v="3"/>
  </r>
  <r>
    <s v="Itacarambi"/>
    <n v="18200"/>
    <x v="5"/>
    <n v="15"/>
    <n v="9"/>
    <n v="17"/>
    <n v="12"/>
    <n v="9"/>
    <n v="1.2864677882759901E-4"/>
    <n v="0.89386640746723156"/>
    <n v="82.417582417582423"/>
    <n v="49.450549450549453"/>
    <n v="93.406593406593402"/>
    <n v="65.934065934065927"/>
    <n v="49.450549450549453"/>
    <n v="-4.945054945054947"/>
    <n v="-78.567693129591134"/>
    <x v="1"/>
    <n v="-0.23170731707317074"/>
    <x v="2"/>
    <x v="3"/>
  </r>
  <r>
    <s v="Rio Pardo de Minas"/>
    <n v="29719"/>
    <x v="5"/>
    <n v="0"/>
    <n v="24"/>
    <n v="50"/>
    <n v="56"/>
    <n v="38"/>
    <n v="5.4317528838319592E-4"/>
    <n v="0.89440958275561477"/>
    <n v="0"/>
    <n v="80.756418452841615"/>
    <n v="168.24253844342005"/>
    <n v="188.43164305663043"/>
    <n v="127.86432921699922"/>
    <n v="36.340388303778717"/>
    <n v="88.423755855207546"/>
    <x v="0"/>
    <n v="0.90540540540540537"/>
    <x v="1"/>
    <x v="7"/>
  </r>
  <r>
    <s v="Sao Geraldo da Piedade"/>
    <n v="4883"/>
    <x v="3"/>
    <n v="17"/>
    <n v="5"/>
    <n v="3"/>
    <n v="2"/>
    <n v="3"/>
    <n v="4.2882259609199671E-5"/>
    <n v="0.89445246501522402"/>
    <n v="348.1466311693631"/>
    <n v="102.39606799098914"/>
    <n v="61.437640794593484"/>
    <n v="40.958427196395654"/>
    <n v="61.437640794593484"/>
    <n v="-63.485562154413273"/>
    <n v="-89.09757368984323"/>
    <x v="1"/>
    <n v="-0.70000000000000007"/>
    <x v="1"/>
    <x v="1"/>
  </r>
  <r>
    <s v="Japonvar"/>
    <n v="8504"/>
    <x v="5"/>
    <n v="4"/>
    <n v="0"/>
    <n v="8"/>
    <n v="4"/>
    <n v="3"/>
    <n v="4.2882259609199671E-5"/>
    <n v="0.89449534727483326"/>
    <n v="47.036688617121357"/>
    <n v="0"/>
    <n v="94.073377234242713"/>
    <n v="47.036688617121357"/>
    <n v="35.277516462841021"/>
    <n v="2.3518344308560684"/>
    <n v="66.964802682130113"/>
    <x v="0"/>
    <n v="-0.12500000000000008"/>
    <x v="2"/>
    <x v="9"/>
  </r>
  <r>
    <s v="Serra do Salitre"/>
    <n v="10657"/>
    <x v="8"/>
    <n v="8"/>
    <n v="47"/>
    <n v="43"/>
    <n v="81"/>
    <n v="151"/>
    <n v="2.1584070669963835E-3"/>
    <n v="0.8966537543418297"/>
    <n v="75.06803040255231"/>
    <n v="441.02467861499485"/>
    <n v="403.49066341371866"/>
    <n v="760.0638078258421"/>
    <n v="1416.9090738481748"/>
    <n v="300.27212161020924"/>
    <n v="89.809187854719568"/>
    <x v="0"/>
    <n v="2.5510204081632653"/>
    <x v="0"/>
    <x v="0"/>
  </r>
  <r>
    <s v="Matias Cardoso"/>
    <n v="10819"/>
    <x v="5"/>
    <n v="16"/>
    <n v="10"/>
    <n v="5"/>
    <n v="8"/>
    <n v="12"/>
    <n v="1.7152903843679868E-4"/>
    <n v="0.89682528338026646"/>
    <n v="147.88797485904428"/>
    <n v="92.429984286902666"/>
    <n v="46.214992143451333"/>
    <n v="73.943987429522139"/>
    <n v="110.91598114428319"/>
    <n v="-9.2429984286902691"/>
    <n v="-83.825187090084569"/>
    <x v="1"/>
    <n v="-3.2258064516129045E-2"/>
    <x v="1"/>
    <x v="1"/>
  </r>
  <r>
    <s v="Poco Fundo"/>
    <n v="15858"/>
    <x v="12"/>
    <n v="18"/>
    <n v="38"/>
    <n v="53"/>
    <n v="20"/>
    <n v="0"/>
    <n v="0"/>
    <n v="0.89682528338026646"/>
    <n v="113.50737797956867"/>
    <n v="239.6266868457561"/>
    <n v="334.21616849539663"/>
    <n v="126.11930886618741"/>
    <n v="0"/>
    <n v="-34.052213393870602"/>
    <n v="-88.317897379535452"/>
    <x v="1"/>
    <n v="-0.72477064220183485"/>
    <x v="3"/>
    <x v="4"/>
  </r>
  <r>
    <s v="Ponto dos Volantes"/>
    <n v="11380"/>
    <x v="10"/>
    <n v="13"/>
    <n v="21"/>
    <n v="34"/>
    <n v="25"/>
    <n v="33"/>
    <n v="4.7170485570119641E-4"/>
    <n v="0.89729698823596771"/>
    <n v="114.23550087873461"/>
    <n v="184.53427065026361"/>
    <n v="298.76977152899821"/>
    <n v="219.68365553602814"/>
    <n v="289.98242530755709"/>
    <n v="38.664323374340952"/>
    <n v="88.518453083845344"/>
    <x v="0"/>
    <n v="0.27941176470588258"/>
    <x v="0"/>
    <x v="0"/>
  </r>
  <r>
    <s v="Sobralia"/>
    <n v="6137"/>
    <x v="3"/>
    <n v="6"/>
    <n v="18"/>
    <n v="10"/>
    <n v="4"/>
    <n v="3"/>
    <n v="4.2882259609199671E-5"/>
    <n v="0.89733987049557695"/>
    <n v="97.767638911520294"/>
    <n v="293.30291673456082"/>
    <n v="162.94606485253382"/>
    <n v="65.178425941013529"/>
    <n v="48.883819455760147"/>
    <n v="-32.589212970506757"/>
    <n v="-88.242430491657927"/>
    <x v="1"/>
    <n v="-0.69117647058823528"/>
    <x v="2"/>
    <x v="3"/>
  </r>
  <r>
    <s v="Belmiro Braga"/>
    <n v="3114"/>
    <x v="1"/>
    <n v="4"/>
    <n v="12"/>
    <n v="13"/>
    <n v="4"/>
    <n v="5"/>
    <n v="7.147043268199946E-5"/>
    <n v="0.89741134092825892"/>
    <n v="128.45215157353886"/>
    <n v="385.35645472061657"/>
    <n v="417.46949261400135"/>
    <n v="128.45215157353886"/>
    <n v="160.56518946692356"/>
    <n v="-19.26782273603083"/>
    <n v="-87.029014688454822"/>
    <x v="1"/>
    <n v="-0.53448275862068984"/>
    <x v="1"/>
    <x v="1"/>
  </r>
  <r>
    <s v="Vargem Grande do Rio Pardo"/>
    <n v="4884"/>
    <x v="5"/>
    <n v="14"/>
    <n v="4"/>
    <n v="2"/>
    <n v="7"/>
    <n v="4"/>
    <n v="5.7176346145599566E-5"/>
    <n v="0.89746851727440446"/>
    <n v="286.65028665028666"/>
    <n v="81.900081900081901"/>
    <n v="40.95004095004095"/>
    <n v="143.32514332514333"/>
    <n v="81.900081900081901"/>
    <n v="-34.807534807534807"/>
    <n v="-88.354378612213836"/>
    <x v="1"/>
    <n v="-0.17499999999999996"/>
    <x v="1"/>
    <x v="1"/>
  </r>
  <r>
    <s v="Planura"/>
    <n v="10882"/>
    <x v="7"/>
    <n v="13"/>
    <n v="24"/>
    <n v="40"/>
    <n v="54"/>
    <n v="33"/>
    <n v="4.7170485570119641E-4"/>
    <n v="0.89794022213010571"/>
    <n v="119.46333394596581"/>
    <n v="220.54769343870612"/>
    <n v="367.5794890645102"/>
    <n v="496.23231023708883"/>
    <n v="303.25307847822091"/>
    <n v="64.326410586289299"/>
    <n v="89.109367923412748"/>
    <x v="0"/>
    <n v="0.69480519480519476"/>
    <x v="0"/>
    <x v="0"/>
  </r>
  <r>
    <s v="Iguatama"/>
    <n v="7784"/>
    <x v="6"/>
    <n v="4"/>
    <n v="36"/>
    <n v="55"/>
    <n v="30"/>
    <n v="33"/>
    <n v="4.7170485570119641E-4"/>
    <n v="0.89841192698580696"/>
    <n v="51.387461459403909"/>
    <n v="462.48715313463515"/>
    <n v="706.57759506680372"/>
    <n v="385.40596094552933"/>
    <n v="423.94655704008227"/>
    <n v="66.803699897225073"/>
    <n v="89.142390307656143"/>
    <x v="0"/>
    <n v="-5.2631578947367813E-3"/>
    <x v="0"/>
    <x v="0"/>
  </r>
  <r>
    <s v="Capitao Eneas"/>
    <n v="14682"/>
    <x v="5"/>
    <n v="7"/>
    <n v="10"/>
    <n v="18"/>
    <n v="8"/>
    <n v="6"/>
    <n v="8.5764519218399342E-5"/>
    <n v="0.89849769150502534"/>
    <n v="47.677428143304731"/>
    <n v="68.110611633292464"/>
    <n v="122.59910093992644"/>
    <n v="54.48848930663398"/>
    <n v="40.866366979975481"/>
    <n v="-2.7244244653316985"/>
    <n v="-69.844338496939514"/>
    <x v="1"/>
    <n v="-0.4"/>
    <x v="2"/>
    <x v="3"/>
  </r>
  <r>
    <s v="Cambuquira"/>
    <n v="12909"/>
    <x v="12"/>
    <n v="13"/>
    <n v="33"/>
    <n v="20"/>
    <n v="28"/>
    <n v="10"/>
    <n v="1.4294086536399892E-4"/>
    <n v="0.89864063237038938"/>
    <n v="100.70493454179255"/>
    <n v="255.63560306762724"/>
    <n v="154.93066852583468"/>
    <n v="216.90293593616857"/>
    <n v="77.465334262917338"/>
    <n v="-8.5211867689209093"/>
    <n v="-83.306694731939373"/>
    <x v="1"/>
    <n v="-0.13636363636363635"/>
    <x v="1"/>
    <x v="1"/>
  </r>
  <r>
    <s v="Senhora dos Remedios"/>
    <n v="10544"/>
    <x v="11"/>
    <n v="22"/>
    <n v="9"/>
    <n v="20"/>
    <n v="16"/>
    <n v="4"/>
    <n v="5.7176346145599566E-5"/>
    <n v="0.89869780871653493"/>
    <n v="208.64946889226098"/>
    <n v="85.356600910470419"/>
    <n v="189.68133535660093"/>
    <n v="151.74506828528072"/>
    <n v="37.936267071320181"/>
    <n v="-27.503793626707129"/>
    <n v="-87.917721717771173"/>
    <x v="1"/>
    <n v="-0.41176470588235303"/>
    <x v="2"/>
    <x v="3"/>
  </r>
  <r>
    <s v="Fortaleza de Minas"/>
    <n v="3968"/>
    <x v="12"/>
    <n v="4"/>
    <n v="2"/>
    <n v="5"/>
    <n v="6"/>
    <n v="10"/>
    <n v="1.4294086536399892E-4"/>
    <n v="0.89884074958189897"/>
    <n v="100.80645161290322"/>
    <n v="50.403225806451609"/>
    <n v="126.00806451612902"/>
    <n v="151.20967741935485"/>
    <n v="252.01612903225805"/>
    <n v="40.322580645161295"/>
    <n v="88.57935587131098"/>
    <x v="0"/>
    <n v="1.1818181818181823"/>
    <x v="0"/>
    <x v="0"/>
  </r>
  <r>
    <s v="Coromandel"/>
    <n v="28240"/>
    <x v="2"/>
    <n v="22"/>
    <n v="27"/>
    <n v="31"/>
    <n v="84"/>
    <n v="595"/>
    <n v="8.5049814891579346E-3"/>
    <n v="0.90734573107105687"/>
    <n v="77.903682719546737"/>
    <n v="95.609065155807372"/>
    <n v="109.77337110481585"/>
    <n v="297.4504249291785"/>
    <n v="2106.9405099150144"/>
    <n v="425.99150141643065"/>
    <n v="89.865500428815139"/>
    <x v="0"/>
    <n v="11.731250000000003"/>
    <x v="0"/>
    <x v="0"/>
  </r>
  <r>
    <s v="Dores do Indaia"/>
    <n v="14380"/>
    <x v="6"/>
    <n v="18"/>
    <n v="21"/>
    <n v="88"/>
    <n v="35"/>
    <n v="23"/>
    <n v="3.2876399033719749E-4"/>
    <n v="0.90767449506139408"/>
    <n v="125.17385257301808"/>
    <n v="146.03616133518776"/>
    <n v="611.961057023644"/>
    <n v="243.39360222531292"/>
    <n v="159.94436717663422"/>
    <n v="16.68984700973574"/>
    <n v="86.571127182457317"/>
    <x v="0"/>
    <n v="-0.31496062992125984"/>
    <x v="1"/>
    <x v="7"/>
  </r>
  <r>
    <s v="Santa Vitoria"/>
    <n v="15858"/>
    <x v="2"/>
    <n v="14"/>
    <n v="30"/>
    <n v="103"/>
    <n v="117"/>
    <n v="56"/>
    <n v="8.0046884603839389E-4"/>
    <n v="0.90847496390743243"/>
    <n v="88.283516206331186"/>
    <n v="189.17896329928112"/>
    <n v="649.51444066086515"/>
    <n v="737.79795686719638"/>
    <n v="353.13406482532474"/>
    <n v="107.83200908059025"/>
    <n v="89.46867226546135"/>
    <x v="0"/>
    <n v="0.76530612244897989"/>
    <x v="0"/>
    <x v="0"/>
  </r>
  <r>
    <s v="Bonfim"/>
    <n v="6904"/>
    <x v="0"/>
    <n v="9"/>
    <n v="14"/>
    <n v="29"/>
    <n v="15"/>
    <n v="18"/>
    <n v="2.5729355765519802E-4"/>
    <n v="0.90873225746508768"/>
    <n v="130.35921205098495"/>
    <n v="202.78099652375434"/>
    <n v="420.04634994206259"/>
    <n v="217.26535341830825"/>
    <n v="260.7184241019699"/>
    <n v="27.520278099652387"/>
    <n v="87.918967892347567"/>
    <x v="0"/>
    <n v="-4.8076923076922878E-2"/>
    <x v="0"/>
    <x v="0"/>
  </r>
  <r>
    <s v="Camacho"/>
    <n v="3260"/>
    <x v="6"/>
    <n v="14"/>
    <n v="0"/>
    <n v="26"/>
    <n v="0"/>
    <n v="0"/>
    <n v="0"/>
    <n v="0.90873225746508768"/>
    <n v="429.44785276073623"/>
    <n v="0"/>
    <n v="797.54601226993873"/>
    <n v="0"/>
    <n v="0"/>
    <n v="-85.889570552147248"/>
    <n v="-89.332943564345683"/>
    <x v="1"/>
    <n v="-1"/>
    <x v="3"/>
    <x v="4"/>
  </r>
  <r>
    <s v="Toledo"/>
    <n v="5967"/>
    <x v="12"/>
    <n v="8"/>
    <n v="3"/>
    <n v="13"/>
    <n v="50"/>
    <n v="11"/>
    <n v="1.572349519003988E-4"/>
    <n v="0.90888949241698813"/>
    <n v="134.07072230601642"/>
    <n v="50.276520864756151"/>
    <n v="217.86492374727672"/>
    <n v="837.94201441260259"/>
    <n v="184.34724317077257"/>
    <n v="88.821853527735882"/>
    <n v="89.354963259535495"/>
    <x v="0"/>
    <n v="2.8124999999999991"/>
    <x v="1"/>
    <x v="7"/>
  </r>
  <r>
    <s v="Bias Fortes"/>
    <n v="3932"/>
    <x v="1"/>
    <n v="5"/>
    <n v="4"/>
    <n v="8"/>
    <n v="4"/>
    <n v="10"/>
    <n v="1.4294086536399892E-4"/>
    <n v="0.90903243328235217"/>
    <n v="127.1617497456765"/>
    <n v="101.7293997965412"/>
    <n v="203.4587995930824"/>
    <n v="101.7293997965412"/>
    <n v="254.323499491353"/>
    <n v="25.4323499491353"/>
    <n v="87.748289899614832"/>
    <x v="0"/>
    <n v="0.23529411764705874"/>
    <x v="0"/>
    <x v="0"/>
  </r>
  <r>
    <s v="Faria Lemos"/>
    <n v="3725"/>
    <x v="1"/>
    <n v="17"/>
    <n v="11"/>
    <n v="7"/>
    <n v="8"/>
    <n v="6"/>
    <n v="8.5764519218399342E-5"/>
    <n v="0.90911819780157055"/>
    <n v="456.37583892617448"/>
    <n v="295.30201342281879"/>
    <n v="187.91946308724832"/>
    <n v="214.76510067114091"/>
    <n v="161.07382550335569"/>
    <n v="-67.114093959731548"/>
    <n v="-89.146356054013012"/>
    <x v="1"/>
    <n v="-0.40000000000000008"/>
    <x v="1"/>
    <x v="1"/>
  </r>
  <r>
    <s v="Gurinhata"/>
    <n v="6294"/>
    <x v="2"/>
    <n v="9"/>
    <n v="3"/>
    <n v="21"/>
    <n v="4"/>
    <n v="14"/>
    <n v="2.0011721150959847E-4"/>
    <n v="0.90931831501308014"/>
    <n v="142.99332697807435"/>
    <n v="47.664442326024783"/>
    <n v="333.65109628217351"/>
    <n v="63.552589768033052"/>
    <n v="222.43406418811568"/>
    <n v="17.476962186209093"/>
    <n v="86.725210355787027"/>
    <x v="0"/>
    <n v="-0.18181818181818166"/>
    <x v="0"/>
    <x v="0"/>
  </r>
  <r>
    <s v="Sao Tiago"/>
    <n v="10616"/>
    <x v="11"/>
    <n v="12"/>
    <n v="34"/>
    <n v="30"/>
    <n v="16"/>
    <n v="15"/>
    <n v="2.1441129804599838E-4"/>
    <n v="0.90953272631112614"/>
    <n v="113.03692539562924"/>
    <n v="320.27128862094952"/>
    <n v="282.59231348907309"/>
    <n v="150.71590052750565"/>
    <n v="141.29615674453655"/>
    <n v="-11.303692539562926"/>
    <n v="-84.944394939020512"/>
    <x v="1"/>
    <n v="-0.38815789473684215"/>
    <x v="1"/>
    <x v="1"/>
  </r>
  <r>
    <s v="Itaverava"/>
    <n v="5813"/>
    <x v="11"/>
    <n v="7"/>
    <n v="3"/>
    <n v="11"/>
    <n v="2"/>
    <n v="3"/>
    <n v="4.2882259609199671E-5"/>
    <n v="0.90957560857073538"/>
    <n v="120.41974883880955"/>
    <n v="51.608463788061243"/>
    <n v="189.23103388955789"/>
    <n v="34.405642525374162"/>
    <n v="51.608463788061243"/>
    <n v="-15.482539136418371"/>
    <n v="-86.304462480395912"/>
    <x v="1"/>
    <n v="-0.64285714285714279"/>
    <x v="1"/>
    <x v="1"/>
  </r>
  <r>
    <s v="Madre de Deus de Minas"/>
    <n v="5136"/>
    <x v="11"/>
    <n v="12"/>
    <n v="11"/>
    <n v="43"/>
    <n v="32"/>
    <n v="13"/>
    <n v="1.8582312497319859E-4"/>
    <n v="0.90976143169570856"/>
    <n v="233.64485981308408"/>
    <n v="214.17445482866043"/>
    <n v="837.22741433021804"/>
    <n v="623.05295950155767"/>
    <n v="253.11526479750776"/>
    <n v="44.781931464174463"/>
    <n v="88.720772932139724"/>
    <x v="0"/>
    <n v="2.2727272727272596E-2"/>
    <x v="0"/>
    <x v="0"/>
  </r>
  <r>
    <s v="Argirita"/>
    <n v="3065"/>
    <x v="1"/>
    <n v="10"/>
    <n v="10"/>
    <n v="22"/>
    <n v="16"/>
    <n v="30"/>
    <n v="4.2882259609199676E-4"/>
    <n v="0.91019025429180056"/>
    <n v="326.26427406199025"/>
    <n v="326.26427406199025"/>
    <n v="717.78140293637853"/>
    <n v="522.02283849918433"/>
    <n v="978.79282218597052"/>
    <n v="150.08156606851546"/>
    <n v="89.618241379454062"/>
    <x v="0"/>
    <n v="0.64285714285714246"/>
    <x v="0"/>
    <x v="0"/>
  </r>
  <r>
    <s v="Itapagipe"/>
    <n v="14755"/>
    <x v="7"/>
    <n v="14"/>
    <n v="16"/>
    <n v="41"/>
    <n v="45"/>
    <n v="51"/>
    <n v="7.2899841335639448E-4"/>
    <n v="0.91091925270515695"/>
    <n v="94.883090477804132"/>
    <n v="108.43781768891901"/>
    <n v="277.87190782785495"/>
    <n v="304.98136225008471"/>
    <n v="345.64554388342935"/>
    <n v="69.806845137241609"/>
    <n v="89.179280189336936"/>
    <x v="0"/>
    <n v="1.028169014084507"/>
    <x v="0"/>
    <x v="0"/>
  </r>
  <r>
    <s v="Jesuania"/>
    <n v="4972"/>
    <x v="12"/>
    <n v="13"/>
    <n v="7"/>
    <n v="11"/>
    <n v="17"/>
    <n v="10"/>
    <n v="1.4294086536399892E-4"/>
    <n v="0.91106219357052098"/>
    <n v="261.46419951729689"/>
    <n v="140.7884151246983"/>
    <n v="221.23893805309734"/>
    <n v="341.91472244569593"/>
    <n v="201.1263073209976"/>
    <n v="8.0450522928399035"/>
    <n v="82.914477061540723"/>
    <x v="0"/>
    <n v="0.30645161290322592"/>
    <x v="0"/>
    <x v="0"/>
  </r>
  <r>
    <s v="Felixlandia"/>
    <n v="14158"/>
    <x v="0"/>
    <n v="19"/>
    <n v="22"/>
    <n v="41"/>
    <n v="74"/>
    <n v="35"/>
    <n v="5.0029302877399617E-4"/>
    <n v="0.91156248659929495"/>
    <n v="134.19974572679757"/>
    <n v="155.38917926260771"/>
    <n v="289.58892498940531"/>
    <n v="522.67269388331681"/>
    <n v="247.21005791778498"/>
    <n v="59.33041390026839"/>
    <n v="89.034384709529178"/>
    <x v="0"/>
    <n v="0.99390243902438979"/>
    <x v="0"/>
    <x v="0"/>
  </r>
  <r>
    <s v="Acucena"/>
    <n v="11425"/>
    <x v="4"/>
    <n v="10"/>
    <n v="12"/>
    <n v="19"/>
    <n v="28"/>
    <n v="10"/>
    <n v="1.4294086536399892E-4"/>
    <n v="0.91170542746465899"/>
    <n v="87.527352297592998"/>
    <n v="105.03282275711159"/>
    <n v="166.30196936542671"/>
    <n v="245.07658643326039"/>
    <n v="87.527352297592998"/>
    <n v="14.004376367614881"/>
    <n v="85.915655653694998"/>
    <x v="0"/>
    <n v="0.39024390243902424"/>
    <x v="1"/>
    <x v="7"/>
  </r>
  <r>
    <s v="Inhauma"/>
    <n v="5535"/>
    <x v="0"/>
    <n v="19"/>
    <n v="10"/>
    <n v="0"/>
    <n v="0"/>
    <n v="144"/>
    <n v="2.0583484612415842E-3"/>
    <n v="0.91376377592590052"/>
    <n v="343.27009936766035"/>
    <n v="180.66847335140017"/>
    <n v="0"/>
    <n v="0"/>
    <n v="2601.6260162601625"/>
    <n v="433.60433604336038"/>
    <n v="89.867861842769287"/>
    <x v="0"/>
    <n v="6.4482758620689662"/>
    <x v="0"/>
    <x v="0"/>
  </r>
  <r>
    <s v="Catas Altas"/>
    <n v="4747"/>
    <x v="0"/>
    <n v="10"/>
    <n v="14"/>
    <n v="13"/>
    <n v="15"/>
    <n v="12"/>
    <n v="1.7152903843679868E-4"/>
    <n v="0.91393530496433728"/>
    <n v="210.65936380872128"/>
    <n v="294.92310933220978"/>
    <n v="273.8571729513377"/>
    <n v="315.98904571308196"/>
    <n v="252.79123657046557"/>
    <n v="10.532968190436076"/>
    <n v="84.576594519277819"/>
    <x v="0"/>
    <n v="9.4594594594594836E-2"/>
    <x v="0"/>
    <x v="0"/>
  </r>
  <r>
    <s v="Perdoes"/>
    <n v="20105"/>
    <x v="12"/>
    <n v="19"/>
    <n v="51"/>
    <n v="125"/>
    <n v="48"/>
    <n v="57"/>
    <n v="8.1476293257479377E-4"/>
    <n v="0.91475006789691204"/>
    <n v="94.5038547624969"/>
    <n v="253.66824173091271"/>
    <n v="621.73588659537427"/>
    <n v="238.74658045262373"/>
    <n v="283.51156428749067"/>
    <n v="36.309375777169855"/>
    <n v="88.422410235235986"/>
    <x v="0"/>
    <n v="-0.19230769230769226"/>
    <x v="0"/>
    <x v="0"/>
  </r>
  <r>
    <s v="Caputira"/>
    <n v="9135"/>
    <x v="9"/>
    <n v="13"/>
    <n v="16"/>
    <n v="71"/>
    <n v="72"/>
    <n v="15"/>
    <n v="2.1441129804599838E-4"/>
    <n v="0.91496447919495805"/>
    <n v="142.30979748221128"/>
    <n v="175.15051997810619"/>
    <n v="777.23043240284619"/>
    <n v="788.17733990147781"/>
    <n v="164.20361247947454"/>
    <n v="65.681444991789803"/>
    <n v="89.127739149617895"/>
    <x v="0"/>
    <n v="0.30499999999999999"/>
    <x v="1"/>
    <x v="7"/>
  </r>
  <r>
    <s v="Pequi"/>
    <n v="4434"/>
    <x v="0"/>
    <n v="16"/>
    <n v="16"/>
    <n v="26"/>
    <n v="16"/>
    <n v="31"/>
    <n v="4.4311668262839664E-4"/>
    <n v="0.91540759587758647"/>
    <n v="360.84799278304013"/>
    <n v="360.84799278304013"/>
    <n v="586.37798827244023"/>
    <n v="360.84799278304013"/>
    <n v="699.14298601714029"/>
    <n v="67.658998646820038"/>
    <n v="89.153230033720035"/>
    <x v="0"/>
    <n v="0.21551724137931055"/>
    <x v="0"/>
    <x v="0"/>
  </r>
  <r>
    <s v="Jaguaracu"/>
    <n v="2860"/>
    <x v="4"/>
    <n v="9"/>
    <n v="6"/>
    <n v="27"/>
    <n v="18"/>
    <n v="11"/>
    <n v="1.572349519003988E-4"/>
    <n v="0.91556483082948692"/>
    <n v="314.68531468531472"/>
    <n v="209.79020979020979"/>
    <n v="944.05594405594411"/>
    <n v="629.37062937062944"/>
    <n v="384.61538461538464"/>
    <n v="55.944055944055947"/>
    <n v="88.975946998890478"/>
    <x v="0"/>
    <n v="3.5714285714285733E-2"/>
    <x v="0"/>
    <x v="0"/>
  </r>
  <r>
    <s v="Moeda"/>
    <n v="4652"/>
    <x v="0"/>
    <n v="14"/>
    <n v="20"/>
    <n v="37"/>
    <n v="34"/>
    <n v="3"/>
    <n v="4.2882259609199671E-5"/>
    <n v="0.91560771308909616"/>
    <n v="300.94582975064486"/>
    <n v="429.92261392949268"/>
    <n v="795.3568357695616"/>
    <n v="730.8684436801376"/>
    <n v="64.488392089423911"/>
    <n v="-17.196904557179685"/>
    <n v="-86.671998171607882"/>
    <x v="1"/>
    <n v="-0.21830985915492956"/>
    <x v="1"/>
    <x v="1"/>
  </r>
  <r>
    <s v="Medeiros"/>
    <n v="3367"/>
    <x v="6"/>
    <n v="11"/>
    <n v="0"/>
    <n v="14"/>
    <n v="48"/>
    <n v="3"/>
    <n v="4.2882259609199671E-5"/>
    <n v="0.91565059534870541"/>
    <n v="326.70032670032668"/>
    <n v="0"/>
    <n v="415.80041580041581"/>
    <n v="1425.6014256014255"/>
    <n v="89.100089100089093"/>
    <n v="95.040095040095025"/>
    <n v="89.397163215936402"/>
    <x v="0"/>
    <n v="2.0599999999999996"/>
    <x v="1"/>
    <x v="7"/>
  </r>
  <r>
    <s v="Jequitiba"/>
    <n v="5706"/>
    <x v="0"/>
    <n v="15"/>
    <n v="3"/>
    <n v="32"/>
    <n v="9"/>
    <n v="5"/>
    <n v="7.147043268199946E-5"/>
    <n v="0.91572206578138737"/>
    <n v="262.88117770767616"/>
    <n v="52.576235541535226"/>
    <n v="560.81317910970915"/>
    <n v="157.72870662460568"/>
    <n v="87.627059235892048"/>
    <n v="-24.535576586049775"/>
    <n v="-87.666079483867591"/>
    <x v="1"/>
    <n v="-0.58000000000000007"/>
    <x v="1"/>
    <x v="1"/>
  </r>
  <r>
    <s v="Porteirinha"/>
    <n v="37877"/>
    <x v="5"/>
    <n v="0"/>
    <n v="0"/>
    <n v="0"/>
    <n v="263"/>
    <n v="149"/>
    <n v="2.1298188939235839E-3"/>
    <n v="0.91785188467531098"/>
    <n v="0"/>
    <n v="0"/>
    <n v="0"/>
    <n v="694.35277345090685"/>
    <n v="393.37856746838446"/>
    <n v="148.11099083876758"/>
    <n v="89.613162341321825"/>
    <x v="0"/>
    <n v="0"/>
    <x v="0"/>
    <x v="0"/>
  </r>
  <r>
    <s v="Passa Tempo"/>
    <n v="8762"/>
    <x v="6"/>
    <n v="14"/>
    <n v="10"/>
    <n v="33"/>
    <n v="27"/>
    <n v="25"/>
    <n v="3.573521634099973E-4"/>
    <n v="0.91820923683872102"/>
    <n v="159.78087194704406"/>
    <n v="114.12919424788862"/>
    <n v="376.62634101803241"/>
    <n v="308.1488244692992"/>
    <n v="285.32298561972152"/>
    <n v="44.510385756676548"/>
    <n v="88.712971334183393"/>
    <x v="0"/>
    <n v="0.36842105263157882"/>
    <x v="0"/>
    <x v="0"/>
  </r>
  <r>
    <s v="Mesquita"/>
    <n v="6659"/>
    <x v="4"/>
    <n v="5"/>
    <n v="9"/>
    <n v="9"/>
    <n v="13"/>
    <n v="4"/>
    <n v="5.7176346145599566E-5"/>
    <n v="0.91826641318486657"/>
    <n v="75.086349301696956"/>
    <n v="135.1554287430545"/>
    <n v="135.1554287430545"/>
    <n v="195.22450818441206"/>
    <n v="60.069079441357559"/>
    <n v="3.0034539720678763"/>
    <n v="71.584820493696967"/>
    <x v="0"/>
    <n v="0.1086956521739129"/>
    <x v="1"/>
    <x v="7"/>
  </r>
  <r>
    <s v="Entre Rios de Minas"/>
    <n v="14426"/>
    <x v="11"/>
    <n v="12"/>
    <n v="28"/>
    <n v="49"/>
    <n v="39"/>
    <n v="54"/>
    <n v="7.7188067296559413E-4"/>
    <n v="0.9190382938578322"/>
    <n v="83.183141549979197"/>
    <n v="194.09399694995147"/>
    <n v="339.66449466241511"/>
    <n v="270.34521003743242"/>
    <n v="374.32413697490642"/>
    <n v="65.85332039373354"/>
    <n v="89.130015376706737"/>
    <x v="0"/>
    <n v="0.56741573033707871"/>
    <x v="0"/>
    <x v="0"/>
  </r>
  <r>
    <s v="Laranjal"/>
    <n v="6532"/>
    <x v="1"/>
    <n v="38"/>
    <n v="53"/>
    <n v="70"/>
    <n v="27"/>
    <n v="3"/>
    <n v="4.2882259609199671E-5"/>
    <n v="0.91908117611744145"/>
    <n v="581.75137783221066"/>
    <n v="811.3900796080834"/>
    <n v="1071.6472749540721"/>
    <n v="413.34966319657076"/>
    <n v="45.927740355174528"/>
    <n v="-146.96876913655851"/>
    <n v="-89.610155982983898"/>
    <x v="1"/>
    <n v="-0.72049689440993792"/>
    <x v="2"/>
    <x v="3"/>
  </r>
  <r>
    <s v="Jordania"/>
    <n v="11209"/>
    <x v="10"/>
    <n v="10"/>
    <n v="111"/>
    <n v="0"/>
    <n v="204"/>
    <n v="29"/>
    <n v="4.1452850955559683E-4"/>
    <n v="0.91949570462699703"/>
    <n v="89.214024444642703"/>
    <n v="990.27567133553384"/>
    <n v="0"/>
    <n v="1819.9660986707111"/>
    <n v="258.7206708894638"/>
    <n v="116.87037202248193"/>
    <n v="89.509761282451464"/>
    <x v="0"/>
    <n v="1.8884297520661157"/>
    <x v="0"/>
    <x v="0"/>
  </r>
  <r>
    <s v="Florestal"/>
    <n v="6152"/>
    <x v="0"/>
    <n v="0"/>
    <n v="33"/>
    <n v="12"/>
    <n v="9"/>
    <n v="1"/>
    <n v="1.4294086536399891E-5"/>
    <n v="0.91950999871353345"/>
    <n v="0"/>
    <n v="536.41092327698311"/>
    <n v="195.05851755526658"/>
    <n v="146.29388816644993"/>
    <n v="16.254876462938881"/>
    <n v="-35.760728218465545"/>
    <n v="-88.398219081682612"/>
    <x v="1"/>
    <n v="-0.66666666666666663"/>
    <x v="4"/>
    <x v="5"/>
  </r>
  <r>
    <s v="Serro"/>
    <n v="21494"/>
    <x v="13"/>
    <n v="16"/>
    <n v="20"/>
    <n v="53"/>
    <n v="61"/>
    <n v="82"/>
    <n v="1.1721150959847911E-3"/>
    <n v="0.92068211380951825"/>
    <n v="74.439378431190107"/>
    <n v="93.04922303898762"/>
    <n v="246.5804410533172"/>
    <n v="283.80013026891226"/>
    <n v="381.5018144598493"/>
    <n v="80.487577928724292"/>
    <n v="89.288177962977173"/>
    <x v="0"/>
    <n v="1.4101123595505618"/>
    <x v="0"/>
    <x v="0"/>
  </r>
  <r>
    <s v="Pai Pedro"/>
    <n v="6186"/>
    <x v="5"/>
    <n v="6"/>
    <n v="5"/>
    <n v="3"/>
    <n v="6"/>
    <n v="13"/>
    <n v="1.8582312497319859E-4"/>
    <n v="0.92086793693449143"/>
    <n v="96.993210475266736"/>
    <n v="80.827675396055611"/>
    <n v="48.496605237633368"/>
    <n v="96.993210475266736"/>
    <n v="210.15195602974455"/>
    <n v="24.248302618816677"/>
    <n v="87.638460232732967"/>
    <x v="0"/>
    <n v="1.0357142857142856"/>
    <x v="0"/>
    <x v="0"/>
  </r>
  <r>
    <s v="Sao Sebastiao do Rio Preto"/>
    <n v="1743"/>
    <x v="0"/>
    <n v="7"/>
    <n v="1"/>
    <n v="1"/>
    <n v="2"/>
    <n v="1"/>
    <n v="1.4294086536399891E-5"/>
    <n v="0.92088223102102784"/>
    <n v="401.60642570281118"/>
    <n v="57.372346528973033"/>
    <n v="57.372346528973033"/>
    <n v="114.74469305794607"/>
    <n v="57.372346528973033"/>
    <n v="-63.109581181870325"/>
    <n v="-89.092198301467789"/>
    <x v="1"/>
    <n v="-0.49999999999999994"/>
    <x v="1"/>
    <x v="1"/>
  </r>
  <r>
    <s v="Paiva"/>
    <n v="1683"/>
    <x v="11"/>
    <n v="7"/>
    <n v="5"/>
    <n v="1"/>
    <n v="0"/>
    <n v="0"/>
    <n v="0"/>
    <n v="0.92088223102102784"/>
    <n v="415.92394533571007"/>
    <n v="297.08853238265004"/>
    <n v="59.417706476530007"/>
    <n v="0"/>
    <n v="0"/>
    <n v="-112.893642305407"/>
    <n v="-89.492493289311227"/>
    <x v="1"/>
    <n v="-1"/>
    <x v="3"/>
    <x v="4"/>
  </r>
  <r>
    <s v="Piau"/>
    <n v="3061"/>
    <x v="1"/>
    <n v="12"/>
    <n v="8"/>
    <n v="3"/>
    <n v="1"/>
    <n v="0"/>
    <n v="0"/>
    <n v="0.92088223102102784"/>
    <n v="392.02874877491013"/>
    <n v="261.35249918327344"/>
    <n v="98.007187193727532"/>
    <n v="32.66906239790918"/>
    <n v="0"/>
    <n v="-101.27409343351844"/>
    <n v="-89.434268769312183"/>
    <x v="1"/>
    <n v="-0.93478260869565222"/>
    <x v="3"/>
    <x v="4"/>
  </r>
  <r>
    <s v="Sao Jose da Safira"/>
    <n v="4056"/>
    <x v="3"/>
    <n v="11"/>
    <n v="3"/>
    <n v="2"/>
    <n v="5"/>
    <n v="0"/>
    <n v="0"/>
    <n v="0.92088223102102784"/>
    <n v="271.20315581854044"/>
    <n v="73.964497041420117"/>
    <n v="49.30966469428008"/>
    <n v="123.2741617357002"/>
    <n v="0"/>
    <n v="-49.30966469428008"/>
    <n v="-88.838200848308915"/>
    <x v="1"/>
    <n v="-0.53125"/>
    <x v="3"/>
    <x v="4"/>
  </r>
  <r>
    <s v="Itamarati de Minas"/>
    <n v="4194"/>
    <x v="1"/>
    <n v="2"/>
    <n v="18"/>
    <n v="22"/>
    <n v="11"/>
    <n v="5"/>
    <n v="7.147043268199946E-5"/>
    <n v="0.92095370145370981"/>
    <n v="47.68717215069146"/>
    <n v="429.18454935622316"/>
    <n v="524.55889365760618"/>
    <n v="262.27944682880309"/>
    <n v="119.21793037672865"/>
    <n v="-2.3843586075345682"/>
    <n v="-67.246823129088412"/>
    <x v="1"/>
    <n v="-0.42857142857142855"/>
    <x v="1"/>
    <x v="1"/>
  </r>
  <r>
    <s v="Setubinha"/>
    <n v="11383"/>
    <x v="10"/>
    <n v="8"/>
    <n v="5"/>
    <n v="14"/>
    <n v="16"/>
    <n v="7"/>
    <n v="1.0005860575479924E-4"/>
    <n v="0.9210537600594646"/>
    <n v="70.280242466836512"/>
    <n v="43.92515154177282"/>
    <n v="122.9904243169639"/>
    <n v="140.56048493367302"/>
    <n v="61.495212158481948"/>
    <n v="7.906527277519106"/>
    <n v="82.791631062378968"/>
    <x v="0"/>
    <n v="0.27777777777777768"/>
    <x v="1"/>
    <x v="7"/>
  </r>
  <r>
    <s v="Palma"/>
    <n v="6249"/>
    <x v="1"/>
    <n v="7"/>
    <n v="5"/>
    <n v="17"/>
    <n v="30"/>
    <n v="11"/>
    <n v="1.572349519003988E-4"/>
    <n v="0.92121099501136505"/>
    <n v="112.01792286765883"/>
    <n v="80.012802048327728"/>
    <n v="272.04352696431431"/>
    <n v="480.07681228996637"/>
    <n v="176.02816450632102"/>
    <n v="52.8084493518963"/>
    <n v="88.915155941830278"/>
    <x v="0"/>
    <n v="1.1206896551724139"/>
    <x v="1"/>
    <x v="7"/>
  </r>
  <r>
    <s v="Bom Sucesso"/>
    <n v="17750"/>
    <x v="11"/>
    <n v="5"/>
    <n v="26"/>
    <n v="38"/>
    <n v="41"/>
    <n v="29"/>
    <n v="4.1452850955559683E-4"/>
    <n v="0.92162552352092064"/>
    <n v="28.169014084507044"/>
    <n v="146.47887323943661"/>
    <n v="214.08450704225351"/>
    <n v="230.98591549295776"/>
    <n v="163.38028169014083"/>
    <n v="35.492957746478872"/>
    <n v="88.38614108979526"/>
    <x v="0"/>
    <n v="0.52173913043478282"/>
    <x v="1"/>
    <x v="7"/>
  </r>
  <r>
    <s v="Piranguinho"/>
    <n v="8156"/>
    <x v="12"/>
    <n v="13"/>
    <n v="11"/>
    <n v="31"/>
    <n v="46"/>
    <n v="36"/>
    <n v="5.1458711531039605E-4"/>
    <n v="0.92214011063623103"/>
    <n v="159.39185875429132"/>
    <n v="134.8700343305542"/>
    <n v="380.08827856792544"/>
    <n v="564.00196174595385"/>
    <n v="441.39283962726824"/>
    <n v="99.313388916135352"/>
    <n v="89.423100511445512"/>
    <x v="0"/>
    <n v="1.2363636363636361"/>
    <x v="0"/>
    <x v="0"/>
  </r>
  <r>
    <s v="Guarda-Mor"/>
    <n v="6772"/>
    <x v="8"/>
    <n v="2"/>
    <n v="7"/>
    <n v="23"/>
    <n v="5"/>
    <n v="14"/>
    <n v="2.0011721150959847E-4"/>
    <n v="0.92234022784774061"/>
    <n v="29.533372711163615"/>
    <n v="103.36680448907265"/>
    <n v="339.63378617838157"/>
    <n v="73.833431777909041"/>
    <n v="206.7336089781453"/>
    <n v="32.486709982279976"/>
    <n v="88.236888453154464"/>
    <x v="0"/>
    <n v="-0.10937500000000011"/>
    <x v="0"/>
    <x v="0"/>
  </r>
  <r>
    <s v="Eloi Mendes"/>
    <n v="25218"/>
    <x v="12"/>
    <n v="15"/>
    <n v="26"/>
    <n v="81"/>
    <n v="90"/>
    <n v="43"/>
    <n v="6.1464572106519533E-4"/>
    <n v="0.92295487356880579"/>
    <n v="59.481322864620509"/>
    <n v="103.10095963200888"/>
    <n v="321.19914346895075"/>
    <n v="356.88793718772303"/>
    <n v="170.51312554524546"/>
    <n v="47.585058291696413"/>
    <n v="88.796106397933372"/>
    <x v="0"/>
    <n v="0.63524590163934436"/>
    <x v="1"/>
    <x v="7"/>
  </r>
  <r>
    <s v="Urucuia"/>
    <n v="11971"/>
    <x v="5"/>
    <n v="9"/>
    <n v="0"/>
    <n v="13"/>
    <n v="0"/>
    <n v="10"/>
    <n v="1.4294086536399892E-4"/>
    <n v="0.92309781443416983"/>
    <n v="75.181689081948051"/>
    <n v="0"/>
    <n v="108.59577311836939"/>
    <n v="0"/>
    <n v="83.535210091053372"/>
    <n v="1.6707042018210643"/>
    <n v="59.097369959707343"/>
    <x v="0"/>
    <n v="-0.31818181818181829"/>
    <x v="1"/>
    <x v="7"/>
  </r>
  <r>
    <s v="Sao Jose do Alegre"/>
    <n v="4045"/>
    <x v="12"/>
    <n v="9"/>
    <n v="5"/>
    <n v="3"/>
    <n v="11"/>
    <n v="2"/>
    <n v="2.8588173072799783E-5"/>
    <n v="0.92312640260724266"/>
    <n v="222.49690976514214"/>
    <n v="123.60939431396785"/>
    <n v="74.165636588380707"/>
    <n v="271.94066749072931"/>
    <n v="49.443757725587147"/>
    <n v="-19.777503090234852"/>
    <n v="-87.105447174444009"/>
    <x v="1"/>
    <n v="0.14705882352941191"/>
    <x v="2"/>
    <x v="3"/>
  </r>
  <r>
    <s v="Antonio Carlos"/>
    <n v="11563"/>
    <x v="11"/>
    <n v="26"/>
    <n v="71"/>
    <n v="33"/>
    <n v="80"/>
    <n v="21"/>
    <n v="3.0017581726439772E-4"/>
    <n v="0.92342657842450704"/>
    <n v="224.85514139929083"/>
    <n v="614.0275015134481"/>
    <n v="285.39306408371533"/>
    <n v="691.86197353627949"/>
    <n v="181.61376805327336"/>
    <n v="-0.8648274669203545"/>
    <n v="-40.854150403760066"/>
    <x v="2"/>
    <n v="0.16538461538461549"/>
    <x v="1"/>
    <x v="10"/>
  </r>
  <r>
    <s v="Carbonita"/>
    <n v="10623"/>
    <x v="13"/>
    <n v="8"/>
    <n v="4"/>
    <n v="2"/>
    <n v="5"/>
    <n v="7"/>
    <n v="1.0005860575479924E-4"/>
    <n v="0.92352663703026183"/>
    <n v="75.308293325802509"/>
    <n v="37.654146662901255"/>
    <n v="18.827073331450627"/>
    <n v="47.067683328626565"/>
    <n v="65.894756660077192"/>
    <n v="-0.94135366657253239"/>
    <n v="-43.269678597764845"/>
    <x v="2"/>
    <n v="0.28571428571428553"/>
    <x v="1"/>
    <x v="10"/>
  </r>
  <r>
    <s v="Careacu"/>
    <n v="6247"/>
    <x v="12"/>
    <n v="5"/>
    <n v="9"/>
    <n v="27"/>
    <n v="25"/>
    <n v="11"/>
    <n v="1.572349519003988E-4"/>
    <n v="0.92368387198216229"/>
    <n v="80.038418440851615"/>
    <n v="144.06915319353288"/>
    <n v="432.20745958059865"/>
    <n v="400.19209220425802"/>
    <n v="176.08452056987355"/>
    <n v="44.821514326876894"/>
    <n v="88.721902270736052"/>
    <x v="0"/>
    <n v="0.31707317073170721"/>
    <x v="1"/>
    <x v="7"/>
  </r>
  <r>
    <s v="Ninheira"/>
    <n v="10884"/>
    <x v="5"/>
    <n v="10"/>
    <n v="3"/>
    <n v="26"/>
    <n v="62"/>
    <n v="22"/>
    <n v="3.144699038007976E-4"/>
    <n v="0.92399834188596308"/>
    <n v="91.877986034546126"/>
    <n v="27.563395810363836"/>
    <n v="238.88276368981991"/>
    <n v="569.64351341418592"/>
    <n v="202.13156927600147"/>
    <n v="76.258728408673278"/>
    <n v="89.248709008097592"/>
    <x v="0"/>
    <n v="2.2307692307692313"/>
    <x v="0"/>
    <x v="0"/>
  </r>
  <r>
    <s v="Patrocinio do Muriae"/>
    <n v="5548"/>
    <x v="1"/>
    <n v="8"/>
    <n v="12"/>
    <n v="20"/>
    <n v="26"/>
    <n v="8"/>
    <n v="1.1435269229119913E-4"/>
    <n v="0.92411269457825429"/>
    <n v="144.19610670511895"/>
    <n v="216.29416005767843"/>
    <n v="360.49026676279738"/>
    <n v="468.63734679163662"/>
    <n v="144.19610670511895"/>
    <n v="25.234318673395819"/>
    <n v="87.730637565425198"/>
    <x v="0"/>
    <n v="0.27499999999999991"/>
    <x v="1"/>
    <x v="7"/>
  </r>
  <r>
    <s v="Natercia"/>
    <n v="4764"/>
    <x v="12"/>
    <n v="14"/>
    <n v="18"/>
    <n v="30"/>
    <n v="40"/>
    <n v="5"/>
    <n v="7.147043268199946E-5"/>
    <n v="0.92418416501093625"/>
    <n v="293.87069689336693"/>
    <n v="377.83375314861462"/>
    <n v="629.7229219143577"/>
    <n v="839.63056255247693"/>
    <n v="104.95382031905962"/>
    <n v="8.3963056255247697"/>
    <n v="83.208066175996905"/>
    <x v="0"/>
    <n v="8.8709677419354732E-2"/>
    <x v="1"/>
    <x v="7"/>
  </r>
  <r>
    <s v="Novorizonte"/>
    <n v="5092"/>
    <x v="5"/>
    <n v="9"/>
    <n v="7"/>
    <n v="7"/>
    <n v="4"/>
    <n v="4"/>
    <n v="5.7176346145599566E-5"/>
    <n v="0.9242413413570818"/>
    <n v="176.7478397486253"/>
    <n v="137.47054202670856"/>
    <n v="137.47054202670856"/>
    <n v="78.554595443833463"/>
    <n v="78.554595443833463"/>
    <n v="-25.530243519245875"/>
    <n v="-87.756915056254769"/>
    <x v="1"/>
    <n v="-0.47826086956521741"/>
    <x v="1"/>
    <x v="1"/>
  </r>
  <r>
    <s v="Mamonas"/>
    <n v="6458"/>
    <x v="5"/>
    <n v="10"/>
    <n v="10"/>
    <n v="0"/>
    <n v="0"/>
    <n v="75"/>
    <n v="1.0720564902299919E-3"/>
    <n v="0.92531339784731181"/>
    <n v="154.84670176525239"/>
    <n v="154.84670176525239"/>
    <n v="0"/>
    <n v="0"/>
    <n v="1161.3502632393929"/>
    <n v="185.81604211830285"/>
    <n v="89.69165619001646"/>
    <x v="0"/>
    <n v="4.625"/>
    <x v="0"/>
    <x v="0"/>
  </r>
  <r>
    <s v="Sem-Peixe"/>
    <n v="3012"/>
    <x v="9"/>
    <n v="13"/>
    <n v="12"/>
    <n v="7"/>
    <n v="3"/>
    <n v="5"/>
    <n v="7.147043268199946E-5"/>
    <n v="0.92538486827999378"/>
    <n v="431.60690571049133"/>
    <n v="398.40637450199205"/>
    <n v="232.40371845949537"/>
    <n v="99.601593625498012"/>
    <n v="166.00265604249668"/>
    <n v="-83.001328021248327"/>
    <n v="-89.309733845501441"/>
    <x v="1"/>
    <n v="-0.625"/>
    <x v="1"/>
    <x v="1"/>
  </r>
  <r>
    <s v="Coronel Pacheco"/>
    <n v="2473"/>
    <x v="1"/>
    <n v="10"/>
    <n v="4"/>
    <n v="8"/>
    <n v="5"/>
    <n v="4"/>
    <n v="5.7176346145599566E-5"/>
    <n v="0.92544204462613933"/>
    <n v="404.36716538617065"/>
    <n v="161.74686615446825"/>
    <n v="323.4937323089365"/>
    <n v="202.18358269308533"/>
    <n v="161.74686615446825"/>
    <n v="-44.48038819247877"/>
    <n v="-88.71210365456966"/>
    <x v="1"/>
    <n v="-0.38636363636363646"/>
    <x v="1"/>
    <x v="1"/>
  </r>
  <r>
    <s v="Araponga"/>
    <n v="8296"/>
    <x v="9"/>
    <n v="19"/>
    <n v="42"/>
    <n v="120"/>
    <n v="15"/>
    <n v="10"/>
    <n v="1.4294086536399892E-4"/>
    <n v="0.92558498549150336"/>
    <n v="229.02603664416588"/>
    <n v="506.26808100289293"/>
    <n v="1446.4802314368371"/>
    <n v="180.81002892960464"/>
    <n v="120.54001928640308"/>
    <n v="-54.243008678881381"/>
    <n v="-88.943840115096108"/>
    <x v="1"/>
    <n v="-0.79281767955801097"/>
    <x v="1"/>
    <x v="1"/>
  </r>
  <r>
    <s v="Crisolita"/>
    <n v="5885"/>
    <x v="10"/>
    <n v="6"/>
    <n v="23"/>
    <n v="6"/>
    <n v="6"/>
    <n v="5"/>
    <n v="7.147043268199946E-5"/>
    <n v="0.92565645592418533"/>
    <n v="101.95412064570944"/>
    <n v="390.8241291418862"/>
    <n v="101.95412064570944"/>
    <n v="101.95412064570944"/>
    <n v="84.961767204757862"/>
    <n v="-32.285471537807993"/>
    <n v="-88.225905810752479"/>
    <x v="1"/>
    <n v="-0.52857142857142858"/>
    <x v="1"/>
    <x v="1"/>
  </r>
  <r>
    <s v="Berizal"/>
    <n v="4595"/>
    <x v="5"/>
    <n v="1"/>
    <n v="2"/>
    <n v="3"/>
    <n v="24"/>
    <n v="18"/>
    <n v="2.5729355765519802E-4"/>
    <n v="0.92591374948184058"/>
    <n v="21.762785636561482"/>
    <n v="43.525571273122964"/>
    <n v="65.288356909684438"/>
    <n v="522.30685527747551"/>
    <n v="391.73014145810663"/>
    <n v="121.87159956474429"/>
    <n v="89.529878216895924"/>
    <x v="0"/>
    <n v="9.5"/>
    <x v="0"/>
    <x v="0"/>
  </r>
  <r>
    <s v="Casa Grande"/>
    <n v="2143"/>
    <x v="11"/>
    <n v="4"/>
    <n v="1"/>
    <n v="2"/>
    <n v="4"/>
    <n v="0"/>
    <n v="0"/>
    <n v="0.92591374948184058"/>
    <n v="186.65422305179655"/>
    <n v="46.663555762949137"/>
    <n v="93.327111525898275"/>
    <n v="186.65422305179655"/>
    <n v="0"/>
    <n v="-23.331777881474569"/>
    <n v="-87.545804923392026"/>
    <x v="1"/>
    <n v="-0.14285714285714285"/>
    <x v="3"/>
    <x v="4"/>
  </r>
  <r>
    <s v="Arapora"/>
    <n v="6414"/>
    <x v="2"/>
    <n v="9"/>
    <n v="1"/>
    <n v="32"/>
    <n v="38"/>
    <n v="40"/>
    <n v="5.7176346145599568E-4"/>
    <n v="0.92648551294329662"/>
    <n v="140.3180542563143"/>
    <n v="15.590894917368257"/>
    <n v="498.90863735578421"/>
    <n v="592.45400685999368"/>
    <n v="623.63579669473029"/>
    <n v="154.34985968194573"/>
    <n v="89.628797991823504"/>
    <x v="0"/>
    <n v="1.7857142857142856"/>
    <x v="0"/>
    <x v="0"/>
  </r>
  <r>
    <s v="Nova Ponte"/>
    <n v="12233"/>
    <x v="2"/>
    <n v="9"/>
    <n v="12"/>
    <n v="17"/>
    <n v="43"/>
    <n v="37"/>
    <n v="5.2888120184679593E-4"/>
    <n v="0.92701439414514342"/>
    <n v="73.571486961497584"/>
    <n v="98.095315948663455"/>
    <n v="138.96836426060656"/>
    <n v="351.50821548271068"/>
    <n v="302.460557508379"/>
    <n v="71.119104062781005"/>
    <n v="89.194421741620076"/>
    <x v="0"/>
    <n v="2.1578947368421053"/>
    <x v="0"/>
    <x v="0"/>
  </r>
  <r>
    <s v="Patis"/>
    <n v="5538"/>
    <x v="5"/>
    <n v="3"/>
    <n v="0"/>
    <n v="23"/>
    <n v="9"/>
    <n v="1"/>
    <n v="1.4294086536399891E-5"/>
    <n v="0.92702868823167983"/>
    <n v="54.17118093174431"/>
    <n v="0"/>
    <n v="415.31238714337309"/>
    <n v="162.51354279523295"/>
    <n v="18.057060310581438"/>
    <n v="9.0285301552907153"/>
    <n v="83.679680872400866"/>
    <x v="0"/>
    <n v="-0.42307692307692296"/>
    <x v="4"/>
    <x v="11"/>
  </r>
  <r>
    <s v="Pedra Dourada"/>
    <n v="2203"/>
    <x v="1"/>
    <n v="7"/>
    <n v="46"/>
    <n v="10"/>
    <n v="13"/>
    <n v="2"/>
    <n v="2.8588173072799783E-5"/>
    <n v="0.92705727640475266"/>
    <n v="317.74852473899227"/>
    <n v="2088.0617339990922"/>
    <n v="453.92646391284615"/>
    <n v="590.1044030866999"/>
    <n v="90.785292782569229"/>
    <n v="-195.18837948252383"/>
    <n v="-89.706461632717208"/>
    <x v="1"/>
    <n v="-0.64285714285714279"/>
    <x v="1"/>
    <x v="1"/>
  </r>
  <r>
    <s v="Chapada Gaucha"/>
    <n v="10995"/>
    <x v="8"/>
    <n v="15"/>
    <n v="7"/>
    <n v="5"/>
    <n v="13"/>
    <n v="29"/>
    <n v="4.1452850955559683E-4"/>
    <n v="0.92747180491430825"/>
    <n v="136.4256480218281"/>
    <n v="63.665302410186442"/>
    <n v="45.475216007276032"/>
    <n v="118.23556161891769"/>
    <n v="263.75625284220104"/>
    <n v="30.923146884947709"/>
    <n v="88.147801073544002"/>
    <x v="0"/>
    <n v="1.3333333333333335"/>
    <x v="0"/>
    <x v="0"/>
  </r>
  <r>
    <s v="Campina Verde"/>
    <n v="19207"/>
    <x v="2"/>
    <n v="8"/>
    <n v="0"/>
    <n v="34"/>
    <n v="67"/>
    <n v="35"/>
    <n v="5.0029302877399617E-4"/>
    <n v="0.92797209794308222"/>
    <n v="41.651481230801274"/>
    <n v="0"/>
    <n v="177.0187952309054"/>
    <n v="348.83115530796067"/>
    <n v="182.22523038475555"/>
    <n v="62.997865361586925"/>
    <n v="89.090588742258035"/>
    <x v="0"/>
    <n v="2.6428571428571437"/>
    <x v="1"/>
    <x v="7"/>
  </r>
  <r>
    <s v="Lagamar"/>
    <n v="7864"/>
    <x v="8"/>
    <n v="9"/>
    <n v="8"/>
    <n v="37"/>
    <n v="19"/>
    <n v="33"/>
    <n v="4.7170485570119641E-4"/>
    <n v="0.92844380279878347"/>
    <n v="114.44557477110885"/>
    <n v="101.7293997965412"/>
    <n v="470.49847405900312"/>
    <n v="241.60732451678533"/>
    <n v="419.63377416073246"/>
    <n v="75.025432349949128"/>
    <n v="89.236360457030955"/>
    <x v="0"/>
    <n v="0.44444444444444425"/>
    <x v="0"/>
    <x v="0"/>
  </r>
  <r>
    <s v="Conceicao de Ipanema"/>
    <n v="4536"/>
    <x v="9"/>
    <n v="9"/>
    <n v="10"/>
    <n v="65"/>
    <n v="37"/>
    <n v="27"/>
    <n v="3.8594033648279706E-4"/>
    <n v="0.92882974313526623"/>
    <n v="198.4126984126984"/>
    <n v="220.45855379188711"/>
    <n v="1432.9805996472662"/>
    <n v="815.69664902998227"/>
    <n v="595.23809523809518"/>
    <n v="138.88888888888886"/>
    <n v="89.587477515795797"/>
    <x v="0"/>
    <n v="0.14285714285714265"/>
    <x v="0"/>
    <x v="0"/>
  </r>
  <r>
    <s v="Congonhas do Norte"/>
    <n v="5299"/>
    <x v="13"/>
    <n v="0"/>
    <n v="1"/>
    <n v="3"/>
    <n v="10"/>
    <n v="0"/>
    <n v="0"/>
    <n v="0.92882974313526623"/>
    <n v="0"/>
    <n v="18.871485185884129"/>
    <n v="56.614455557652391"/>
    <n v="188.71485185884129"/>
    <n v="0"/>
    <n v="16.984336667295715"/>
    <n v="86.63044186194476"/>
    <x v="0"/>
    <n v="2.75"/>
    <x v="3"/>
    <x v="6"/>
  </r>
  <r>
    <s v="Central de Minas"/>
    <n v="6801"/>
    <x v="3"/>
    <n v="5"/>
    <n v="17"/>
    <n v="10"/>
    <n v="42"/>
    <n v="66"/>
    <n v="9.4340971140239281E-4"/>
    <n v="0.92977315284666862"/>
    <n v="73.518600205852081"/>
    <n v="249.96324069989709"/>
    <n v="147.03720041170416"/>
    <n v="617.55624172915748"/>
    <n v="970.4455227172474"/>
    <n v="216.1446846052051"/>
    <n v="89.734921213437687"/>
    <x v="0"/>
    <n v="4.0624999999999991"/>
    <x v="0"/>
    <x v="0"/>
  </r>
  <r>
    <s v="Pirangucu"/>
    <n v="5292"/>
    <x v="12"/>
    <n v="2"/>
    <n v="6"/>
    <n v="7"/>
    <n v="4"/>
    <n v="8"/>
    <n v="1.1435269229119913E-4"/>
    <n v="0.92988750553895982"/>
    <n v="37.792894935752081"/>
    <n v="113.37868480725623"/>
    <n v="132.27513227513228"/>
    <n v="75.585789871504161"/>
    <n v="151.17157974300832"/>
    <n v="18.896447467876037"/>
    <n v="86.970733086724834"/>
    <x v="0"/>
    <n v="0.19999999999999987"/>
    <x v="1"/>
    <x v="7"/>
  </r>
  <r>
    <s v="aguas Formosas"/>
    <n v="19189"/>
    <x v="10"/>
    <n v="1"/>
    <n v="26"/>
    <n v="86"/>
    <n v="61"/>
    <n v="41"/>
    <n v="5.8605754799239556E-4"/>
    <n v="0.93047356308695217"/>
    <n v="5.2113189848350618"/>
    <n v="135.49429360571159"/>
    <n v="448.17343269581534"/>
    <n v="317.89045807493875"/>
    <n v="213.66407837823755"/>
    <n v="59.930168325603212"/>
    <n v="89.044046354839978"/>
    <x v="0"/>
    <n v="0.35398230088495553"/>
    <x v="0"/>
    <x v="0"/>
  </r>
  <r>
    <s v="Delfim Moreira"/>
    <n v="8052"/>
    <x v="12"/>
    <n v="1"/>
    <n v="21"/>
    <n v="20"/>
    <n v="19"/>
    <n v="33"/>
    <n v="4.7170485570119641E-4"/>
    <n v="0.93094526794265342"/>
    <n v="12.419274714356682"/>
    <n v="260.80476900149034"/>
    <n v="248.38549428713364"/>
    <n v="235.96621957277696"/>
    <n v="409.8360655737705"/>
    <n v="76.999503229011424"/>
    <n v="89.255935997269034"/>
    <x v="0"/>
    <n v="0.85714285714285687"/>
    <x v="0"/>
    <x v="0"/>
  </r>
  <r>
    <s v="Maria da Fe"/>
    <n v="14646"/>
    <x v="12"/>
    <n v="8"/>
    <n v="5"/>
    <n v="12"/>
    <n v="21"/>
    <n v="16"/>
    <n v="2.2870538458239826E-4"/>
    <n v="0.93117397332723584"/>
    <n v="54.62242250443807"/>
    <n v="34.139014065273791"/>
    <n v="81.933633756657116"/>
    <n v="143.38385907414994"/>
    <n v="109.24484500887614"/>
    <n v="21.848969001775227"/>
    <n v="87.379472578532514"/>
    <x v="0"/>
    <n v="1.2199999999999998"/>
    <x v="1"/>
    <x v="7"/>
  </r>
  <r>
    <s v="Santana do Riacho"/>
    <n v="4346"/>
    <x v="0"/>
    <n v="9"/>
    <n v="0"/>
    <n v="21"/>
    <n v="20"/>
    <n v="9"/>
    <n v="1.2864677882759901E-4"/>
    <n v="0.93130262010606346"/>
    <n v="207.08697653014266"/>
    <n v="0"/>
    <n v="483.20294523699954"/>
    <n v="460.19328117809476"/>
    <n v="207.08697653014266"/>
    <n v="46.019328117809479"/>
    <n v="88.755158621601879"/>
    <x v="0"/>
    <n v="0.44999999999999979"/>
    <x v="0"/>
    <x v="0"/>
  </r>
  <r>
    <s v="Sao Pedro da Uniao"/>
    <n v="5412"/>
    <x v="12"/>
    <n v="10"/>
    <n v="12"/>
    <n v="36"/>
    <n v="10"/>
    <n v="27"/>
    <n v="3.8594033648279706E-4"/>
    <n v="0.93168856044254622"/>
    <n v="184.77457501847746"/>
    <n v="221.72949002217294"/>
    <n v="665.1884700665189"/>
    <n v="184.77457501847746"/>
    <n v="498.89135254988912"/>
    <n v="59.127864005912784"/>
    <n v="89.031077503098146"/>
    <x v="0"/>
    <n v="-4.3103448275862218E-2"/>
    <x v="0"/>
    <x v="0"/>
  </r>
  <r>
    <s v="Cajuri"/>
    <n v="4117"/>
    <x v="9"/>
    <n v="4"/>
    <n v="23"/>
    <n v="12"/>
    <n v="33"/>
    <n v="37"/>
    <n v="5.2888120184679593E-4"/>
    <n v="0.93221744164439302"/>
    <n v="97.15812484819044"/>
    <n v="558.65921787709499"/>
    <n v="291.47437454457128"/>
    <n v="801.55452999757097"/>
    <n v="898.71265484576145"/>
    <n v="184.6004372115618"/>
    <n v="89.689625767199516"/>
    <x v="0"/>
    <n v="1.6923076923076921"/>
    <x v="0"/>
    <x v="0"/>
  </r>
  <r>
    <s v="Senador Cortes"/>
    <n v="2076"/>
    <x v="1"/>
    <n v="9"/>
    <n v="5"/>
    <n v="16"/>
    <n v="10"/>
    <n v="10"/>
    <n v="1.4294086536399892E-4"/>
    <n v="0.93236038250975706"/>
    <n v="433.52601156069358"/>
    <n v="240.84778420038535"/>
    <n v="770.71290944123314"/>
    <n v="481.6955684007707"/>
    <n v="481.6955684007707"/>
    <n v="33.718689788053958"/>
    <n v="88.301268802589689"/>
    <x v="0"/>
    <n v="0"/>
    <x v="0"/>
    <x v="0"/>
  </r>
  <r>
    <s v="Guaraciaba"/>
    <n v="10776"/>
    <x v="9"/>
    <n v="10"/>
    <n v="13"/>
    <n v="20"/>
    <n v="37"/>
    <n v="19"/>
    <n v="2.7158764419159796E-4"/>
    <n v="0.93263197015394861"/>
    <n v="92.798812175204148"/>
    <n v="120.6384558277654"/>
    <n v="185.5976243504083"/>
    <n v="343.35560504825537"/>
    <n v="176.3177431328879"/>
    <n v="38.97550111358575"/>
    <n v="88.530276444267912"/>
    <x v="0"/>
    <n v="0.95348837209302362"/>
    <x v="1"/>
    <x v="7"/>
  </r>
  <r>
    <s v="Marlieria"/>
    <n v="3819"/>
    <x v="4"/>
    <n v="9"/>
    <n v="2"/>
    <n v="12"/>
    <n v="6"/>
    <n v="16"/>
    <n v="2.2870538458239826E-4"/>
    <n v="0.93286067553853103"/>
    <n v="235.6637863315004"/>
    <n v="52.369730295888978"/>
    <n v="314.21838177533385"/>
    <n v="157.10919088766693"/>
    <n v="418.95784236711182"/>
    <n v="47.132757266300075"/>
    <n v="88.784556898776387"/>
    <x v="0"/>
    <n v="0.43478260869565216"/>
    <x v="0"/>
    <x v="0"/>
  </r>
  <r>
    <s v="Couto de Magalhaes de Minas"/>
    <n v="4512"/>
    <x v="13"/>
    <n v="2"/>
    <n v="0"/>
    <n v="2"/>
    <n v="6"/>
    <n v="2"/>
    <n v="2.8588173072799783E-5"/>
    <n v="0.93288926371160386"/>
    <n v="44.326241134751776"/>
    <n v="0"/>
    <n v="44.326241134751776"/>
    <n v="132.97872340425531"/>
    <n v="44.326241134751776"/>
    <n v="13.297872340425531"/>
    <n v="85.699451782601045"/>
    <x v="0"/>
    <n v="1.9999999999999998"/>
    <x v="2"/>
    <x v="9"/>
  </r>
  <r>
    <s v="Gonzaga"/>
    <n v="5783"/>
    <x v="3"/>
    <n v="10"/>
    <n v="14"/>
    <n v="58"/>
    <n v="51"/>
    <n v="5"/>
    <n v="7.147043268199946E-5"/>
    <n v="0.93296073414428582"/>
    <n v="172.92062943109113"/>
    <n v="242.08888120352756"/>
    <n v="1002.9396507003286"/>
    <n v="881.8952100985648"/>
    <n v="86.460314715545564"/>
    <n v="46.688569946394615"/>
    <n v="88.772996892943752"/>
    <x v="0"/>
    <n v="2.4390243902439008E-2"/>
    <x v="1"/>
    <x v="7"/>
  </r>
  <r>
    <s v="Guimarania"/>
    <n v="7240"/>
    <x v="8"/>
    <n v="7"/>
    <n v="12"/>
    <n v="28"/>
    <n v="82"/>
    <n v="119"/>
    <n v="1.7009962978315871E-3"/>
    <n v="0.93466173044211742"/>
    <n v="96.685082872928177"/>
    <n v="165.74585635359117"/>
    <n v="386.74033149171271"/>
    <n v="1132.5966850828729"/>
    <n v="1643.646408839779"/>
    <n v="406.07734806629833"/>
    <n v="89.858904556074691"/>
    <x v="0"/>
    <n v="5.414893617021276"/>
    <x v="0"/>
    <x v="0"/>
  </r>
  <r>
    <s v="Jacui"/>
    <n v="7429"/>
    <x v="12"/>
    <n v="10"/>
    <n v="7"/>
    <n v="59"/>
    <n v="61"/>
    <n v="26"/>
    <n v="3.7164624994639718E-4"/>
    <n v="0.93503337669206377"/>
    <n v="134.60761879122359"/>
    <n v="94.225333153856511"/>
    <n v="794.18495086821906"/>
    <n v="821.10647462646386"/>
    <n v="349.9798088571813"/>
    <n v="115.76255216045229"/>
    <n v="89.505070047761805"/>
    <x v="0"/>
    <n v="0.71710526315789525"/>
    <x v="0"/>
    <x v="0"/>
  </r>
  <r>
    <s v="Luz"/>
    <n v="17756"/>
    <x v="6"/>
    <n v="7"/>
    <n v="33"/>
    <n v="84"/>
    <n v="50"/>
    <n v="28"/>
    <n v="4.0023442301919695E-4"/>
    <n v="0.93543361111508294"/>
    <n v="39.423293534579862"/>
    <n v="185.85266952016221"/>
    <n v="473.07952241495826"/>
    <n v="281.59495381842754"/>
    <n v="157.69317413831945"/>
    <n v="33.228204550574453"/>
    <n v="88.276208660357028"/>
    <x v="0"/>
    <n v="-5.6451612903225944E-2"/>
    <x v="1"/>
    <x v="7"/>
  </r>
  <r>
    <s v="Bandeira do Sul"/>
    <n v="5294"/>
    <x v="12"/>
    <n v="2"/>
    <n v="6"/>
    <n v="6"/>
    <n v="1"/>
    <n v="10"/>
    <n v="1.4294086536399892E-4"/>
    <n v="0.93557655198044698"/>
    <n v="37.778617302606726"/>
    <n v="113.33585190782017"/>
    <n v="113.33585190782017"/>
    <n v="18.889308651303363"/>
    <n v="188.89308651303364"/>
    <n v="20.7782395164337"/>
    <n v="87.244636436794352"/>
    <x v="0"/>
    <n v="0.17857142857142871"/>
    <x v="1"/>
    <x v="7"/>
  </r>
  <r>
    <s v="Rio Casca"/>
    <n v="14846"/>
    <x v="9"/>
    <n v="16"/>
    <n v="7"/>
    <n v="29"/>
    <n v="68"/>
    <n v="49"/>
    <n v="7.0041024028359472E-4"/>
    <n v="0.93627696222073054"/>
    <n v="107.7731375454668"/>
    <n v="47.150747676141719"/>
    <n v="195.33881180115856"/>
    <n v="458.03583456823384"/>
    <n v="330.05523373299206"/>
    <n v="85.544927926714266"/>
    <n v="89.330256377767427"/>
    <x v="0"/>
    <n v="2.3750000000000009"/>
    <x v="0"/>
    <x v="0"/>
  </r>
  <r>
    <s v="Pratapolis"/>
    <n v="8846"/>
    <x v="12"/>
    <n v="4"/>
    <n v="7"/>
    <n v="51"/>
    <n v="48"/>
    <n v="34"/>
    <n v="4.8599894223759629E-4"/>
    <n v="0.93676296116296809"/>
    <n v="45.218177707438393"/>
    <n v="79.131810988017179"/>
    <n v="576.53176576983947"/>
    <n v="542.61813248926069"/>
    <n v="384.35451051322627"/>
    <n v="114.17589871128193"/>
    <n v="89.498192567984859"/>
    <x v="0"/>
    <n v="0.98387096774193561"/>
    <x v="0"/>
    <x v="0"/>
  </r>
  <r>
    <s v="Volta Grande"/>
    <n v="5362"/>
    <x v="1"/>
    <n v="9"/>
    <n v="1"/>
    <n v="21"/>
    <n v="17"/>
    <n v="8"/>
    <n v="1.1435269229119913E-4"/>
    <n v="0.9368773138552593"/>
    <n v="167.84781797836627"/>
    <n v="18.649757553151812"/>
    <n v="391.64490861618793"/>
    <n v="317.04587840358073"/>
    <n v="149.19806042521449"/>
    <n v="26.109660574412544"/>
    <n v="87.806643696261332"/>
    <x v="0"/>
    <n v="0.20967741935483875"/>
    <x v="1"/>
    <x v="7"/>
  </r>
  <r>
    <s v="Perdigao"/>
    <n v="7757"/>
    <x v="6"/>
    <n v="11"/>
    <n v="15"/>
    <n v="59"/>
    <n v="7"/>
    <n v="5"/>
    <n v="7.147043268199946E-5"/>
    <n v="0.93694878428794126"/>
    <n v="141.80739976795152"/>
    <n v="193.37372695629753"/>
    <n v="760.60332602810365"/>
    <n v="90.241072579605515"/>
    <n v="64.45790898543251"/>
    <n v="-25.783163594173004"/>
    <n v="-87.778896462927705"/>
    <x v="1"/>
    <n v="-0.78823529411764703"/>
    <x v="1"/>
    <x v="1"/>
  </r>
  <r>
    <s v="Ibiraci"/>
    <n v="11476"/>
    <x v="12"/>
    <n v="4"/>
    <n v="13"/>
    <n v="82"/>
    <n v="85"/>
    <n v="62"/>
    <n v="8.8623336525679329E-4"/>
    <n v="0.9378350176531981"/>
    <n v="34.85535029627048"/>
    <n v="113.27988846287906"/>
    <n v="714.53468107354479"/>
    <n v="740.67619379574774"/>
    <n v="540.25792959219245"/>
    <n v="163.82014639247126"/>
    <n v="89.650256277141708"/>
    <x v="0"/>
    <n v="1.2272727272727275"/>
    <x v="0"/>
    <x v="0"/>
  </r>
  <r>
    <s v="Barra Longa"/>
    <n v="7102"/>
    <x v="9"/>
    <n v="6"/>
    <n v="4"/>
    <n v="19"/>
    <n v="5"/>
    <n v="6"/>
    <n v="8.5764519218399342E-5"/>
    <n v="0.93792078217241648"/>
    <n v="84.483244156575608"/>
    <n v="56.322162771050408"/>
    <n v="267.53027316248944"/>
    <n v="70.402703463813012"/>
    <n v="84.483244156575608"/>
    <n v="1.4080540692762611"/>
    <n v="54.617630262304267"/>
    <x v="0"/>
    <n v="-0.43103448275862077"/>
    <x v="1"/>
    <x v="7"/>
  </r>
  <r>
    <s v="Tocos do Moji"/>
    <n v="4063"/>
    <x v="12"/>
    <n v="3"/>
    <n v="3"/>
    <n v="21"/>
    <n v="13"/>
    <n v="18"/>
    <n v="2.5729355765519802E-4"/>
    <n v="0.93817807573007173"/>
    <n v="73.837066207236035"/>
    <n v="73.837066207236035"/>
    <n v="516.85946345065224"/>
    <n v="319.96062023135613"/>
    <n v="443.02239724341621"/>
    <n v="98.449421609648041"/>
    <n v="89.418038133646164"/>
    <x v="0"/>
    <n v="0.72222222222222232"/>
    <x v="0"/>
    <x v="0"/>
  </r>
  <r>
    <s v="Cristina"/>
    <n v="11381"/>
    <x v="12"/>
    <n v="6"/>
    <n v="2"/>
    <n v="13"/>
    <n v="36"/>
    <n v="24"/>
    <n v="3.4305807687359737E-4"/>
    <n v="0.93852113380694535"/>
    <n v="52.719444688515942"/>
    <n v="17.573148229505318"/>
    <n v="114.22546349178457"/>
    <n v="316.3166681310957"/>
    <n v="210.87777875406377"/>
    <n v="61.506018803268603"/>
    <n v="89.068534545327708"/>
    <x v="0"/>
    <n v="3.2857142857142856"/>
    <x v="0"/>
    <x v="0"/>
  </r>
  <r>
    <s v="Sao Joao do Paraiso"/>
    <n v="22635"/>
    <x v="5"/>
    <n v="12"/>
    <n v="4"/>
    <n v="329"/>
    <n v="293"/>
    <n v="132"/>
    <n v="1.8868194228047856E-3"/>
    <n v="0.94040795322975013"/>
    <n v="53.015241882041082"/>
    <n v="17.671747294013695"/>
    <n v="1453.5012149326265"/>
    <n v="1294.4554892865033"/>
    <n v="583.16766070245194"/>
    <n v="233.70885796333113"/>
    <n v="89.754842711773364"/>
    <x v="0"/>
    <n v="0.84782608695652184"/>
    <x v="0"/>
    <x v="0"/>
  </r>
  <r>
    <s v="Piedade dos Gerais"/>
    <n v="4721"/>
    <x v="0"/>
    <n v="7"/>
    <n v="0"/>
    <n v="0"/>
    <n v="0"/>
    <n v="0"/>
    <n v="0"/>
    <n v="0.94040795322975013"/>
    <n v="148.27367083245073"/>
    <n v="0"/>
    <n v="0"/>
    <n v="0"/>
    <n v="0"/>
    <n v="-29.654734166490147"/>
    <n v="-88.068636315429984"/>
    <x v="1"/>
    <n v="-1"/>
    <x v="3"/>
    <x v="4"/>
  </r>
  <r>
    <s v="Canapolis"/>
    <n v="11760"/>
    <x v="2"/>
    <n v="1"/>
    <n v="2"/>
    <n v="0"/>
    <n v="71"/>
    <n v="22"/>
    <n v="3.144699038007976E-4"/>
    <n v="0.94072242313355092"/>
    <n v="8.5034013605442169"/>
    <n v="17.006802721088434"/>
    <n v="0"/>
    <n v="603.74149659863951"/>
    <n v="187.07482993197277"/>
    <n v="94.387755102040813"/>
    <n v="89.392997154497266"/>
    <x v="0"/>
    <n v="45.500000000000007"/>
    <x v="1"/>
    <x v="7"/>
  </r>
  <r>
    <s v="Inimutaba"/>
    <n v="6663"/>
    <x v="0"/>
    <n v="14"/>
    <n v="14"/>
    <n v="28"/>
    <n v="17"/>
    <n v="8"/>
    <n v="1.1435269229119913E-4"/>
    <n v="0.94083677582584213"/>
    <n v="210.11556355995799"/>
    <n v="210.11556355995799"/>
    <n v="420.23112711991598"/>
    <n v="255.140327179949"/>
    <n v="120.06603631997599"/>
    <n v="-13.507429085997298"/>
    <n v="-85.765926742220842"/>
    <x v="1"/>
    <n v="-0.33035714285714285"/>
    <x v="1"/>
    <x v="1"/>
  </r>
  <r>
    <s v="Sao Goncalo do Abaete"/>
    <n v="6447"/>
    <x v="8"/>
    <n v="0"/>
    <n v="7"/>
    <n v="4"/>
    <n v="14"/>
    <n v="21"/>
    <n v="3.0017581726439772E-4"/>
    <n v="0.94113695164310651"/>
    <n v="0"/>
    <n v="108.57763300760044"/>
    <n v="62.044361718628821"/>
    <n v="217.15526601520088"/>
    <n v="325.73289902280129"/>
    <n v="76.004343105320302"/>
    <n v="89.246194739006043"/>
    <x v="0"/>
    <n v="3.772727272727272"/>
    <x v="0"/>
    <x v="0"/>
  </r>
  <r>
    <s v="Delfinopolis"/>
    <n v="6924"/>
    <x v="12"/>
    <n v="3"/>
    <n v="17"/>
    <n v="32"/>
    <n v="30"/>
    <n v="12"/>
    <n v="1.7152903843679868E-4"/>
    <n v="0.94130848068154327"/>
    <n v="43.327556325823224"/>
    <n v="245.52281917966491"/>
    <n v="462.160600808781"/>
    <n v="433.27556325823224"/>
    <n v="173.3102253032929"/>
    <n v="44.771808203350666"/>
    <n v="88.720483784901759"/>
    <x v="0"/>
    <n v="0.21153846153846156"/>
    <x v="1"/>
    <x v="7"/>
  </r>
  <r>
    <s v="Doresopolis"/>
    <n v="1558"/>
    <x v="12"/>
    <n v="5"/>
    <n v="2"/>
    <n v="7"/>
    <n v="0"/>
    <n v="0"/>
    <n v="0"/>
    <n v="0.94130848068154327"/>
    <n v="320.92426187419773"/>
    <n v="128.36970474967907"/>
    <n v="449.29396662387677"/>
    <n v="0"/>
    <n v="0"/>
    <n v="-77.02182284980745"/>
    <n v="-89.256151590194392"/>
    <x v="1"/>
    <n v="-1"/>
    <x v="3"/>
    <x v="4"/>
  </r>
  <r>
    <s v="Pequeri"/>
    <n v="3089"/>
    <x v="1"/>
    <n v="12"/>
    <n v="0"/>
    <n v="29"/>
    <n v="0"/>
    <n v="0"/>
    <n v="0"/>
    <n v="0.94130848068154327"/>
    <n v="388.47523470378763"/>
    <n v="0"/>
    <n v="938.81515053415353"/>
    <n v="0"/>
    <n v="0"/>
    <n v="-77.695046940757521"/>
    <n v="-89.262596288412624"/>
    <x v="1"/>
    <n v="-1"/>
    <x v="3"/>
    <x v="4"/>
  </r>
  <r>
    <s v="Dores do Turvo"/>
    <n v="4684"/>
    <x v="1"/>
    <n v="0"/>
    <n v="15"/>
    <n v="20"/>
    <n v="45"/>
    <n v="0"/>
    <n v="0"/>
    <n v="0.94130848068154327"/>
    <n v="0"/>
    <n v="320.23911187019644"/>
    <n v="426.98548249359521"/>
    <n v="960.71733561058932"/>
    <n v="0"/>
    <n v="64.047822374039285"/>
    <n v="89.105494577515529"/>
    <x v="0"/>
    <n v="0.92857142857142871"/>
    <x v="3"/>
    <x v="6"/>
  </r>
  <r>
    <s v="Pavao"/>
    <n v="9140"/>
    <x v="10"/>
    <n v="0"/>
    <n v="0"/>
    <n v="0"/>
    <n v="0"/>
    <n v="0"/>
    <n v="0"/>
    <n v="0.94130848068154327"/>
    <n v="0"/>
    <n v="0"/>
    <n v="0"/>
    <n v="0"/>
    <n v="0"/>
    <n v="0"/>
    <n v="0"/>
    <x v="2"/>
    <n v="0"/>
    <x v="3"/>
    <x v="12"/>
  </r>
  <r>
    <s v="Japaraiba"/>
    <n v="3832"/>
    <x v="6"/>
    <n v="8"/>
    <n v="10"/>
    <n v="25"/>
    <n v="6"/>
    <n v="9"/>
    <n v="1.2864677882759901E-4"/>
    <n v="0.94143712746037089"/>
    <n v="208.76826722338203"/>
    <n v="260.96033402922757"/>
    <n v="652.40083507306883"/>
    <n v="156.57620041753654"/>
    <n v="234.86430062630478"/>
    <n v="-5.2192066805845512"/>
    <n v="-79.153579784844524"/>
    <x v="1"/>
    <n v="-0.47674418604651164"/>
    <x v="0"/>
    <x v="2"/>
  </r>
  <r>
    <s v="Liberdade"/>
    <n v="5438"/>
    <x v="1"/>
    <n v="0"/>
    <n v="1"/>
    <n v="21"/>
    <n v="0"/>
    <n v="1"/>
    <n v="1.4294086536399891E-5"/>
    <n v="0.94145142154690731"/>
    <n v="0"/>
    <n v="18.389113644722325"/>
    <n v="386.17138653916879"/>
    <n v="0"/>
    <n v="18.389113644722325"/>
    <n v="1.8389113644722328"/>
    <n v="61.462652389252014"/>
    <x v="0"/>
    <n v="-0.93181818181818177"/>
    <x v="4"/>
    <x v="11"/>
  </r>
  <r>
    <s v="Sao Joao das Missoes"/>
    <n v="11179"/>
    <x v="5"/>
    <n v="2"/>
    <n v="0"/>
    <n v="17"/>
    <n v="16"/>
    <n v="39"/>
    <n v="5.574693749195958E-4"/>
    <n v="0.94200889092182694"/>
    <n v="17.89068789694964"/>
    <n v="0"/>
    <n v="152.07084712407192"/>
    <n v="143.12550317559712"/>
    <n v="348.86841399051792"/>
    <n v="80.508095536273373"/>
    <n v="89.288359353220144"/>
    <x v="0"/>
    <n v="3.3421052631578947"/>
    <x v="0"/>
    <x v="0"/>
  </r>
  <r>
    <s v="Carmo da Cachoeira"/>
    <n v="12028"/>
    <x v="12"/>
    <n v="3"/>
    <n v="3"/>
    <n v="17"/>
    <n v="20"/>
    <n v="33"/>
    <n v="4.7170485570119641E-4"/>
    <n v="0.94248059577752819"/>
    <n v="24.94180246092451"/>
    <n v="24.94180246092451"/>
    <n v="141.33688061190554"/>
    <n v="166.27868307283006"/>
    <n v="274.35982707016962"/>
    <n v="64.017292983039582"/>
    <n v="89.105068063613672"/>
    <x v="0"/>
    <n v="2.456521739130435"/>
    <x v="0"/>
    <x v="0"/>
  </r>
  <r>
    <s v="Varjao de Minas"/>
    <n v="6356"/>
    <x v="8"/>
    <n v="15"/>
    <n v="1"/>
    <n v="7"/>
    <n v="41"/>
    <n v="58"/>
    <n v="8.2905701911119365E-4"/>
    <n v="0.94330965279663936"/>
    <n v="235.99748269351795"/>
    <n v="15.733165512901197"/>
    <n v="110.13215859030838"/>
    <n v="645.05978602894902"/>
    <n v="912.52359974826948"/>
    <n v="198.23788546255508"/>
    <n v="89.710977074861376"/>
    <x v="0"/>
    <n v="5.4565217391304355"/>
    <x v="0"/>
    <x v="0"/>
  </r>
  <r>
    <s v="Acaiaca"/>
    <n v="4206"/>
    <x v="9"/>
    <n v="8"/>
    <n v="5"/>
    <n v="13"/>
    <n v="4"/>
    <n v="6"/>
    <n v="8.5764519218399342E-5"/>
    <n v="0.94339541731585774"/>
    <n v="190.20446980504042"/>
    <n v="118.87779362815027"/>
    <n v="309.08226343319069"/>
    <n v="95.102234902520209"/>
    <n v="142.65335235378032"/>
    <n v="-11.887779362815026"/>
    <n v="-85.191599398523223"/>
    <x v="1"/>
    <n v="-0.42307692307692307"/>
    <x v="1"/>
    <x v="1"/>
  </r>
  <r>
    <s v="Antonio Dias"/>
    <n v="9647"/>
    <x v="4"/>
    <n v="5"/>
    <n v="5"/>
    <n v="38"/>
    <n v="28"/>
    <n v="22"/>
    <n v="3.144699038007976E-4"/>
    <n v="0.94370988721965854"/>
    <n v="51.829584326733702"/>
    <n v="51.829584326733702"/>
    <n v="393.90484088317618"/>
    <n v="290.2456722297087"/>
    <n v="228.05017103762827"/>
    <n v="59.08572613247641"/>
    <n v="89.030386633334359"/>
    <x v="0"/>
    <n v="0.56249999999999956"/>
    <x v="0"/>
    <x v="0"/>
  </r>
  <r>
    <s v="Fernandes Tourinho"/>
    <n v="2701"/>
    <x v="3"/>
    <n v="4"/>
    <n v="2"/>
    <n v="6"/>
    <n v="4"/>
    <n v="6"/>
    <n v="8.5764519218399342E-5"/>
    <n v="0.94379565173887692"/>
    <n v="148.09329877823029"/>
    <n v="74.046649389115146"/>
    <n v="222.13994816734544"/>
    <n v="148.09329877823029"/>
    <n v="222.13994816734544"/>
    <n v="22.213994816734544"/>
    <n v="87.422475170610682"/>
    <x v="0"/>
    <n v="0.25"/>
    <x v="0"/>
    <x v="0"/>
  </r>
  <r>
    <s v="Reduto"/>
    <n v="6599"/>
    <x v="9"/>
    <n v="7"/>
    <n v="14"/>
    <n v="12"/>
    <n v="46"/>
    <n v="8"/>
    <n v="1.1435269229119913E-4"/>
    <n v="0.94391000443116813"/>
    <n v="106.07667828458857"/>
    <n v="212.15335656917713"/>
    <n v="181.84573420215185"/>
    <n v="697.07531444158212"/>
    <n v="121.23048946810123"/>
    <n v="51.522958023943019"/>
    <n v="88.888095931416473"/>
    <x v="0"/>
    <n v="1.4545454545454548"/>
    <x v="1"/>
    <x v="7"/>
  </r>
  <r>
    <s v="Pescador"/>
    <n v="4185"/>
    <x v="10"/>
    <n v="25"/>
    <n v="35"/>
    <n v="26"/>
    <n v="27"/>
    <n v="3"/>
    <n v="4.2882259609199671E-5"/>
    <n v="0.94395288669077737"/>
    <n v="597.37156511350065"/>
    <n v="836.3201911589008"/>
    <n v="621.26642771804063"/>
    <n v="645.16129032258061"/>
    <n v="71.68458781362007"/>
    <n v="-124.25328554360813"/>
    <n v="-89.538889114560163"/>
    <x v="1"/>
    <n v="-0.47674418604651175"/>
    <x v="1"/>
    <x v="1"/>
  </r>
  <r>
    <s v="Aricanduva"/>
    <n v="5062"/>
    <x v="13"/>
    <n v="5"/>
    <n v="0"/>
    <n v="5"/>
    <n v="1"/>
    <n v="4"/>
    <n v="5.7176346145599566E-5"/>
    <n v="0.94401006303692292"/>
    <n v="98.775187672856589"/>
    <n v="0"/>
    <n v="98.775187672856589"/>
    <n v="19.755037534571315"/>
    <n v="79.02015013828526"/>
    <n v="-1.9755037534571342"/>
    <n v="-63.151467110120002"/>
    <x v="1"/>
    <n v="-0.25000000000000017"/>
    <x v="1"/>
    <x v="1"/>
  </r>
  <r>
    <s v="Santo Antonio do Aventureiro"/>
    <n v="3595"/>
    <x v="1"/>
    <n v="13"/>
    <n v="7"/>
    <n v="20"/>
    <n v="31"/>
    <n v="13"/>
    <n v="1.8582312497319859E-4"/>
    <n v="0.94419588616189609"/>
    <n v="361.61335187760778"/>
    <n v="194.71488178025035"/>
    <n v="556.32823365785816"/>
    <n v="862.30876216968011"/>
    <n v="361.61335187760778"/>
    <n v="66.759388038942973"/>
    <n v="89.14182115028764"/>
    <x v="0"/>
    <n v="0.6499999999999998"/>
    <x v="0"/>
    <x v="0"/>
  </r>
  <r>
    <s v="Cristiano Otoni"/>
    <n v="5031"/>
    <x v="11"/>
    <n v="7"/>
    <n v="1"/>
    <n v="16"/>
    <n v="4"/>
    <n v="29"/>
    <n v="4.1452850955559683E-4"/>
    <n v="0.94461041467145168"/>
    <n v="139.13734843967401"/>
    <n v="19.876764062810576"/>
    <n v="318.02822500496922"/>
    <n v="79.507056251242304"/>
    <n v="576.42615782150665"/>
    <n v="93.420791095209708"/>
    <n v="89.386714770295029"/>
    <x v="0"/>
    <n v="1.0624999999999998"/>
    <x v="0"/>
    <x v="0"/>
  </r>
  <r>
    <s v="Dores de Guanhaes"/>
    <n v="5721"/>
    <x v="0"/>
    <n v="9"/>
    <n v="2"/>
    <n v="12"/>
    <n v="15"/>
    <n v="6"/>
    <n v="8.5764519218399342E-5"/>
    <n v="0.94469617919067006"/>
    <n v="157.31515469323546"/>
    <n v="34.958923265163435"/>
    <n v="209.75353959098061"/>
    <n v="262.19192448872576"/>
    <n v="104.8767697954903"/>
    <n v="12.235623142807203"/>
    <n v="85.327682333837302"/>
    <x v="0"/>
    <n v="0.36956521739130427"/>
    <x v="1"/>
    <x v="7"/>
  </r>
  <r>
    <s v="Funilandia"/>
    <n v="3801"/>
    <x v="0"/>
    <n v="4"/>
    <n v="1"/>
    <n v="8"/>
    <n v="6"/>
    <n v="8"/>
    <n v="1.1435269229119913E-4"/>
    <n v="0.94481053188296127"/>
    <n v="105.23546435148646"/>
    <n v="26.308866087871614"/>
    <n v="210.47092870297291"/>
    <n v="157.85319652722967"/>
    <n v="210.47092870297291"/>
    <n v="34.201525914233095"/>
    <n v="88.325236690455668"/>
    <x v="0"/>
    <n v="0.6153846153846152"/>
    <x v="0"/>
    <x v="0"/>
  </r>
  <r>
    <s v="Santa Barbara do Tugurio"/>
    <n v="4601"/>
    <x v="11"/>
    <n v="12"/>
    <n v="23"/>
    <n v="11"/>
    <n v="7"/>
    <n v="0"/>
    <n v="0"/>
    <n v="0.94481053188296127"/>
    <n v="260.8128667680939"/>
    <n v="499.89132797217991"/>
    <n v="239.07846120408607"/>
    <n v="152.14083894805478"/>
    <n v="0"/>
    <n v="-86.93762225603129"/>
    <n v="-89.340984359364072"/>
    <x v="1"/>
    <n v="-0.77173913043478259"/>
    <x v="3"/>
    <x v="4"/>
  </r>
  <r>
    <s v="Rio Manso"/>
    <n v="5212"/>
    <x v="0"/>
    <n v="12"/>
    <n v="0"/>
    <n v="29"/>
    <n v="18"/>
    <n v="21"/>
    <n v="3.0017581726439772E-4"/>
    <n v="0.94511070770022565"/>
    <n v="230.23791250959326"/>
    <n v="0"/>
    <n v="556.4082885648503"/>
    <n v="345.35686876438984"/>
    <n v="402.91634689178818"/>
    <n v="69.071373752877975"/>
    <n v="89.17054238647728"/>
    <x v="0"/>
    <n v="0.42682926829268303"/>
    <x v="0"/>
    <x v="0"/>
  </r>
  <r>
    <s v="Capela Nova"/>
    <n v="4693"/>
    <x v="11"/>
    <n v="5"/>
    <n v="0"/>
    <n v="20"/>
    <n v="5"/>
    <n v="3"/>
    <n v="4.2882259609199671E-5"/>
    <n v="0.94515358995983489"/>
    <n v="106.5416577881952"/>
    <n v="0"/>
    <n v="426.16663115278078"/>
    <n v="106.5416577881952"/>
    <n v="63.924994672917116"/>
    <n v="2.1308331557639009"/>
    <n v="64.859334720251155"/>
    <x v="0"/>
    <n v="-0.52"/>
    <x v="1"/>
    <x v="7"/>
  </r>
  <r>
    <s v="Aguanil"/>
    <n v="4248"/>
    <x v="6"/>
    <n v="21"/>
    <n v="20"/>
    <n v="22"/>
    <n v="37"/>
    <n v="41"/>
    <n v="5.8605754799239556E-4"/>
    <n v="0.94573964750782724"/>
    <n v="494.35028248587577"/>
    <n v="470.80979284369113"/>
    <n v="517.89077212806023"/>
    <n v="870.99811676082868"/>
    <n v="965.16007532956689"/>
    <n v="134.18079096045199"/>
    <n v="89.573003569515009"/>
    <x v="0"/>
    <n v="0.85714285714285687"/>
    <x v="0"/>
    <x v="0"/>
  </r>
  <r>
    <s v="Senhora de Oliveira"/>
    <n v="5857"/>
    <x v="11"/>
    <n v="8"/>
    <n v="2"/>
    <n v="10"/>
    <n v="11"/>
    <n v="8"/>
    <n v="1.1435269229119913E-4"/>
    <n v="0.94585400020011845"/>
    <n v="136.58869728529965"/>
    <n v="34.147174321324911"/>
    <n v="170.73587160662456"/>
    <n v="187.809458767287"/>
    <n v="136.58869728529965"/>
    <n v="15.366228444596208"/>
    <n v="86.276568459600256"/>
    <x v="0"/>
    <n v="0.42499999999999982"/>
    <x v="1"/>
    <x v="7"/>
  </r>
  <r>
    <s v="Grupiara"/>
    <n v="1461"/>
    <x v="2"/>
    <n v="7"/>
    <n v="2"/>
    <n v="9"/>
    <n v="6"/>
    <n v="9"/>
    <n v="1.2864677882759901E-4"/>
    <n v="0.94598264697894607"/>
    <n v="479.12388774811768"/>
    <n v="136.89253935660506"/>
    <n v="616.01642710472277"/>
    <n v="410.6776180698152"/>
    <n v="616.01642710472277"/>
    <n v="54.757015742642032"/>
    <n v="88.953752130780984"/>
    <x v="0"/>
    <n v="0.24999999999999989"/>
    <x v="0"/>
    <x v="0"/>
  </r>
  <r>
    <s v="Braunas"/>
    <n v="5344"/>
    <x v="4"/>
    <n v="7"/>
    <n v="1"/>
    <n v="22"/>
    <n v="26"/>
    <n v="7"/>
    <n v="1.0005860575479924E-4"/>
    <n v="0.94608270558470087"/>
    <n v="130.9880239520958"/>
    <n v="18.712574850299401"/>
    <n v="411.67664670658684"/>
    <n v="486.52694610778445"/>
    <n v="130.9880239520958"/>
    <n v="46.781437125748511"/>
    <n v="88.775431909750978"/>
    <x v="0"/>
    <n v="0.65000000000000013"/>
    <x v="1"/>
    <x v="7"/>
  </r>
  <r>
    <s v="Sao Sebastiao do Rio Verde"/>
    <n v="2264"/>
    <x v="12"/>
    <n v="3"/>
    <n v="14"/>
    <n v="22"/>
    <n v="14"/>
    <n v="23"/>
    <n v="3.2876399033719749E-4"/>
    <n v="0.94641146957503808"/>
    <n v="132.50883392226149"/>
    <n v="618.37455830388694"/>
    <n v="971.7314487632508"/>
    <n v="618.37455830388694"/>
    <n v="1015.9010600706713"/>
    <n v="176.67844522968196"/>
    <n v="89.675709350874882"/>
    <x v="0"/>
    <n v="0.42307692307692296"/>
    <x v="0"/>
    <x v="0"/>
  </r>
  <r>
    <s v="Divinolandia de Minas"/>
    <n v="6973"/>
    <x v="3"/>
    <n v="2"/>
    <n v="7"/>
    <n v="45"/>
    <n v="8"/>
    <n v="13"/>
    <n v="1.8582312497319859E-4"/>
    <n v="0.94659729270001125"/>
    <n v="28.682059371862902"/>
    <n v="100.38720780152016"/>
    <n v="645.34633586691518"/>
    <n v="114.72823748745161"/>
    <n v="186.43338591710886"/>
    <n v="32.984368277642332"/>
    <n v="88.263473341549116"/>
    <x v="0"/>
    <n v="-0.41666666666666663"/>
    <x v="1"/>
    <x v="7"/>
  </r>
  <r>
    <s v="Mirabela"/>
    <n v="13198"/>
    <x v="5"/>
    <n v="3"/>
    <n v="2"/>
    <n v="8"/>
    <n v="21"/>
    <n v="8"/>
    <n v="1.1435269229119913E-4"/>
    <n v="0.94671164539230246"/>
    <n v="22.730716775268981"/>
    <n v="15.153811183512653"/>
    <n v="60.615244734050613"/>
    <n v="159.11501742688287"/>
    <n v="60.615244734050613"/>
    <n v="21.973026216093348"/>
    <n v="87.39424732889816"/>
    <x v="0"/>
    <n v="2.3461538461538471"/>
    <x v="1"/>
    <x v="7"/>
  </r>
  <r>
    <s v="Palmopolis"/>
    <n v="7010"/>
    <x v="10"/>
    <n v="3"/>
    <n v="1"/>
    <n v="1"/>
    <n v="6"/>
    <n v="2"/>
    <n v="2.8588173072799783E-5"/>
    <n v="0.94674023356537529"/>
    <n v="42.796005706134096"/>
    <n v="14.265335235378032"/>
    <n v="14.265335235378032"/>
    <n v="85.592011412268192"/>
    <n v="28.530670470756064"/>
    <n v="4.2796005706134093"/>
    <n v="76.84786656030326"/>
    <x v="0"/>
    <n v="1.4000000000000004"/>
    <x v="2"/>
    <x v="9"/>
  </r>
  <r>
    <s v="Ipuiuna"/>
    <n v="9501"/>
    <x v="12"/>
    <n v="8"/>
    <n v="3"/>
    <n v="30"/>
    <n v="46"/>
    <n v="27"/>
    <n v="3.8594033648279706E-4"/>
    <n v="0.94712617390185805"/>
    <n v="84.201662982843914"/>
    <n v="31.575623618566464"/>
    <n v="315.75623618566465"/>
    <n v="484.15956215135253"/>
    <n v="284.18061256709819"/>
    <n v="85.254183770129458"/>
    <n v="89.327972545962353"/>
    <x v="0"/>
    <n v="1.6707317073170733"/>
    <x v="0"/>
    <x v="0"/>
  </r>
  <r>
    <s v="Tiros"/>
    <n v="7627"/>
    <x v="8"/>
    <n v="12"/>
    <n v="13"/>
    <n v="13"/>
    <n v="27"/>
    <n v="18"/>
    <n v="2.5729355765519802E-4"/>
    <n v="0.9473834674595133"/>
    <n v="157.33578077881211"/>
    <n v="170.44709584371313"/>
    <n v="170.44709584371313"/>
    <n v="354.00550675232722"/>
    <n v="236.00367116821818"/>
    <n v="34.089419168742623"/>
    <n v="88.319732202098351"/>
    <x v="0"/>
    <n v="0.77631578947368418"/>
    <x v="0"/>
    <x v="0"/>
  </r>
  <r>
    <s v="Sao Goncalo do Para"/>
    <n v="10949"/>
    <x v="6"/>
    <n v="9"/>
    <n v="4"/>
    <n v="0"/>
    <n v="63"/>
    <n v="0"/>
    <n v="0"/>
    <n v="0.9473834674595133"/>
    <n v="82.199287606174082"/>
    <n v="36.533016713855147"/>
    <n v="0"/>
    <n v="575.39501324321861"/>
    <n v="0"/>
    <n v="37.446342131701542"/>
    <n v="88.470286764856823"/>
    <x v="0"/>
    <n v="6.2692307692307692"/>
    <x v="3"/>
    <x v="6"/>
  </r>
  <r>
    <s v="Ponto Chique"/>
    <n v="4227"/>
    <x v="5"/>
    <n v="5"/>
    <n v="0"/>
    <n v="12"/>
    <n v="1"/>
    <n v="4"/>
    <n v="5.7176346145599566E-5"/>
    <n v="0.94744064380565884"/>
    <n v="118.28720132481666"/>
    <n v="0"/>
    <n v="283.88928317955998"/>
    <n v="23.657440264963331"/>
    <n v="94.629761059853323"/>
    <n v="-2.3657440264963356"/>
    <n v="-67.086219435691007"/>
    <x v="1"/>
    <n v="-0.55882352941176472"/>
    <x v="1"/>
    <x v="1"/>
  </r>
  <r>
    <s v="Arinos"/>
    <n v="18126"/>
    <x v="8"/>
    <n v="9"/>
    <n v="5"/>
    <n v="6"/>
    <n v="5"/>
    <n v="4"/>
    <n v="5.7176346145599566E-5"/>
    <n v="0.94749782015180439"/>
    <n v="49.652432969215489"/>
    <n v="27.584684982897492"/>
    <n v="33.101621979476995"/>
    <n v="27.584684982897492"/>
    <n v="22.067747986317997"/>
    <n v="-5.5169369965794983"/>
    <n v="-79.726114625425097"/>
    <x v="1"/>
    <n v="-0.3249999999999999"/>
    <x v="2"/>
    <x v="3"/>
  </r>
  <r>
    <s v="Cipotanea"/>
    <n v="6770"/>
    <x v="11"/>
    <n v="9"/>
    <n v="0"/>
    <n v="23"/>
    <n v="12"/>
    <n v="13"/>
    <n v="1.8582312497319859E-4"/>
    <n v="0.94768364327677757"/>
    <n v="132.93943870014772"/>
    <n v="0"/>
    <n v="339.73412112259973"/>
    <n v="177.2525849335303"/>
    <n v="192.02363367799114"/>
    <n v="29.542097488921719"/>
    <n v="88.0612781144157"/>
    <x v="0"/>
    <n v="0.17187500000000017"/>
    <x v="1"/>
    <x v="7"/>
  </r>
  <r>
    <s v="Arantina"/>
    <n v="2575"/>
    <x v="1"/>
    <n v="5"/>
    <n v="0"/>
    <n v="7"/>
    <n v="0"/>
    <n v="12"/>
    <n v="1.7152903843679868E-4"/>
    <n v="0.94785517231521432"/>
    <n v="194.17475728155338"/>
    <n v="0"/>
    <n v="271.84466019417476"/>
    <n v="0"/>
    <n v="466.01941747572818"/>
    <n v="54.368932038834963"/>
    <n v="88.946285724670645"/>
    <x v="0"/>
    <n v="0.50000000000000022"/>
    <x v="0"/>
    <x v="0"/>
  </r>
  <r>
    <s v="Sericita"/>
    <n v="7318"/>
    <x v="9"/>
    <n v="11"/>
    <n v="11"/>
    <n v="8"/>
    <n v="3"/>
    <n v="10"/>
    <n v="1.4294086536399892E-4"/>
    <n v="0.94799811318057836"/>
    <n v="150.31429352282044"/>
    <n v="150.31429352282044"/>
    <n v="109.31948619841486"/>
    <n v="40.994807324405578"/>
    <n v="136.64935774801859"/>
    <n v="-13.664935774801856"/>
    <n v="-85.814555669175888"/>
    <x v="1"/>
    <n v="-0.35000000000000003"/>
    <x v="1"/>
    <x v="1"/>
  </r>
  <r>
    <s v="Campanario"/>
    <n v="3728"/>
    <x v="10"/>
    <n v="3"/>
    <n v="8"/>
    <n v="32"/>
    <n v="10"/>
    <n v="3"/>
    <n v="4.2882259609199671E-5"/>
    <n v="0.94804099544018761"/>
    <n v="80.472103004291839"/>
    <n v="214.59227467811158"/>
    <n v="858.36909871244632"/>
    <n v="268.24034334763951"/>
    <n v="80.472103004291839"/>
    <n v="5.3648068669527955"/>
    <n v="79.441241707981376"/>
    <x v="0"/>
    <n v="-0.54651162790697672"/>
    <x v="1"/>
    <x v="7"/>
  </r>
  <r>
    <s v="Abadia dos Dourados"/>
    <n v="6777"/>
    <x v="2"/>
    <n v="0"/>
    <n v="1"/>
    <n v="0"/>
    <n v="8"/>
    <n v="74"/>
    <n v="1.0577624036935919E-3"/>
    <n v="0.9490987578438812"/>
    <n v="0"/>
    <n v="14.755791648221928"/>
    <n v="0"/>
    <n v="118.04633318577542"/>
    <n v="1091.9285819684226"/>
    <n v="228.71477054743983"/>
    <n v="89.749489662258426"/>
    <x v="0"/>
    <n v="122"/>
    <x v="0"/>
    <x v="0"/>
  </r>
  <r>
    <s v="Ressaquinha"/>
    <n v="4720"/>
    <x v="11"/>
    <n v="6"/>
    <n v="12"/>
    <n v="14"/>
    <n v="9"/>
    <n v="1"/>
    <n v="1.4294086536399891E-5"/>
    <n v="0.94911305193041762"/>
    <n v="127.11864406779659"/>
    <n v="254.23728813559319"/>
    <n v="296.61016949152543"/>
    <n v="190.67796610169492"/>
    <n v="21.1864406779661"/>
    <n v="-27.542372881355924"/>
    <n v="-87.92063585217069"/>
    <x v="1"/>
    <n v="-0.53125"/>
    <x v="2"/>
    <x v="3"/>
  </r>
  <r>
    <s v="Sao Miguel do Anta"/>
    <n v="7058"/>
    <x v="9"/>
    <n v="3"/>
    <n v="0"/>
    <n v="26"/>
    <n v="19"/>
    <n v="10"/>
    <n v="1.4294086536399892E-4"/>
    <n v="0.94925599279578166"/>
    <n v="42.504958911873054"/>
    <n v="0"/>
    <n v="368.37631056956644"/>
    <n v="269.19807310852934"/>
    <n v="141.68319637291017"/>
    <n v="46.755454803060367"/>
    <n v="88.774751616361314"/>
    <x v="0"/>
    <n v="0.49999999999999989"/>
    <x v="1"/>
    <x v="7"/>
  </r>
  <r>
    <s v="Silvianopolis"/>
    <n v="6228"/>
    <x v="12"/>
    <n v="12"/>
    <n v="5"/>
    <n v="12"/>
    <n v="6"/>
    <n v="5"/>
    <n v="7.147043268199946E-5"/>
    <n v="0.94932746322846362"/>
    <n v="192.67822736030828"/>
    <n v="80.282594733461778"/>
    <n v="192.67822736030828"/>
    <n v="96.339113680154142"/>
    <n v="80.282594733461778"/>
    <n v="-20.873474630700066"/>
    <n v="-87.257188526964029"/>
    <x v="1"/>
    <n v="-0.43103448275862061"/>
    <x v="1"/>
    <x v="1"/>
  </r>
  <r>
    <s v="Sao Roque de Minas"/>
    <n v="6308"/>
    <x v="12"/>
    <n v="6"/>
    <n v="0"/>
    <n v="14"/>
    <n v="13"/>
    <n v="16"/>
    <n v="2.2870538458239826E-4"/>
    <n v="0.94955616861304604"/>
    <n v="95.117311350665815"/>
    <n v="0"/>
    <n v="221.94039315155356"/>
    <n v="206.08750792644258"/>
    <n v="253.64616360177553"/>
    <n v="52.314521242866206"/>
    <n v="88.904915857674908"/>
    <x v="0"/>
    <n v="1.1749999999999998"/>
    <x v="0"/>
    <x v="0"/>
  </r>
  <r>
    <s v="Santa Rosa da Serra"/>
    <n v="3383"/>
    <x v="8"/>
    <n v="5"/>
    <n v="0"/>
    <n v="0"/>
    <n v="26"/>
    <n v="4"/>
    <n v="5.7176346145599566E-5"/>
    <n v="0.94961334495919159"/>
    <n v="147.79781259237362"/>
    <n v="0"/>
    <n v="0"/>
    <n v="768.54862548034293"/>
    <n v="118.23825007389891"/>
    <n v="70.942950044339355"/>
    <n v="89.192421725033313"/>
    <x v="0"/>
    <n v="8.0000000000000018"/>
    <x v="1"/>
    <x v="7"/>
  </r>
  <r>
    <s v="Arapua"/>
    <n v="2777"/>
    <x v="8"/>
    <n v="6"/>
    <n v="0"/>
    <n v="5"/>
    <n v="15"/>
    <n v="6"/>
    <n v="8.5764519218399342E-5"/>
    <n v="0.94969910947840996"/>
    <n v="216.06049693914295"/>
    <n v="0"/>
    <n v="180.05041411595246"/>
    <n v="540.15124234785742"/>
    <n v="216.06049693914295"/>
    <n v="54.015124234785752"/>
    <n v="88.939385297143858"/>
    <x v="0"/>
    <n v="1.8636363636363638"/>
    <x v="0"/>
    <x v="0"/>
  </r>
  <r>
    <s v="Sao Pedro dos Ferros"/>
    <n v="9109"/>
    <x v="9"/>
    <n v="5"/>
    <n v="0"/>
    <n v="0"/>
    <n v="95"/>
    <n v="19"/>
    <n v="2.7158764419159796E-4"/>
    <n v="0.94997069712260152"/>
    <n v="54.890767372927868"/>
    <n v="0"/>
    <n v="0"/>
    <n v="1042.9245800856297"/>
    <n v="208.58491601712595"/>
    <n v="135.03128773740258"/>
    <n v="89.575692914883845"/>
    <x v="0"/>
    <n v="33.20000000000001"/>
    <x v="0"/>
    <x v="0"/>
  </r>
  <r>
    <s v="SANTA RITA DE IBITIPOCA"/>
    <n v="3850"/>
    <x v="11"/>
    <n v="4"/>
    <n v="1"/>
    <n v="2"/>
    <n v="3"/>
    <n v="0"/>
    <n v="0"/>
    <n v="0.94997069712260152"/>
    <n v="103.8961038961039"/>
    <n v="25.974025974025974"/>
    <n v="51.948051948051948"/>
    <n v="77.922077922077918"/>
    <n v="0"/>
    <n v="-15.584415584415586"/>
    <n v="-86.328554183372532"/>
    <x v="1"/>
    <n v="-0.35714285714285715"/>
    <x v="3"/>
    <x v="4"/>
  </r>
  <r>
    <s v="Conceicao da Barra de Minas"/>
    <n v="4075"/>
    <x v="11"/>
    <n v="2"/>
    <n v="7"/>
    <n v="19"/>
    <n v="14"/>
    <n v="7"/>
    <n v="1.0005860575479924E-4"/>
    <n v="0.95007075572835631"/>
    <n v="49.079754601226995"/>
    <n v="171.7791411042945"/>
    <n v="466.25766871165638"/>
    <n v="343.55828220858899"/>
    <n v="171.7791411042945"/>
    <n v="41.717791411042946"/>
    <n v="88.626849420504811"/>
    <x v="0"/>
    <n v="0.12500000000000031"/>
    <x v="1"/>
    <x v="7"/>
  </r>
  <r>
    <s v="Andrelandia"/>
    <n v="12374"/>
    <x v="1"/>
    <n v="3"/>
    <n v="8"/>
    <n v="31"/>
    <n v="23"/>
    <n v="7"/>
    <n v="1.0005860575479924E-4"/>
    <n v="0.9501708143341111"/>
    <n v="24.24438338451592"/>
    <n v="64.651689025375788"/>
    <n v="250.5252949733312"/>
    <n v="185.87360594795538"/>
    <n v="56.570227897203814"/>
    <n v="18.587360594795541"/>
    <n v="86.920455957508167"/>
    <x v="0"/>
    <n v="7.1428571428571369E-2"/>
    <x v="1"/>
    <x v="7"/>
  </r>
  <r>
    <s v="Sao Joao da Lagoa"/>
    <n v="4921"/>
    <x v="5"/>
    <n v="3"/>
    <n v="3"/>
    <n v="4"/>
    <n v="0"/>
    <n v="12"/>
    <n v="1.7152903843679868E-4"/>
    <n v="0.95034234337254786"/>
    <n v="60.963218857955695"/>
    <n v="60.963218857955695"/>
    <n v="81.284291810607598"/>
    <n v="0"/>
    <n v="243.85287543182278"/>
    <n v="30.481609428977844"/>
    <n v="88.120990378590832"/>
    <x v="0"/>
    <n v="0.79999999999999971"/>
    <x v="0"/>
    <x v="0"/>
  </r>
  <r>
    <s v="Sao Felix de Minas"/>
    <n v="3484"/>
    <x v="3"/>
    <n v="3"/>
    <n v="5"/>
    <n v="12"/>
    <n v="21"/>
    <n v="3"/>
    <n v="4.2882259609199671E-5"/>
    <n v="0.9503852256321571"/>
    <n v="86.107921928817447"/>
    <n v="143.51320321469575"/>
    <n v="344.43168771526979"/>
    <n v="602.75545350172217"/>
    <n v="86.107921928817447"/>
    <n v="45.924225028702644"/>
    <n v="88.752581530929461"/>
    <x v="0"/>
    <n v="0.79999999999999993"/>
    <x v="1"/>
    <x v="7"/>
  </r>
  <r>
    <s v="Lima Duarte"/>
    <n v="16434"/>
    <x v="1"/>
    <n v="20"/>
    <n v="27"/>
    <n v="26"/>
    <n v="17"/>
    <n v="16"/>
    <n v="2.2870538458239826E-4"/>
    <n v="0.95061393101673952"/>
    <n v="121.69891687963978"/>
    <n v="164.29353778751369"/>
    <n v="158.2085919435317"/>
    <n v="103.4440793476938"/>
    <n v="97.359133503711817"/>
    <n v="-10.952902519167582"/>
    <n v="-84.783358020798133"/>
    <x v="1"/>
    <n v="-0.32191780821917815"/>
    <x v="1"/>
    <x v="1"/>
  </r>
  <r>
    <s v="Campo do Meio"/>
    <n v="11840"/>
    <x v="12"/>
    <n v="4"/>
    <n v="3"/>
    <n v="58"/>
    <n v="26"/>
    <n v="16"/>
    <n v="2.2870538458239826E-4"/>
    <n v="0.95084263640132194"/>
    <n v="33.783783783783782"/>
    <n v="25.337837837837839"/>
    <n v="489.8648648648649"/>
    <n v="219.59459459459461"/>
    <n v="135.13513513513513"/>
    <n v="39.695945945945951"/>
    <n v="88.556939189104042"/>
    <x v="0"/>
    <n v="-3.0769230769230937E-2"/>
    <x v="1"/>
    <x v="7"/>
  </r>
  <r>
    <s v="Sao Jose do Divino"/>
    <n v="3882"/>
    <x v="10"/>
    <n v="8"/>
    <n v="0"/>
    <n v="15"/>
    <n v="6"/>
    <n v="8"/>
    <n v="1.1435269229119913E-4"/>
    <n v="0.95095698909361315"/>
    <n v="206.07934054611027"/>
    <n v="0"/>
    <n v="386.39876352395675"/>
    <n v="154.5595054095827"/>
    <n v="206.07934054611027"/>
    <n v="15.45595054095827"/>
    <n v="86.298122775697223"/>
    <x v="0"/>
    <n v="-8.6956521739130446E-2"/>
    <x v="0"/>
    <x v="0"/>
  </r>
  <r>
    <s v="Bonfinopolis de Minas"/>
    <n v="5927"/>
    <x v="8"/>
    <n v="3"/>
    <n v="3"/>
    <n v="23"/>
    <n v="13"/>
    <n v="1"/>
    <n v="1.4294086536399891E-5"/>
    <n v="0.95097128318014956"/>
    <n v="50.615825881558969"/>
    <n v="50.615825881558969"/>
    <n v="388.05466509195207"/>
    <n v="219.3352454867555"/>
    <n v="16.871941960519653"/>
    <n v="10.12316517631179"/>
    <n v="84.358434812745756"/>
    <x v="0"/>
    <n v="-0.27586206896551729"/>
    <x v="4"/>
    <x v="11"/>
  </r>
  <r>
    <s v="Espirito Santo do Dourado"/>
    <n v="4445"/>
    <x v="12"/>
    <n v="3"/>
    <n v="0"/>
    <n v="0"/>
    <n v="15"/>
    <n v="0"/>
    <n v="0"/>
    <n v="0.95097128318014956"/>
    <n v="67.491563554555682"/>
    <n v="0"/>
    <n v="0"/>
    <n v="337.45781777277841"/>
    <n v="0"/>
    <n v="20.247469066366705"/>
    <n v="87.172522604693441"/>
    <x v="0"/>
    <n v="6.5"/>
    <x v="3"/>
    <x v="6"/>
  </r>
  <r>
    <s v="Santo Antonio do Amparo"/>
    <n v="17951"/>
    <x v="6"/>
    <n v="0"/>
    <n v="3"/>
    <n v="72"/>
    <n v="60"/>
    <n v="0"/>
    <n v="0"/>
    <n v="0.95097128318014956"/>
    <n v="0"/>
    <n v="16.712160882402095"/>
    <n v="401.09186117765023"/>
    <n v="334.24321764804188"/>
    <n v="0"/>
    <n v="31.75310567656398"/>
    <n v="88.19618121061059"/>
    <x v="0"/>
    <n v="0.2"/>
    <x v="3"/>
    <x v="6"/>
  </r>
  <r>
    <s v="BRAZOPOLIS"/>
    <n v="14807"/>
    <x v="12"/>
    <n v="5"/>
    <n v="15"/>
    <n v="53"/>
    <n v="62"/>
    <n v="40"/>
    <n v="5.7176346145599568E-4"/>
    <n v="0.95154304664160561"/>
    <n v="33.767812521104887"/>
    <n v="101.30343756331465"/>
    <n v="357.93881272371175"/>
    <n v="418.72087526170054"/>
    <n v="270.14250016883909"/>
    <n v="79.016681299385439"/>
    <n v="89.274928787501253"/>
    <x v="0"/>
    <n v="1.0958904109589043"/>
    <x v="0"/>
    <x v="0"/>
  </r>
  <r>
    <s v="Conceicao dos Ouros"/>
    <n v="10697"/>
    <x v="12"/>
    <n v="2"/>
    <n v="14"/>
    <n v="37"/>
    <n v="89"/>
    <n v="34"/>
    <n v="4.8599894223759629E-4"/>
    <n v="0.95202904558384316"/>
    <n v="18.696830887164626"/>
    <n v="130.87781621015239"/>
    <n v="345.8913714125456"/>
    <n v="832.00897447882585"/>
    <n v="317.84612508179862"/>
    <n v="129.94297466579411"/>
    <n v="89.559078521834195"/>
    <x v="0"/>
    <n v="2.4811320754716979"/>
    <x v="0"/>
    <x v="0"/>
  </r>
  <r>
    <s v="Guape"/>
    <n v="13500"/>
    <x v="12"/>
    <n v="5"/>
    <n v="7"/>
    <n v="63"/>
    <n v="64"/>
    <n v="28"/>
    <n v="4.0023442301919695E-4"/>
    <n v="0.95242928000686233"/>
    <n v="37.037037037037038"/>
    <n v="51.851851851851855"/>
    <n v="466.66666666666669"/>
    <n v="474.07407407407408"/>
    <n v="207.40740740740742"/>
    <n v="76.296296296296305"/>
    <n v="89.249078897387108"/>
    <x v="0"/>
    <n v="0.84000000000000008"/>
    <x v="0"/>
    <x v="0"/>
  </r>
  <r>
    <s v="Igaratinga"/>
    <n v="8894"/>
    <x v="6"/>
    <n v="20"/>
    <n v="0"/>
    <n v="34"/>
    <n v="40"/>
    <n v="30"/>
    <n v="4.2882259609199676E-4"/>
    <n v="0.95285810260295434"/>
    <n v="224.87069934787499"/>
    <n v="0"/>
    <n v="382.28018889138747"/>
    <n v="449.74139869574998"/>
    <n v="337.30604902181244"/>
    <n v="67.461209804362483"/>
    <n v="89.150747760447786"/>
    <x v="0"/>
    <n v="0.94444444444444409"/>
    <x v="0"/>
    <x v="0"/>
  </r>
  <r>
    <s v="Sao Vicente de Minas"/>
    <n v="6496"/>
    <x v="11"/>
    <n v="1"/>
    <n v="8"/>
    <n v="23"/>
    <n v="16"/>
    <n v="2"/>
    <n v="2.8588173072799783E-5"/>
    <n v="0.95288669077602717"/>
    <n v="15.394088669950738"/>
    <n v="123.15270935960591"/>
    <n v="354.06403940886702"/>
    <n v="246.30541871921181"/>
    <n v="30.788177339901477"/>
    <n v="15.394088669950733"/>
    <n v="86.283288221681772"/>
    <x v="0"/>
    <n v="-0.15625000000000017"/>
    <x v="2"/>
    <x v="9"/>
  </r>
  <r>
    <s v="Sao Pedro do Suacui"/>
    <n v="5944"/>
    <x v="3"/>
    <n v="2"/>
    <n v="0"/>
    <n v="7"/>
    <n v="33"/>
    <n v="13"/>
    <n v="1.8582312497319859E-4"/>
    <n v="0.95307251390100034"/>
    <n v="33.647375504710631"/>
    <n v="0"/>
    <n v="117.76581426648721"/>
    <n v="555.18169582772543"/>
    <n v="218.70794078061908"/>
    <n v="92.53028263795423"/>
    <n v="89.3808129903544"/>
    <x v="0"/>
    <n v="6.666666666666667"/>
    <x v="0"/>
    <x v="0"/>
  </r>
  <r>
    <s v="Franciscopolis"/>
    <n v="5737"/>
    <x v="10"/>
    <n v="12"/>
    <n v="0"/>
    <n v="45"/>
    <n v="45"/>
    <n v="13"/>
    <n v="1.8582312497319859E-4"/>
    <n v="0.95325833702597351"/>
    <n v="209.16855499389925"/>
    <n v="0"/>
    <n v="784.38208122712217"/>
    <n v="784.38208122712217"/>
    <n v="226.59926791005753"/>
    <n v="81.92435070594388"/>
    <n v="89.300660503698097"/>
    <x v="0"/>
    <n v="0.52631578947368407"/>
    <x v="0"/>
    <x v="0"/>
  </r>
  <r>
    <s v="Martins Soares"/>
    <n v="6625"/>
    <x v="9"/>
    <n v="4"/>
    <n v="0"/>
    <n v="4"/>
    <n v="6"/>
    <n v="4"/>
    <n v="5.7176346145599566E-5"/>
    <n v="0.95331551337211906"/>
    <n v="60.377358490566039"/>
    <n v="0"/>
    <n v="60.377358490566039"/>
    <n v="90.566037735849051"/>
    <n v="60.377358490566039"/>
    <n v="9.0566037735849054"/>
    <n v="83.699114751134204"/>
    <x v="0"/>
    <n v="0.87499999999999989"/>
    <x v="1"/>
    <x v="7"/>
  </r>
  <r>
    <s v="Carvalhopolis"/>
    <n v="3355"/>
    <x v="12"/>
    <n v="8"/>
    <n v="5"/>
    <n v="10"/>
    <n v="3"/>
    <n v="0"/>
    <n v="0"/>
    <n v="0.95331551337211906"/>
    <n v="238.45007451564828"/>
    <n v="149.03129657228018"/>
    <n v="298.06259314456037"/>
    <n v="89.418777943368113"/>
    <n v="0"/>
    <n v="-53.651266766020868"/>
    <n v="-88.93219397524868"/>
    <x v="1"/>
    <n v="-0.80434782608695654"/>
    <x v="3"/>
    <x v="4"/>
  </r>
  <r>
    <s v="Conceicao do Para"/>
    <n v="4863"/>
    <x v="6"/>
    <n v="5"/>
    <n v="3"/>
    <n v="11"/>
    <n v="9"/>
    <n v="7"/>
    <n v="1.0005860575479924E-4"/>
    <n v="0.95341557197787385"/>
    <n v="102.81719103434094"/>
    <n v="61.690314620604568"/>
    <n v="226.19782027555007"/>
    <n v="185.0709438618137"/>
    <n v="143.94406744807733"/>
    <n v="20.563438206868192"/>
    <n v="87.215899544899244"/>
    <x v="0"/>
    <n v="0.2631578947368422"/>
    <x v="1"/>
    <x v="7"/>
  </r>
  <r>
    <s v="Pedra do Indaia"/>
    <n v="4058"/>
    <x v="6"/>
    <n v="9"/>
    <n v="6"/>
    <n v="1"/>
    <n v="2"/>
    <n v="3"/>
    <n v="4.2882259609199671E-5"/>
    <n v="0.9534584542374831"/>
    <n v="221.78413011335633"/>
    <n v="147.85608674223755"/>
    <n v="24.642681123706261"/>
    <n v="49.285362247412522"/>
    <n v="73.928043371118775"/>
    <n v="-39.42828979793002"/>
    <n v="-88.547147257625653"/>
    <x v="1"/>
    <n v="-0.53125"/>
    <x v="1"/>
    <x v="1"/>
  </r>
  <r>
    <s v="Pratinha"/>
    <n v="3386"/>
    <x v="7"/>
    <n v="3"/>
    <n v="21"/>
    <n v="19"/>
    <n v="14"/>
    <n v="7"/>
    <n v="1.0005860575479924E-4"/>
    <n v="0.95355851284323789"/>
    <n v="88.600118133490838"/>
    <n v="620.2008269344359"/>
    <n v="561.13408151210876"/>
    <n v="413.4672179562906"/>
    <n v="206.7336089781453"/>
    <n v="2.9533372711163679"/>
    <n v="71.293899629124397"/>
    <x v="0"/>
    <n v="-0.26744186046511631"/>
    <x v="0"/>
    <x v="0"/>
  </r>
  <r>
    <s v="Cabeceira Grande"/>
    <n v="6542"/>
    <x v="8"/>
    <n v="4"/>
    <n v="2"/>
    <n v="20"/>
    <n v="16"/>
    <n v="12"/>
    <n v="1.7152903843679868E-4"/>
    <n v="0.95373004188167465"/>
    <n v="61.143381228981958"/>
    <n v="30.571690614490979"/>
    <n v="305.71690614490984"/>
    <n v="244.57352491592783"/>
    <n v="183.43014368694588"/>
    <n v="45.857535921736471"/>
    <n v="88.750768025703948"/>
    <x v="0"/>
    <n v="0.61538461538461553"/>
    <x v="1"/>
    <x v="7"/>
  </r>
  <r>
    <s v="Alterosa"/>
    <n v="13744"/>
    <x v="12"/>
    <n v="4"/>
    <n v="12"/>
    <n v="201"/>
    <n v="164"/>
    <n v="42"/>
    <n v="6.0035163452879545E-4"/>
    <n v="0.95433039351620341"/>
    <n v="29.103608847497089"/>
    <n v="87.31082654249127"/>
    <n v="1462.4563445867288"/>
    <n v="1193.2479627473806"/>
    <n v="305.58789289871947"/>
    <n v="165.89057043073345"/>
    <n v="89.654621203713788"/>
    <x v="0"/>
    <n v="0.42396313364055294"/>
    <x v="0"/>
    <x v="0"/>
  </r>
  <r>
    <s v="Olhos-D'agua"/>
    <n v="5244"/>
    <x v="5"/>
    <n v="1"/>
    <n v="0"/>
    <n v="5"/>
    <n v="6"/>
    <n v="12"/>
    <n v="1.7152903843679868E-4"/>
    <n v="0.95450192255464017"/>
    <n v="19.069412662090009"/>
    <n v="0"/>
    <n v="95.347063310450039"/>
    <n v="114.41647597254004"/>
    <n v="228.83295194508008"/>
    <n v="53.394355453852015"/>
    <n v="88.927057337338965"/>
    <x v="0"/>
    <n v="3.5"/>
    <x v="0"/>
    <x v="0"/>
  </r>
  <r>
    <s v="Sapucai-Mirim"/>
    <n v="5996"/>
    <x v="12"/>
    <n v="6"/>
    <n v="16"/>
    <n v="33"/>
    <n v="25"/>
    <n v="3"/>
    <n v="4.2882259609199671E-5"/>
    <n v="0.95454480481424941"/>
    <n v="100.06671114076052"/>
    <n v="266.84456304202797"/>
    <n v="550.36691127418283"/>
    <n v="416.94462975316878"/>
    <n v="50.033355570380259"/>
    <n v="5.0033355570380307"/>
    <n v="78.697413327051521"/>
    <x v="0"/>
    <n v="-0.2363636363636363"/>
    <x v="1"/>
    <x v="7"/>
  </r>
  <r>
    <s v="Aiuruoca"/>
    <n v="6239"/>
    <x v="12"/>
    <n v="3"/>
    <n v="5"/>
    <n v="12"/>
    <n v="16"/>
    <n v="12"/>
    <n v="1.7152903843679868E-4"/>
    <n v="0.95471633385268617"/>
    <n v="48.084628946946623"/>
    <n v="80.141048244911048"/>
    <n v="192.33851578778649"/>
    <n v="256.45135438371534"/>
    <n v="192.33851578778649"/>
    <n v="46.481807982048409"/>
    <n v="88.767540575584903"/>
    <x v="0"/>
    <n v="1.0999999999999999"/>
    <x v="1"/>
    <x v="7"/>
  </r>
  <r>
    <s v="Cedro do Abaete"/>
    <n v="1228"/>
    <x v="0"/>
    <n v="4"/>
    <n v="1"/>
    <n v="3"/>
    <n v="0"/>
    <n v="0"/>
    <n v="0"/>
    <n v="0.95471633385268617"/>
    <n v="325.73289902280129"/>
    <n v="81.433224755700323"/>
    <n v="244.29967426710095"/>
    <n v="0"/>
    <n v="0"/>
    <n v="-73.289902280130292"/>
    <n v="-89.218279428322617"/>
    <x v="1"/>
    <n v="-1"/>
    <x v="3"/>
    <x v="4"/>
  </r>
  <r>
    <s v="Cordislandia"/>
    <n v="3710"/>
    <x v="12"/>
    <n v="3"/>
    <n v="0"/>
    <n v="4"/>
    <n v="5"/>
    <n v="5"/>
    <n v="7.147043268199946E-5"/>
    <n v="0.95478780428536814"/>
    <n v="80.86253369272238"/>
    <n v="0"/>
    <n v="107.81671159029651"/>
    <n v="134.77088948787062"/>
    <n v="134.77088948787062"/>
    <n v="24.258760107816709"/>
    <n v="87.639477095697089"/>
    <x v="0"/>
    <n v="1.1428571428571426"/>
    <x v="1"/>
    <x v="7"/>
  </r>
  <r>
    <s v="Ritapolis"/>
    <n v="5178"/>
    <x v="11"/>
    <n v="3"/>
    <n v="7"/>
    <n v="29"/>
    <n v="35"/>
    <n v="18"/>
    <n v="2.5729355765519802E-4"/>
    <n v="0.95504509784302338"/>
    <n v="57.937427578215527"/>
    <n v="135.18733101583624"/>
    <n v="560.06179992275008"/>
    <n v="675.93665507918115"/>
    <n v="347.62456546929315"/>
    <n v="112.01235998455002"/>
    <n v="89.488500577957595"/>
    <x v="0"/>
    <n v="1.0384615384615383"/>
    <x v="0"/>
    <x v="0"/>
  </r>
  <r>
    <s v="Santana dos Montes"/>
    <n v="4120"/>
    <x v="11"/>
    <n v="3"/>
    <n v="2"/>
    <n v="0"/>
    <n v="6"/>
    <n v="3"/>
    <n v="4.2882259609199671E-5"/>
    <n v="0.95508798010263263"/>
    <n v="72.815533980582529"/>
    <n v="48.543689320388346"/>
    <n v="0"/>
    <n v="145.63106796116506"/>
    <n v="72.815533980582529"/>
    <n v="9.7087378640776709"/>
    <n v="84.119272413979473"/>
    <x v="0"/>
    <n v="1.7000000000000004"/>
    <x v="1"/>
    <x v="7"/>
  </r>
  <r>
    <s v="Morro do Pilar"/>
    <n v="3547"/>
    <x v="0"/>
    <n v="7"/>
    <n v="17"/>
    <n v="34"/>
    <n v="16"/>
    <n v="11"/>
    <n v="1.572349519003988E-4"/>
    <n v="0.95524521505453308"/>
    <n v="197.34987313222442"/>
    <n v="479.27826332111647"/>
    <n v="958.55652664223294"/>
    <n v="451.08542430222724"/>
    <n v="310.12122920778125"/>
    <n v="19.734987313222451"/>
    <n v="87.099221976475846"/>
    <x v="0"/>
    <n v="-0.30172413793103448"/>
    <x v="0"/>
    <x v="0"/>
  </r>
  <r>
    <s v="Desterro do Melo"/>
    <n v="3296"/>
    <x v="11"/>
    <n v="9"/>
    <n v="7"/>
    <n v="15"/>
    <n v="17"/>
    <n v="0"/>
    <n v="0"/>
    <n v="0.95524521505453308"/>
    <n v="273.05825242718447"/>
    <n v="212.37864077669903"/>
    <n v="455.09708737864077"/>
    <n v="515.77669902912623"/>
    <n v="0"/>
    <n v="-24.271844660194176"/>
    <n v="-87.640748176494469"/>
    <x v="1"/>
    <n v="-0.17741935483870958"/>
    <x v="3"/>
    <x v="4"/>
  </r>
  <r>
    <s v="Grao Mogol"/>
    <n v="15100"/>
    <x v="5"/>
    <n v="1"/>
    <n v="11"/>
    <n v="35"/>
    <n v="44"/>
    <n v="53"/>
    <n v="7.5758658642919425E-4"/>
    <n v="0.9560028016409623"/>
    <n v="6.6225165562913908"/>
    <n v="72.847682119205302"/>
    <n v="231.78807947019871"/>
    <n v="291.39072847682121"/>
    <n v="350.99337748344374"/>
    <n v="90.728476821192061"/>
    <n v="89.36851734372901"/>
    <x v="0"/>
    <n v="2.0957446808510642"/>
    <x v="0"/>
    <x v="0"/>
  </r>
  <r>
    <s v="Sao Bras do Suacui"/>
    <n v="3625"/>
    <x v="11"/>
    <n v="5"/>
    <n v="15"/>
    <n v="14"/>
    <n v="15"/>
    <n v="9"/>
    <n v="1.2864677882759901E-4"/>
    <n v="0.95613144841978992"/>
    <n v="137.93103448275861"/>
    <n v="413.79310344827587"/>
    <n v="386.20689655172413"/>
    <n v="413.79310344827587"/>
    <n v="248.27586206896552"/>
    <n v="22.068965517241384"/>
    <n v="87.405559674193"/>
    <x v="0"/>
    <n v="5.8823529411764747E-2"/>
    <x v="0"/>
    <x v="0"/>
  </r>
  <r>
    <s v="Conquista"/>
    <n v="6851"/>
    <x v="7"/>
    <n v="7"/>
    <n v="4"/>
    <n v="7"/>
    <n v="12"/>
    <n v="3"/>
    <n v="4.2882259609199671E-5"/>
    <n v="0.95617433067939916"/>
    <n v="102.17486498321412"/>
    <n v="58.385637133265213"/>
    <n v="102.17486498321412"/>
    <n v="175.15691139979566"/>
    <n v="43.789227849948915"/>
    <n v="2.8421709430404009E-15"/>
    <n v="1.6284439969093208E-13"/>
    <x v="2"/>
    <n v="0.25000000000000028"/>
    <x v="2"/>
    <x v="13"/>
  </r>
  <r>
    <s v="Piranga"/>
    <n v="17773"/>
    <x v="11"/>
    <n v="10"/>
    <n v="16"/>
    <n v="27"/>
    <n v="32"/>
    <n v="10"/>
    <n v="1.4294086536399892E-4"/>
    <n v="0.9563172715447632"/>
    <n v="56.265121251336296"/>
    <n v="90.024194002138074"/>
    <n v="151.91582737860801"/>
    <n v="180.04838800427615"/>
    <n v="56.265121251336296"/>
    <n v="9.0024194002138067"/>
    <n v="83.661498310442042"/>
    <x v="0"/>
    <n v="0.18867924528301888"/>
    <x v="1"/>
    <x v="7"/>
  </r>
  <r>
    <s v="Piracema"/>
    <n v="6765"/>
    <x v="6"/>
    <n v="3"/>
    <n v="4"/>
    <n v="41"/>
    <n v="0"/>
    <n v="0"/>
    <n v="0"/>
    <n v="0.9563172715447632"/>
    <n v="44.345898004434588"/>
    <n v="59.127864005912784"/>
    <n v="606.06060606060601"/>
    <n v="0"/>
    <n v="0"/>
    <n v="-14.7819660014782"/>
    <n v="-86.129837290170585"/>
    <x v="1"/>
    <n v="-1"/>
    <x v="3"/>
    <x v="4"/>
  </r>
  <r>
    <s v="Ibitiura de Minas"/>
    <n v="3499"/>
    <x v="12"/>
    <n v="9"/>
    <n v="8"/>
    <n v="18"/>
    <n v="63"/>
    <n v="77"/>
    <n v="1.1006446633027916E-3"/>
    <n v="0.95741791620806604"/>
    <n v="257.21634752786514"/>
    <n v="228.63675335810231"/>
    <n v="514.43269505573028"/>
    <n v="1800.5144326950558"/>
    <n v="2200.6287510717348"/>
    <n v="545.87024864246928"/>
    <n v="89.895037849084204"/>
    <x v="0"/>
    <n v="4.9999999999999991"/>
    <x v="0"/>
    <x v="0"/>
  </r>
  <r>
    <s v="Virginia"/>
    <n v="8565"/>
    <x v="12"/>
    <n v="4"/>
    <n v="4"/>
    <n v="15"/>
    <n v="21"/>
    <n v="30"/>
    <n v="4.2882259609199676E-4"/>
    <n v="0.95784673880415805"/>
    <n v="46.701692936368943"/>
    <n v="46.701692936368943"/>
    <n v="175.13134851138355"/>
    <n v="245.18388791593694"/>
    <n v="350.2626970227671"/>
    <n v="80.560420315236428"/>
    <n v="89.288821523273981"/>
    <x v="0"/>
    <n v="2.3260869565217397"/>
    <x v="0"/>
    <x v="0"/>
  </r>
  <r>
    <s v="Dom Joaquim"/>
    <n v="4649"/>
    <x v="0"/>
    <n v="1"/>
    <n v="8"/>
    <n v="44"/>
    <n v="21"/>
    <n v="11"/>
    <n v="1.572349519003988E-4"/>
    <n v="0.9580039737560585"/>
    <n v="21.510002151000215"/>
    <n v="172.08001720800172"/>
    <n v="946.44009464400938"/>
    <n v="451.71004517100448"/>
    <n v="236.61002366100234"/>
    <n v="70.983007098300703"/>
    <n v="89.192877396428401"/>
    <x v="0"/>
    <n v="-9.4339622641509316E-2"/>
    <x v="0"/>
    <x v="0"/>
  </r>
  <r>
    <s v="Santo Antonio do Grama"/>
    <n v="4355"/>
    <x v="9"/>
    <n v="5"/>
    <n v="6"/>
    <n v="14"/>
    <n v="9"/>
    <n v="14"/>
    <n v="2.0011721150959847E-4"/>
    <n v="0.95820409096756809"/>
    <n v="114.81056257175661"/>
    <n v="137.77267508610791"/>
    <n v="321.46957520091848"/>
    <n v="206.65901262916188"/>
    <n v="321.46957520091848"/>
    <n v="48.220436280137768"/>
    <n v="88.811964960375363"/>
    <x v="0"/>
    <n v="0.38000000000000006"/>
    <x v="0"/>
    <x v="0"/>
  </r>
  <r>
    <s v="Pirajuba"/>
    <n v="3940"/>
    <x v="7"/>
    <n v="2"/>
    <n v="0"/>
    <n v="4"/>
    <n v="5"/>
    <n v="15"/>
    <n v="2.1441129804599838E-4"/>
    <n v="0.95841850226561409"/>
    <n v="50.761421319796959"/>
    <n v="0"/>
    <n v="101.52284263959392"/>
    <n v="126.90355329949237"/>
    <n v="380.71065989847716"/>
    <n v="78.680203045685275"/>
    <n v="89.271828331831372"/>
    <x v="0"/>
    <n v="3.9999999999999996"/>
    <x v="0"/>
    <x v="0"/>
  </r>
  <r>
    <s v="Matutina"/>
    <n v="3797"/>
    <x v="8"/>
    <n v="5"/>
    <n v="0"/>
    <n v="8"/>
    <n v="11"/>
    <n v="5"/>
    <n v="7.147043268199946E-5"/>
    <n v="0.95848997269829606"/>
    <n v="131.68290755859888"/>
    <n v="0"/>
    <n v="210.69265209375826"/>
    <n v="289.7023966289176"/>
    <n v="131.68290755859888"/>
    <n v="28.97023966289176"/>
    <n v="88.023038802329921"/>
    <x v="0"/>
    <n v="0.84615384615384603"/>
    <x v="1"/>
    <x v="7"/>
  </r>
  <r>
    <s v="Presidente Kubitschek"/>
    <n v="3075"/>
    <x v="13"/>
    <n v="4"/>
    <n v="6"/>
    <n v="6"/>
    <n v="4"/>
    <n v="3"/>
    <n v="4.2882259609199671E-5"/>
    <n v="0.9585328549579053"/>
    <n v="130.08130081300814"/>
    <n v="195.1219512195122"/>
    <n v="195.1219512195122"/>
    <n v="130.08130081300814"/>
    <n v="97.560975609756099"/>
    <n v="-13.008130081300814"/>
    <n v="-85.604033056296814"/>
    <x v="1"/>
    <n v="-0.34375"/>
    <x v="1"/>
    <x v="1"/>
  </r>
  <r>
    <s v="Piedade do Rio Grande"/>
    <n v="4892"/>
    <x v="11"/>
    <n v="4"/>
    <n v="7"/>
    <n v="0"/>
    <n v="12"/>
    <n v="1"/>
    <n v="1.4294086536399891E-5"/>
    <n v="0.95854714904444172"/>
    <n v="81.766148814390846"/>
    <n v="143.09076042518396"/>
    <n v="0"/>
    <n v="245.29844644317254"/>
    <n v="20.441537203597711"/>
    <n v="-2.0441537203597706"/>
    <n v="-63.932119711525161"/>
    <x v="1"/>
    <n v="0.77272727272727304"/>
    <x v="2"/>
    <x v="3"/>
  </r>
  <r>
    <s v="Vargem Bonita"/>
    <n v="2148"/>
    <x v="12"/>
    <n v="2"/>
    <n v="6"/>
    <n v="9"/>
    <n v="7"/>
    <n v="3"/>
    <n v="4.2882259609199671E-5"/>
    <n v="0.95859003130405096"/>
    <n v="93.109869646182489"/>
    <n v="279.32960893854749"/>
    <n v="418.99441340782124"/>
    <n v="325.88454376163872"/>
    <n v="139.66480446927375"/>
    <n v="13.966480446927374"/>
    <n v="85.904611064087064"/>
    <x v="0"/>
    <n v="-0.11764705882352954"/>
    <x v="1"/>
    <x v="7"/>
  </r>
  <r>
    <s v="Sabinopolis"/>
    <n v="16334"/>
    <x v="0"/>
    <n v="1"/>
    <n v="18"/>
    <n v="72"/>
    <n v="40"/>
    <n v="24"/>
    <n v="3.4305807687359737E-4"/>
    <n v="0.95893308938092459"/>
    <n v="6.1221990939145341"/>
    <n v="110.19958369046161"/>
    <n v="440.79833476184643"/>
    <n v="244.88796375658137"/>
    <n v="146.93277825394881"/>
    <n v="41.630953838618829"/>
    <n v="88.623986280092382"/>
    <x v="0"/>
    <n v="5.4945054945055027E-2"/>
    <x v="1"/>
    <x v="7"/>
  </r>
  <r>
    <s v="Berilo"/>
    <n v="13659"/>
    <x v="13"/>
    <n v="0"/>
    <n v="0"/>
    <n v="1"/>
    <n v="0"/>
    <n v="0"/>
    <n v="0"/>
    <n v="0.95893308938092459"/>
    <n v="0"/>
    <n v="0"/>
    <n v="7.3211801742440885"/>
    <n v="0"/>
    <n v="0"/>
    <n v="0"/>
    <n v="0"/>
    <x v="2"/>
    <n v="-1"/>
    <x v="3"/>
    <x v="12"/>
  </r>
  <r>
    <s v="Serra Azul de Minas"/>
    <n v="4456"/>
    <x v="13"/>
    <n v="2"/>
    <n v="0"/>
    <n v="30"/>
    <n v="5"/>
    <n v="0"/>
    <n v="0"/>
    <n v="0.95893308938092459"/>
    <n v="44.88330341113106"/>
    <n v="0"/>
    <n v="673.24955116696583"/>
    <n v="112.20825852782765"/>
    <n v="0"/>
    <n v="2.2441651705565562"/>
    <n v="65.982247269472381"/>
    <x v="0"/>
    <n v="-0.765625"/>
    <x v="3"/>
    <x v="6"/>
  </r>
  <r>
    <s v="PASSA-VINTE"/>
    <n v="2136"/>
    <x v="1"/>
    <n v="2"/>
    <n v="7"/>
    <n v="19"/>
    <n v="2"/>
    <n v="5"/>
    <n v="7.147043268199946E-5"/>
    <n v="0.95900455981360655"/>
    <n v="93.632958801498134"/>
    <n v="327.71535580524346"/>
    <n v="889.51310861423212"/>
    <n v="93.632958801498134"/>
    <n v="234.08239700374531"/>
    <n v="4.6816479400749014"/>
    <n v="77.942811867615006"/>
    <x v="0"/>
    <n v="-0.625"/>
    <x v="0"/>
    <x v="0"/>
  </r>
  <r>
    <s v="Corrego Novo"/>
    <n v="3188"/>
    <x v="4"/>
    <n v="14"/>
    <n v="18"/>
    <n v="29"/>
    <n v="10"/>
    <n v="6"/>
    <n v="8.5764519218399342E-5"/>
    <n v="0.95909032433282493"/>
    <n v="439.14680050188201"/>
    <n v="564.61731493099126"/>
    <n v="909.66122961104145"/>
    <n v="313.67628607277288"/>
    <n v="188.20577164366372"/>
    <n v="-75.282308657465492"/>
    <n v="-89.238965820747154"/>
    <x v="1"/>
    <n v="-0.60655737704918034"/>
    <x v="1"/>
    <x v="1"/>
  </r>
  <r>
    <s v="Pedralva"/>
    <n v="11422"/>
    <x v="12"/>
    <n v="10"/>
    <n v="3"/>
    <n v="13"/>
    <n v="22"/>
    <n v="12"/>
    <n v="1.7152903843679868E-4"/>
    <n v="0.95926185337126169"/>
    <n v="87.550341446331643"/>
    <n v="26.265102433899493"/>
    <n v="113.81544388023113"/>
    <n v="192.61075118192963"/>
    <n v="105.06040973559797"/>
    <n v="20.13657853265628"/>
    <n v="87.156977387891232"/>
    <x v="0"/>
    <n v="0.96153846153846156"/>
    <x v="1"/>
    <x v="7"/>
  </r>
  <r>
    <s v="Leme do Prado"/>
    <n v="5111"/>
    <x v="13"/>
    <n v="0"/>
    <n v="4"/>
    <n v="11"/>
    <n v="17"/>
    <n v="3"/>
    <n v="4.2882259609199671E-5"/>
    <n v="0.95930473563087093"/>
    <n v="0"/>
    <n v="78.262570925454895"/>
    <n v="215.22207004500098"/>
    <n v="332.61592643318335"/>
    <n v="58.696928194091171"/>
    <n v="37.174721189591082"/>
    <n v="88.459115125975387"/>
    <x v="0"/>
    <n v="1.0000000000000002"/>
    <x v="1"/>
    <x v="7"/>
  </r>
  <r>
    <s v="Comercinho"/>
    <n v="8790"/>
    <x v="10"/>
    <n v="3"/>
    <n v="1"/>
    <n v="5"/>
    <n v="3"/>
    <n v="2"/>
    <n v="2.8588173072799783E-5"/>
    <n v="0.95933332380394376"/>
    <n v="34.129692832764505"/>
    <n v="11.376564277588168"/>
    <n v="56.882821387940837"/>
    <n v="34.129692832764505"/>
    <n v="22.753128555176335"/>
    <n v="0"/>
    <n v="0"/>
    <x v="2"/>
    <n v="-0.16666666666666674"/>
    <x v="2"/>
    <x v="13"/>
  </r>
  <r>
    <s v="Goncalves"/>
    <n v="4423"/>
    <x v="12"/>
    <n v="15"/>
    <n v="5"/>
    <n v="15"/>
    <n v="20"/>
    <n v="18"/>
    <n v="2.5729355765519802E-4"/>
    <n v="0.95959061736159901"/>
    <n v="339.1363328057879"/>
    <n v="113.04544426859599"/>
    <n v="339.1363328057879"/>
    <n v="452.18177707438394"/>
    <n v="406.96359936694552"/>
    <n v="47.479086592810319"/>
    <n v="88.793420142018803"/>
    <x v="0"/>
    <n v="0.628571428571429"/>
    <x v="0"/>
    <x v="0"/>
  </r>
  <r>
    <s v="Santa Rita de Caldas"/>
    <n v="9335"/>
    <x v="12"/>
    <n v="2"/>
    <n v="5"/>
    <n v="15"/>
    <n v="27"/>
    <n v="34"/>
    <n v="4.8599894223759629E-4"/>
    <n v="0.96007661630383656"/>
    <n v="21.424745581146222"/>
    <n v="53.561863952865558"/>
    <n v="160.68559185859667"/>
    <n v="289.23406534547399"/>
    <n v="364.22067487948578"/>
    <n v="92.126405998928746"/>
    <n v="89.378098724369622"/>
    <x v="0"/>
    <n v="3.1590909090909087"/>
    <x v="0"/>
    <x v="0"/>
  </r>
  <r>
    <s v="Verissimo"/>
    <n v="3890"/>
    <x v="7"/>
    <n v="6"/>
    <n v="1"/>
    <n v="0"/>
    <n v="4"/>
    <n v="4"/>
    <n v="5.7176346145599566E-5"/>
    <n v="0.96013379264998211"/>
    <n v="154.24164524421596"/>
    <n v="25.706940874035986"/>
    <n v="0"/>
    <n v="102.82776349614394"/>
    <n v="102.82776349614394"/>
    <n v="-2.5706940874036066"/>
    <n v="-68.743964812865357"/>
    <x v="1"/>
    <n v="0.71428571428571397"/>
    <x v="1"/>
    <x v="1"/>
  </r>
  <r>
    <s v="Claraval"/>
    <n v="4437"/>
    <x v="12"/>
    <n v="6"/>
    <n v="4"/>
    <n v="27"/>
    <n v="35"/>
    <n v="20"/>
    <n v="2.8588173072799784E-4"/>
    <n v="0.96041967438071008"/>
    <n v="135.22650439486139"/>
    <n v="90.151002929907591"/>
    <n v="608.51926977687629"/>
    <n v="788.82127563669144"/>
    <n v="450.755014649538"/>
    <n v="132.97272932161371"/>
    <n v="89.56912443843504"/>
    <x v="0"/>
    <n v="1.2297297297297294"/>
    <x v="0"/>
    <x v="0"/>
  </r>
  <r>
    <s v="Cachoeira de Minas"/>
    <n v="11194"/>
    <x v="12"/>
    <n v="9"/>
    <n v="17"/>
    <n v="43"/>
    <n v="46"/>
    <n v="13"/>
    <n v="1.8582312497319859E-4"/>
    <n v="0.96060549750568325"/>
    <n v="80.400214400571741"/>
    <n v="151.86707164552439"/>
    <n v="384.13435769162049"/>
    <n v="410.93442915847771"/>
    <n v="116.13364302304807"/>
    <n v="33.053421475790593"/>
    <n v="88.267098973155768"/>
    <x v="0"/>
    <n v="0.28260869565217367"/>
    <x v="1"/>
    <x v="7"/>
  </r>
  <r>
    <s v="Indianopolis"/>
    <n v="6556"/>
    <x v="2"/>
    <n v="1"/>
    <n v="3"/>
    <n v="9"/>
    <n v="16"/>
    <n v="36"/>
    <n v="5.1458711531039605E-4"/>
    <n v="0.96112008462099363"/>
    <n v="15.253203172666259"/>
    <n v="45.759609517998783"/>
    <n v="137.27882855399633"/>
    <n v="244.05125076266015"/>
    <n v="549.11531421598534"/>
    <n v="126.60158633312994"/>
    <n v="89.547441784597694"/>
    <x v="0"/>
    <n v="5.0000000000000009"/>
    <x v="0"/>
    <x v="0"/>
  </r>
  <r>
    <s v="Sao Jose do Mantimento"/>
    <n v="2562"/>
    <x v="9"/>
    <n v="5"/>
    <n v="2"/>
    <n v="5"/>
    <n v="7"/>
    <n v="0"/>
    <n v="0"/>
    <n v="0.96112008462099363"/>
    <n v="195.160031225605"/>
    <n v="78.064012490241993"/>
    <n v="195.160031225605"/>
    <n v="273.22404371584702"/>
    <n v="0"/>
    <n v="-19.516003122560498"/>
    <n v="-87.066729600095215"/>
    <x v="1"/>
    <n v="-0.12499999999999986"/>
    <x v="3"/>
    <x v="4"/>
  </r>
  <r>
    <s v="Sao Domingos das Dores"/>
    <n v="5402"/>
    <x v="4"/>
    <n v="4"/>
    <n v="26"/>
    <n v="12"/>
    <n v="10"/>
    <n v="31"/>
    <n v="4.4311668262839664E-4"/>
    <n v="0.96156320130362205"/>
    <n v="74.046649389115146"/>
    <n v="481.30322102924839"/>
    <n v="222.13994816734544"/>
    <n v="185.11662347278786"/>
    <n v="573.86153276564232"/>
    <n v="70.344316919659377"/>
    <n v="89.185550121452764"/>
    <x v="0"/>
    <n v="0.46428571428571452"/>
    <x v="0"/>
    <x v="0"/>
  </r>
  <r>
    <s v="Serrania"/>
    <n v="7582"/>
    <x v="12"/>
    <n v="2"/>
    <n v="0"/>
    <n v="7"/>
    <n v="12"/>
    <n v="2"/>
    <n v="2.8588173072799783E-5"/>
    <n v="0.96159178947669488"/>
    <n v="26.37826431020839"/>
    <n v="0"/>
    <n v="92.323925085729357"/>
    <n v="158.26958586125033"/>
    <n v="26.37826431020839"/>
    <n v="15.826958586125034"/>
    <n v="86.384667516951922"/>
    <x v="0"/>
    <n v="1.3333333333333333"/>
    <x v="2"/>
    <x v="9"/>
  </r>
  <r>
    <s v="Lassance"/>
    <n v="6647"/>
    <x v="5"/>
    <n v="2"/>
    <n v="3"/>
    <n v="14"/>
    <n v="24"/>
    <n v="5"/>
    <n v="7.147043268199946E-5"/>
    <n v="0.96166325990937684"/>
    <n v="30.088761847449977"/>
    <n v="45.133142771174967"/>
    <n v="210.62133293214984"/>
    <n v="361.06514216939973"/>
    <n v="75.221904618624947"/>
    <n v="40.619828494057472"/>
    <n v="88.58974764955704"/>
    <x v="0"/>
    <n v="1.2894736842105261"/>
    <x v="1"/>
    <x v="7"/>
  </r>
  <r>
    <s v="Monjolos"/>
    <n v="2338"/>
    <x v="0"/>
    <n v="2"/>
    <n v="0"/>
    <n v="0"/>
    <n v="1"/>
    <n v="0"/>
    <n v="0"/>
    <n v="0.96166325990937684"/>
    <n v="85.543199315654405"/>
    <n v="0"/>
    <n v="0"/>
    <n v="42.771599657827203"/>
    <n v="0"/>
    <n v="-12.83147989734816"/>
    <n v="-85.543756171699755"/>
    <x v="1"/>
    <n v="-0.24999999999999997"/>
    <x v="3"/>
    <x v="4"/>
  </r>
  <r>
    <s v="Monte Belo"/>
    <n v="12889"/>
    <x v="12"/>
    <n v="6"/>
    <n v="36"/>
    <n v="107"/>
    <n v="98"/>
    <n v="45"/>
    <n v="6.4323389413799509E-4"/>
    <n v="0.96230649380351485"/>
    <n v="46.551322833423846"/>
    <n v="279.30793700054312"/>
    <n v="830.16525719605863"/>
    <n v="760.33827294592288"/>
    <n v="349.13492125067887"/>
    <n v="108.61975327798901"/>
    <n v="89.472525400753199"/>
    <x v="0"/>
    <n v="0.43959731543624148"/>
    <x v="0"/>
    <x v="0"/>
  </r>
  <r>
    <s v="Ilicinea"/>
    <n v="11717"/>
    <x v="12"/>
    <n v="19"/>
    <n v="4"/>
    <n v="92"/>
    <n v="172"/>
    <n v="54"/>
    <n v="7.7188067296559413E-4"/>
    <n v="0.96307837447648048"/>
    <n v="162.15754886062984"/>
    <n v="34.138431339079972"/>
    <n v="785.18392079883927"/>
    <n v="1467.9525475804387"/>
    <n v="460.86882307757958"/>
    <n v="203.12366646752582"/>
    <n v="89.717928897092435"/>
    <x v="0"/>
    <n v="1.9478260869565214"/>
    <x v="0"/>
    <x v="0"/>
  </r>
  <r>
    <s v="Fama"/>
    <n v="2270"/>
    <x v="12"/>
    <n v="1"/>
    <n v="6"/>
    <n v="9"/>
    <n v="8"/>
    <n v="2"/>
    <n v="2.8588173072799783E-5"/>
    <n v="0.96310696264955331"/>
    <n v="44.052863436123353"/>
    <n v="264.31718061674007"/>
    <n v="396.47577092511017"/>
    <n v="352.42290748898682"/>
    <n v="88.105726872246706"/>
    <n v="17.621145374449345"/>
    <n v="86.75194837419599"/>
    <x v="0"/>
    <n v="-6.249999999999984E-2"/>
    <x v="1"/>
    <x v="7"/>
  </r>
  <r>
    <s v="Jequitai"/>
    <n v="8182"/>
    <x v="5"/>
    <n v="5"/>
    <n v="6"/>
    <n v="3"/>
    <n v="12"/>
    <n v="0"/>
    <n v="0"/>
    <n v="0.96310696264955331"/>
    <n v="61.109753116597403"/>
    <n v="73.33170373991689"/>
    <n v="36.665851869958445"/>
    <n v="146.66340747983378"/>
    <n v="0"/>
    <n v="-4.8887802493277901"/>
    <n v="-78.439619229376802"/>
    <x v="1"/>
    <n v="0.28571428571428564"/>
    <x v="3"/>
    <x v="4"/>
  </r>
  <r>
    <s v="Consolacao"/>
    <n v="1747"/>
    <x v="12"/>
    <n v="2"/>
    <n v="1"/>
    <n v="5"/>
    <n v="7"/>
    <n v="2"/>
    <n v="2.8588173072799783E-5"/>
    <n v="0.96313555082262614"/>
    <n v="114.48196908986833"/>
    <n v="57.240984544934165"/>
    <n v="286.20492272467084"/>
    <n v="400.68689181453925"/>
    <n v="114.48196908986833"/>
    <n v="34.344590726960504"/>
    <n v="88.332209086755398"/>
    <x v="0"/>
    <n v="0.68750000000000033"/>
    <x v="1"/>
    <x v="7"/>
  </r>
  <r>
    <s v="Morro da Garca"/>
    <n v="2968"/>
    <x v="0"/>
    <n v="3"/>
    <n v="1"/>
    <n v="10"/>
    <n v="1"/>
    <n v="1"/>
    <n v="1.4294086536399891E-5"/>
    <n v="0.96314984490916256"/>
    <n v="101.07816711590297"/>
    <n v="33.692722371967655"/>
    <n v="336.92722371967659"/>
    <n v="33.692722371967655"/>
    <n v="33.692722371967655"/>
    <n v="-13.477088948787062"/>
    <n v="-85.756429616032804"/>
    <x v="1"/>
    <n v="-0.78571428571428581"/>
    <x v="2"/>
    <x v="3"/>
  </r>
  <r>
    <s v="PINGO-D'AGUA"/>
    <n v="4169"/>
    <x v="4"/>
    <n v="2"/>
    <n v="11"/>
    <n v="21"/>
    <n v="16"/>
    <n v="9"/>
    <n v="1.2864677882759901E-4"/>
    <n v="0.96327849168799018"/>
    <n v="47.973135044375148"/>
    <n v="263.85224274406329"/>
    <n v="503.71791796593908"/>
    <n v="383.78508035500118"/>
    <n v="215.87910769968818"/>
    <n v="45.5744782921564"/>
    <n v="88.743011677079309"/>
    <x v="0"/>
    <n v="0.10294117647058823"/>
    <x v="0"/>
    <x v="0"/>
  </r>
  <r>
    <s v="Ijaci"/>
    <n v="5950"/>
    <x v="12"/>
    <n v="3"/>
    <n v="1"/>
    <n v="16"/>
    <n v="12"/>
    <n v="4"/>
    <n v="5.7176346145599566E-5"/>
    <n v="0.96333566803413573"/>
    <n v="50.420168067226889"/>
    <n v="16.806722689075631"/>
    <n v="268.9075630252101"/>
    <n v="201.68067226890756"/>
    <n v="67.226890756302524"/>
    <n v="21.848739495798323"/>
    <n v="87.37944509006752"/>
    <x v="0"/>
    <n v="0.20000000000000004"/>
    <x v="1"/>
    <x v="7"/>
  </r>
  <r>
    <s v="Pintopolis"/>
    <n v="8075"/>
    <x v="5"/>
    <n v="2"/>
    <n v="1"/>
    <n v="1"/>
    <n v="5"/>
    <n v="6"/>
    <n v="8.5764519218399342E-5"/>
    <n v="0.96342143255335411"/>
    <n v="24.767801857585141"/>
    <n v="12.383900928792571"/>
    <n v="12.383900928792571"/>
    <n v="61.919504643962853"/>
    <n v="74.303405572755409"/>
    <n v="14.860681114551081"/>
    <n v="86.150275237673426"/>
    <x v="0"/>
    <n v="3.125"/>
    <x v="1"/>
    <x v="7"/>
  </r>
  <r>
    <s v="Sao Jose da Varginha"/>
    <n v="3994"/>
    <x v="6"/>
    <n v="3"/>
    <n v="6"/>
    <n v="29"/>
    <n v="2"/>
    <n v="4"/>
    <n v="5.7176346145599566E-5"/>
    <n v="0.96347860889949966"/>
    <n v="75.11266900350526"/>
    <n v="150.22533800701052"/>
    <n v="726.08913370055075"/>
    <n v="50.075112669003502"/>
    <n v="100.150225338007"/>
    <n v="-5.0075112669003543"/>
    <n v="-78.706596107799058"/>
    <x v="1"/>
    <n v="-0.76315789473684204"/>
    <x v="1"/>
    <x v="1"/>
  </r>
  <r>
    <s v="Paulistas"/>
    <n v="5016"/>
    <x v="3"/>
    <n v="2"/>
    <n v="12"/>
    <n v="14"/>
    <n v="9"/>
    <n v="10"/>
    <n v="1.4294086536399892E-4"/>
    <n v="0.96362154976486369"/>
    <n v="39.872408293460929"/>
    <n v="239.23444976076553"/>
    <n v="279.10685805422645"/>
    <n v="179.42583732057417"/>
    <n v="199.36204146730461"/>
    <n v="25.917065390749599"/>
    <n v="87.790360499535211"/>
    <x v="0"/>
    <n v="1.7857142857142908E-2"/>
    <x v="1"/>
    <x v="7"/>
  </r>
  <r>
    <s v="Santa Juliana"/>
    <n v="11254"/>
    <x v="7"/>
    <n v="2"/>
    <n v="0"/>
    <n v="13"/>
    <n v="14"/>
    <n v="32"/>
    <n v="4.5741076916479652E-4"/>
    <n v="0.96407896053402853"/>
    <n v="17.771459036786922"/>
    <n v="0"/>
    <n v="115.51448373911498"/>
    <n v="124.40021325750845"/>
    <n v="284.34334458859075"/>
    <n v="65.754398436111615"/>
    <n v="89.128706759687418"/>
    <x v="0"/>
    <n v="3.6000000000000005"/>
    <x v="0"/>
    <x v="0"/>
  </r>
  <r>
    <s v="QUELUZITO"/>
    <n v="1888"/>
    <x v="11"/>
    <n v="2"/>
    <n v="5"/>
    <n v="3"/>
    <n v="10"/>
    <n v="20"/>
    <n v="2.8588173072799784E-4"/>
    <n v="0.96436484226475649"/>
    <n v="105.93220338983051"/>
    <n v="264.83050847457628"/>
    <n v="158.89830508474577"/>
    <n v="529.66101694915255"/>
    <n v="1059.3220338983051"/>
    <n v="217.16101694915255"/>
    <n v="89.736161787509701"/>
    <x v="0"/>
    <n v="3.4999999999999996"/>
    <x v="0"/>
    <x v="0"/>
  </r>
  <r>
    <s v="Buenopolis"/>
    <n v="9704"/>
    <x v="0"/>
    <n v="5"/>
    <n v="7"/>
    <n v="21"/>
    <n v="11"/>
    <n v="7"/>
    <n v="1.0005860575479924E-4"/>
    <n v="0.96446490087051129"/>
    <n v="51.525144270403956"/>
    <n v="72.135201978565547"/>
    <n v="216.4056059356966"/>
    <n v="113.3553173948887"/>
    <n v="72.135201978565547"/>
    <n v="8.2440230832646328"/>
    <n v="83.0838107556133"/>
    <x v="0"/>
    <n v="-0.18181818181818177"/>
    <x v="1"/>
    <x v="7"/>
  </r>
  <r>
    <s v="Olaria"/>
    <n v="2465"/>
    <x v="1"/>
    <n v="1"/>
    <n v="3"/>
    <n v="1"/>
    <n v="5"/>
    <n v="0"/>
    <n v="0"/>
    <n v="0.96446490087051129"/>
    <n v="40.56795131845842"/>
    <n v="121.70385395537525"/>
    <n v="40.56795131845842"/>
    <n v="202.83975659229208"/>
    <n v="0"/>
    <n v="0"/>
    <n v="0"/>
    <x v="2"/>
    <n v="0.49999999999999989"/>
    <x v="3"/>
    <x v="12"/>
  </r>
  <r>
    <s v="Itutinga"/>
    <n v="4166"/>
    <x v="12"/>
    <n v="5"/>
    <n v="3"/>
    <n v="4"/>
    <n v="2"/>
    <n v="0"/>
    <n v="0"/>
    <n v="0.96446490087051129"/>
    <n v="120.01920307249159"/>
    <n v="72.011521843494961"/>
    <n v="96.015362457993277"/>
    <n v="48.007681228996638"/>
    <n v="0"/>
    <n v="-26.40422467594815"/>
    <n v="-87.831089159982284"/>
    <x v="1"/>
    <n v="-0.75"/>
    <x v="3"/>
    <x v="4"/>
  </r>
  <r>
    <s v="Sao Sebastiao do Oeste"/>
    <n v="5597"/>
    <x v="6"/>
    <n v="2"/>
    <n v="7"/>
    <n v="11"/>
    <n v="6"/>
    <n v="8"/>
    <n v="1.1435269229119913E-4"/>
    <n v="0.9645792535628025"/>
    <n v="35.733428622476325"/>
    <n v="125.06700017866714"/>
    <n v="196.53385742361982"/>
    <n v="107.20028586742897"/>
    <n v="142.9337144899053"/>
    <n v="19.65338574236198"/>
    <n v="87.087198539403786"/>
    <x v="0"/>
    <n v="4.999999999999985E-2"/>
    <x v="1"/>
    <x v="7"/>
  </r>
  <r>
    <s v="Chiador"/>
    <n v="2975"/>
    <x v="1"/>
    <n v="0"/>
    <n v="0"/>
    <n v="0"/>
    <n v="0"/>
    <n v="53"/>
    <n v="7.5758658642919425E-4"/>
    <n v="0.96533684014923171"/>
    <n v="0"/>
    <n v="0"/>
    <n v="0"/>
    <n v="0"/>
    <n v="1781.512605042017"/>
    <n v="356.30252100840346"/>
    <n v="89.839193871231828"/>
    <x v="0"/>
    <n v="0"/>
    <x v="0"/>
    <x v="0"/>
  </r>
  <r>
    <s v="Ubai"/>
    <n v="12348"/>
    <x v="5"/>
    <n v="4"/>
    <n v="18"/>
    <n v="21"/>
    <n v="15"/>
    <n v="0"/>
    <n v="0"/>
    <n v="0.96533684014923171"/>
    <n v="32.39390994493035"/>
    <n v="145.77259475218659"/>
    <n v="170.06802721088434"/>
    <n v="121.47716229348883"/>
    <n v="0"/>
    <n v="-8.9083252348558464"/>
    <n v="-83.595101390970115"/>
    <x v="1"/>
    <n v="-0.47674418604651153"/>
    <x v="3"/>
    <x v="4"/>
  </r>
  <r>
    <s v="Sao Sebastiao da Bela Vista"/>
    <n v="5115"/>
    <x v="12"/>
    <n v="4"/>
    <n v="9"/>
    <n v="31"/>
    <n v="28"/>
    <n v="5"/>
    <n v="7.147043268199946E-5"/>
    <n v="0.96540831058191368"/>
    <n v="78.201368523949171"/>
    <n v="175.95307917888562"/>
    <n v="606.06060606060601"/>
    <n v="547.40957966764415"/>
    <n v="97.75171065493646"/>
    <n v="41.05571847507332"/>
    <n v="88.60471439686863"/>
    <x v="0"/>
    <n v="0.12499999999999997"/>
    <x v="1"/>
    <x v="7"/>
  </r>
  <r>
    <s v="Monsenhor Paulo"/>
    <n v="7591"/>
    <x v="12"/>
    <n v="2"/>
    <n v="4"/>
    <n v="51"/>
    <n v="25"/>
    <n v="44"/>
    <n v="6.2893980760159521E-4"/>
    <n v="0.96603725038951527"/>
    <n v="26.346989856408904"/>
    <n v="52.693979712817807"/>
    <n v="671.8482413384271"/>
    <n v="329.33737320511136"/>
    <n v="579.63377684099589"/>
    <n v="138.32169674614676"/>
    <n v="89.585786014162437"/>
    <x v="0"/>
    <n v="0.81578947368421051"/>
    <x v="0"/>
    <x v="0"/>
  </r>
  <r>
    <s v="Nova Modica"/>
    <n v="3969"/>
    <x v="10"/>
    <n v="0"/>
    <n v="32"/>
    <n v="9"/>
    <n v="10"/>
    <n v="5"/>
    <n v="7.147043268199946E-5"/>
    <n v="0.96610872082219723"/>
    <n v="0"/>
    <n v="806.24842529604439"/>
    <n v="226.75736961451247"/>
    <n v="251.95263290501384"/>
    <n v="125.97631645250692"/>
    <n v="-30.234315948601665"/>
    <n v="-88.10563267580018"/>
    <x v="1"/>
    <n v="-0.45121951219512202"/>
    <x v="1"/>
    <x v="1"/>
  </r>
  <r>
    <s v="Oliveira Fortes"/>
    <n v="1971"/>
    <x v="1"/>
    <n v="3"/>
    <n v="2"/>
    <n v="4"/>
    <n v="2"/>
    <n v="0"/>
    <n v="0"/>
    <n v="0.96610872082219723"/>
    <n v="152.20700152207002"/>
    <n v="101.47133434804667"/>
    <n v="202.94266869609334"/>
    <n v="101.47133434804667"/>
    <n v="0"/>
    <n v="-30.441400304414003"/>
    <n v="-88.11851023432915"/>
    <x v="1"/>
    <n v="-0.66666666666666663"/>
    <x v="3"/>
    <x v="4"/>
  </r>
  <r>
    <s v="Rio Vermelho"/>
    <n v="15314"/>
    <x v="0"/>
    <n v="2"/>
    <n v="4"/>
    <n v="12"/>
    <n v="20"/>
    <n v="5"/>
    <n v="7.147043268199946E-5"/>
    <n v="0.96618019125487919"/>
    <n v="13.059945148230378"/>
    <n v="26.119890296460756"/>
    <n v="78.359670889382272"/>
    <n v="130.59945148230378"/>
    <n v="32.649862870575944"/>
    <n v="14.365939663053416"/>
    <n v="86.01811589385737"/>
    <x v="0"/>
    <n v="1.083333333333333"/>
    <x v="2"/>
    <x v="9"/>
  </r>
  <r>
    <s v="Ribeirao Vermelho"/>
    <n v="3912"/>
    <x v="12"/>
    <n v="2"/>
    <n v="7"/>
    <n v="5"/>
    <n v="10"/>
    <n v="2"/>
    <n v="2.8588173072799783E-5"/>
    <n v="0.96620877942795202"/>
    <n v="51.124744376278123"/>
    <n v="178.93660531697341"/>
    <n v="127.8118609406953"/>
    <n v="255.62372188139059"/>
    <n v="51.124744376278123"/>
    <n v="7.6687116564417179"/>
    <n v="82.570551595826743"/>
    <x v="0"/>
    <n v="0.28571428571428575"/>
    <x v="1"/>
    <x v="7"/>
  </r>
  <r>
    <s v="Sao Tomas de Aquino"/>
    <n v="7100"/>
    <x v="12"/>
    <n v="7"/>
    <n v="10"/>
    <n v="53"/>
    <n v="23"/>
    <n v="9"/>
    <n v="1.2864677882759901E-4"/>
    <n v="0.96633742620677965"/>
    <n v="98.591549295774641"/>
    <n v="140.84507042253523"/>
    <n v="746.47887323943667"/>
    <n v="323.94366197183098"/>
    <n v="126.76056338028168"/>
    <n v="23.943661971830977"/>
    <n v="87.608448494449817"/>
    <x v="0"/>
    <n v="-0.31428571428571445"/>
    <x v="1"/>
    <x v="7"/>
  </r>
  <r>
    <s v="Campo Florido"/>
    <n v="6945"/>
    <x v="7"/>
    <n v="0"/>
    <n v="1"/>
    <n v="15"/>
    <n v="21"/>
    <n v="40"/>
    <n v="5.7176346145599568E-4"/>
    <n v="0.96690918966823569"/>
    <n v="0"/>
    <n v="14.398848092152626"/>
    <n v="215.98272138228944"/>
    <n v="302.37580993520521"/>
    <n v="575.9539236861051"/>
    <n v="143.9884809215263"/>
    <n v="89.602087208711893"/>
    <x v="0"/>
    <n v="4.7187499999999991"/>
    <x v="0"/>
    <x v="0"/>
  </r>
  <r>
    <s v="Santana da Vargem"/>
    <n v="7256"/>
    <x v="12"/>
    <n v="2"/>
    <n v="14"/>
    <n v="36"/>
    <n v="9"/>
    <n v="1"/>
    <n v="1.4294086536399891E-5"/>
    <n v="0.96692348375477211"/>
    <n v="27.563395810363836"/>
    <n v="192.94377067254686"/>
    <n v="496.1411245865491"/>
    <n v="124.03528114663727"/>
    <n v="13.781697905181918"/>
    <n v="-9.6471885336273377"/>
    <n v="-84.082018653723807"/>
    <x v="1"/>
    <n v="-0.71153846153846156"/>
    <x v="4"/>
    <x v="5"/>
  </r>
  <r>
    <s v="Francisco Dumont"/>
    <n v="4945"/>
    <x v="5"/>
    <n v="0"/>
    <n v="0"/>
    <n v="7"/>
    <n v="4"/>
    <n v="6"/>
    <n v="8.5764519218399342E-5"/>
    <n v="0.96700924827399048"/>
    <n v="0"/>
    <n v="0"/>
    <n v="141.55712841253793"/>
    <n v="80.889787664307377"/>
    <n v="121.33468149646107"/>
    <n v="32.355915065722954"/>
    <n v="88.229765811301604"/>
    <x v="0"/>
    <n v="1.1428571428571426"/>
    <x v="1"/>
    <x v="7"/>
  </r>
  <r>
    <s v="Tapira"/>
    <n v="3720"/>
    <x v="7"/>
    <n v="1"/>
    <n v="1"/>
    <n v="36"/>
    <n v="40"/>
    <n v="15"/>
    <n v="2.1441129804599838E-4"/>
    <n v="0.96722365957203649"/>
    <n v="26.881720430107528"/>
    <n v="26.881720430107528"/>
    <n v="967.74193548387098"/>
    <n v="1075.2688172043011"/>
    <n v="403.22580645161287"/>
    <n v="180.10752688172042"/>
    <n v="89.681883418439966"/>
    <x v="0"/>
    <n v="1.1710526315789476"/>
    <x v="0"/>
    <x v="0"/>
  </r>
  <r>
    <s v="Capetinga"/>
    <n v="7341"/>
    <x v="12"/>
    <n v="0"/>
    <n v="45"/>
    <n v="28"/>
    <n v="78"/>
    <n v="41"/>
    <n v="5.8605754799239556E-4"/>
    <n v="0.96780971712002883"/>
    <n v="0"/>
    <n v="612.99550469963219"/>
    <n v="381.41942514643785"/>
    <n v="1062.5255414793626"/>
    <n v="558.50701539299826"/>
    <n v="156.65440675657268"/>
    <n v="89.634258604825035"/>
    <x v="0"/>
    <n v="1.4452054794520552"/>
    <x v="0"/>
    <x v="0"/>
  </r>
  <r>
    <s v="Nova Porteirinha"/>
    <n v="7583"/>
    <x v="5"/>
    <n v="0"/>
    <n v="0"/>
    <n v="0"/>
    <n v="38"/>
    <n v="28"/>
    <n v="4.0023442301919695E-4"/>
    <n v="0.96820995154304801"/>
    <n v="0"/>
    <n v="0"/>
    <n v="0"/>
    <n v="501.12092839245679"/>
    <n v="369.24699986812607"/>
    <n v="123.96149281287089"/>
    <n v="89.537803753524045"/>
    <x v="0"/>
    <n v="0"/>
    <x v="0"/>
    <x v="0"/>
  </r>
  <r>
    <s v="Botumirim"/>
    <n v="6582"/>
    <x v="5"/>
    <n v="4"/>
    <n v="2"/>
    <n v="26"/>
    <n v="35"/>
    <n v="20"/>
    <n v="2.8588173072799784E-4"/>
    <n v="0.96849583327377597"/>
    <n v="60.771801883925853"/>
    <n v="30.385900941962927"/>
    <n v="395.01671224551808"/>
    <n v="531.75326648435123"/>
    <n v="303.85900941962927"/>
    <n v="98.75417806137952"/>
    <n v="89.419833951253594"/>
    <x v="0"/>
    <n v="1.578125"/>
    <x v="0"/>
    <x v="0"/>
  </r>
  <r>
    <s v="Diogo de Vasconcelos"/>
    <n v="4060"/>
    <x v="9"/>
    <n v="1"/>
    <n v="6"/>
    <n v="3"/>
    <n v="3"/>
    <n v="3"/>
    <n v="4.2882259609199671E-5"/>
    <n v="0.96853871553338522"/>
    <n v="24.630541871921181"/>
    <n v="147.78325123152712"/>
    <n v="73.891625615763559"/>
    <n v="73.891625615763559"/>
    <n v="73.891625615763559"/>
    <n v="2.4630541871921197"/>
    <n v="67.902847547365567"/>
    <x v="0"/>
    <n v="-9.9999999999999978E-2"/>
    <x v="1"/>
    <x v="7"/>
  </r>
  <r>
    <s v="Senador Amaral"/>
    <n v="5198"/>
    <x v="12"/>
    <n v="10"/>
    <n v="25"/>
    <n v="64"/>
    <n v="28"/>
    <n v="22"/>
    <n v="3.144699038007976E-4"/>
    <n v="0.96885318543718602"/>
    <n v="192.3816852635629"/>
    <n v="480.95421315890729"/>
    <n v="1231.2427856868028"/>
    <n v="538.66871873797618"/>
    <n v="423.23970757983835"/>
    <n v="51.943055021161982"/>
    <n v="88.897086386634228"/>
    <x v="0"/>
    <n v="-0.24242424242424257"/>
    <x v="0"/>
    <x v="0"/>
  </r>
  <r>
    <s v="Ingai"/>
    <n v="2574"/>
    <x v="12"/>
    <n v="2"/>
    <n v="5"/>
    <n v="25"/>
    <n v="8"/>
    <n v="3"/>
    <n v="4.2882259609199671E-5"/>
    <n v="0.96889606769679526"/>
    <n v="77.700077700077699"/>
    <n v="194.25019425019426"/>
    <n v="971.25097125097125"/>
    <n v="310.8003108003108"/>
    <n v="116.55011655011656"/>
    <n v="19.425019425019421"/>
    <n v="87.053014790681743"/>
    <x v="0"/>
    <n v="-0.48437499999999994"/>
    <x v="1"/>
    <x v="7"/>
  </r>
  <r>
    <s v="Ibiracatu"/>
    <n v="5996"/>
    <x v="5"/>
    <n v="2"/>
    <n v="14"/>
    <n v="14"/>
    <n v="11"/>
    <n v="7"/>
    <n v="1.0005860575479924E-4"/>
    <n v="0.96899612630255005"/>
    <n v="33.355570380253496"/>
    <n v="233.48899266177455"/>
    <n v="233.48899266177455"/>
    <n v="183.45563709139427"/>
    <n v="116.74449633088727"/>
    <n v="11.674449633088727"/>
    <n v="85.104157727786557"/>
    <x v="0"/>
    <n v="-0.1000000000000001"/>
    <x v="1"/>
    <x v="7"/>
  </r>
  <r>
    <s v="Minduri"/>
    <n v="3684"/>
    <x v="12"/>
    <n v="1"/>
    <n v="0"/>
    <n v="20"/>
    <n v="4"/>
    <n v="1"/>
    <n v="1.4294086536399891E-5"/>
    <n v="0.96901042038908647"/>
    <n v="27.14440825190011"/>
    <n v="0"/>
    <n v="542.88816503800217"/>
    <n v="108.57763300760044"/>
    <n v="27.14440825190011"/>
    <n v="10.857763300760046"/>
    <n v="84.737903620582472"/>
    <x v="0"/>
    <n v="-0.6428571428571429"/>
    <x v="2"/>
    <x v="9"/>
  </r>
  <r>
    <s v="Resende Costa"/>
    <n v="10894"/>
    <x v="11"/>
    <n v="5"/>
    <n v="10"/>
    <n v="33"/>
    <n v="46"/>
    <n v="16"/>
    <n v="2.2870538458239826E-4"/>
    <n v="0.96923912577366889"/>
    <n v="45.896823939783367"/>
    <n v="91.793647879566734"/>
    <n v="302.91903800257023"/>
    <n v="422.25078024600703"/>
    <n v="146.86983660730678"/>
    <n v="53.240315770148712"/>
    <n v="88.923953731698461"/>
    <x v="0"/>
    <n v="0.9375"/>
    <x v="1"/>
    <x v="7"/>
  </r>
  <r>
    <s v="Albertina"/>
    <n v="2966"/>
    <x v="12"/>
    <n v="5"/>
    <n v="2"/>
    <n v="22"/>
    <n v="8"/>
    <n v="10"/>
    <n v="1.4294086536399892E-4"/>
    <n v="0.96938206663903292"/>
    <n v="168.57720836142954"/>
    <n v="67.430883344571811"/>
    <n v="741.73971679028989"/>
    <n v="269.72353337828724"/>
    <n v="337.15441672285908"/>
    <n v="53.94470667565745"/>
    <n v="88.938001124174818"/>
    <x v="0"/>
    <n v="-6.8965517241379282E-2"/>
    <x v="0"/>
    <x v="0"/>
  </r>
  <r>
    <s v="Uniao de Minas"/>
    <n v="4730"/>
    <x v="7"/>
    <n v="0"/>
    <n v="0"/>
    <n v="3"/>
    <n v="13"/>
    <n v="6"/>
    <n v="8.5764519218399342E-5"/>
    <n v="0.9694678311582513"/>
    <n v="0"/>
    <n v="0"/>
    <n v="63.424947145877375"/>
    <n v="274.8414376321353"/>
    <n v="126.84989429175475"/>
    <n v="52.854122621564478"/>
    <n v="88.916093173343754"/>
    <x v="0"/>
    <n v="8.5"/>
    <x v="1"/>
    <x v="7"/>
  </r>
  <r>
    <s v="Leandro Ferreira"/>
    <n v="3011"/>
    <x v="6"/>
    <n v="4"/>
    <n v="0"/>
    <n v="39"/>
    <n v="2"/>
    <n v="0"/>
    <n v="0"/>
    <n v="0.9694678311582513"/>
    <n v="132.8462304882099"/>
    <n v="0"/>
    <n v="1295.2507472600464"/>
    <n v="66.423115244104949"/>
    <n v="0"/>
    <n v="-19.926934573231488"/>
    <n v="-87.127116838647126"/>
    <x v="1"/>
    <n v="-0.93023255813953487"/>
    <x v="3"/>
    <x v="4"/>
  </r>
  <r>
    <s v="Nova Uniao"/>
    <n v="5636"/>
    <x v="0"/>
    <n v="14"/>
    <n v="16"/>
    <n v="11"/>
    <n v="10"/>
    <n v="7"/>
    <n v="1.0005860575479924E-4"/>
    <n v="0.9695678897640061"/>
    <n v="248.40312278211499"/>
    <n v="283.88928317955998"/>
    <n v="195.17388218594746"/>
    <n v="177.43080198722498"/>
    <n v="124.2015613910575"/>
    <n v="-35.486160397444998"/>
    <n v="-88.385832119787182"/>
    <x v="1"/>
    <n v="-0.37804878048780483"/>
    <x v="1"/>
    <x v="1"/>
  </r>
  <r>
    <s v="Cristalia"/>
    <n v="5930"/>
    <x v="5"/>
    <n v="2"/>
    <n v="0"/>
    <n v="4"/>
    <n v="48"/>
    <n v="24"/>
    <n v="3.4305807687359737E-4"/>
    <n v="0.96991094784087972"/>
    <n v="33.726812816188868"/>
    <n v="0"/>
    <n v="67.453625632377737"/>
    <n v="809.44350758853284"/>
    <n v="404.72175379426642"/>
    <n v="155.14333895446879"/>
    <n v="89.630696448583748"/>
    <x v="0"/>
    <n v="17"/>
    <x v="0"/>
    <x v="0"/>
  </r>
  <r>
    <s v="Turvolandia"/>
    <n v="4952"/>
    <x v="12"/>
    <n v="2"/>
    <n v="0"/>
    <n v="2"/>
    <n v="2"/>
    <n v="1"/>
    <n v="1.4294086536399891E-5"/>
    <n v="0.96992524192741614"/>
    <n v="40.38772213247173"/>
    <n v="0"/>
    <n v="40.38772213247173"/>
    <n v="40.38772213247173"/>
    <n v="20.193861066235865"/>
    <n v="0"/>
    <n v="0"/>
    <x v="2"/>
    <n v="0.12499999999999993"/>
    <x v="2"/>
    <x v="13"/>
  </r>
  <r>
    <s v="Carvalhos"/>
    <n v="4739"/>
    <x v="12"/>
    <n v="1"/>
    <n v="0"/>
    <n v="14"/>
    <n v="13"/>
    <n v="3"/>
    <n v="4.2882259609199671E-5"/>
    <n v="0.96996812418702538"/>
    <n v="21.101498206372653"/>
    <n v="0"/>
    <n v="295.42097488921718"/>
    <n v="274.31947668284448"/>
    <n v="63.30449461911796"/>
    <n v="35.87254695083351"/>
    <n v="88.40320942261053"/>
    <x v="0"/>
    <n v="0.6"/>
    <x v="1"/>
    <x v="7"/>
  </r>
  <r>
    <s v="Jose Goncalves de Minas"/>
    <n v="4669"/>
    <x v="13"/>
    <n v="0"/>
    <n v="1"/>
    <n v="8"/>
    <n v="4"/>
    <n v="3"/>
    <n v="4.2882259609199671E-5"/>
    <n v="0.97001100644663463"/>
    <n v="0"/>
    <n v="21.417862497322766"/>
    <n v="171.34289997858212"/>
    <n v="85.671449989291062"/>
    <n v="64.253587491968304"/>
    <n v="19.276076247590488"/>
    <n v="87.030284509062398"/>
    <x v="0"/>
    <n v="0.16666666666666671"/>
    <x v="1"/>
    <x v="7"/>
  </r>
  <r>
    <s v="Conceicao das Pedras"/>
    <n v="2813"/>
    <x v="12"/>
    <n v="0"/>
    <n v="0"/>
    <n v="0"/>
    <n v="5"/>
    <n v="36"/>
    <n v="5.1458711531039605E-4"/>
    <n v="0.97052559356194501"/>
    <n v="0"/>
    <n v="0"/>
    <n v="0"/>
    <n v="177.74617845716318"/>
    <n v="1279.7724848915748"/>
    <n v="273.72911482403129"/>
    <n v="89.790685310701846"/>
    <x v="0"/>
    <n v="0"/>
    <x v="0"/>
    <x v="0"/>
  </r>
  <r>
    <s v="Riacho dos Machados"/>
    <n v="9691"/>
    <x v="5"/>
    <n v="1"/>
    <n v="1"/>
    <n v="30"/>
    <n v="21"/>
    <n v="47"/>
    <n v="6.7182206721079485E-4"/>
    <n v="0.97119741562915585"/>
    <n v="10.318852543597153"/>
    <n v="10.318852543597153"/>
    <n v="309.56557630791457"/>
    <n v="216.69590341554022"/>
    <n v="484.98606954906614"/>
    <n v="115.5711484882881"/>
    <n v="89.504250408193556"/>
    <x v="0"/>
    <n v="2.1874999999999996"/>
    <x v="0"/>
    <x v="0"/>
  </r>
  <r>
    <s v="Sao Joao da Mata"/>
    <n v="2962"/>
    <x v="12"/>
    <n v="1"/>
    <n v="1"/>
    <n v="23"/>
    <n v="13"/>
    <n v="8"/>
    <n v="1.1435269229119913E-4"/>
    <n v="0.97131176832144706"/>
    <n v="33.7609723160027"/>
    <n v="33.7609723160027"/>
    <n v="776.50236326806203"/>
    <n v="438.8926401080351"/>
    <n v="270.0877785280216"/>
    <n v="87.778528021607016"/>
    <n v="89.347297086284243"/>
    <x v="0"/>
    <n v="0.25999999999999995"/>
    <x v="0"/>
    <x v="0"/>
  </r>
  <r>
    <s v="Santa Cruz de Salinas"/>
    <n v="5408"/>
    <x v="5"/>
    <n v="1"/>
    <n v="0"/>
    <n v="0"/>
    <n v="0"/>
    <n v="0"/>
    <n v="0"/>
    <n v="0.97131176832144706"/>
    <n v="18.491124260355029"/>
    <n v="0"/>
    <n v="0"/>
    <n v="0"/>
    <n v="0"/>
    <n v="-3.6982248520710059"/>
    <n v="-74.869065940220494"/>
    <x v="1"/>
    <n v="-1"/>
    <x v="3"/>
    <x v="4"/>
  </r>
  <r>
    <s v="Cruzeiro da Fortaleza"/>
    <n v="3884"/>
    <x v="8"/>
    <n v="5"/>
    <n v="14"/>
    <n v="10"/>
    <n v="25"/>
    <n v="36"/>
    <n v="5.1458711531039605E-4"/>
    <n v="0.97182635543675744"/>
    <n v="128.73326467559218"/>
    <n v="360.4531410916581"/>
    <n v="257.46652935118436"/>
    <n v="643.66632337796091"/>
    <n v="926.87950566426366"/>
    <n v="187.95056642636459"/>
    <n v="89.695157934534151"/>
    <x v="0"/>
    <n v="2.1551724137931032"/>
    <x v="0"/>
    <x v="0"/>
  </r>
  <r>
    <s v="Sao Goncalo do Rio Preto"/>
    <n v="3243"/>
    <x v="13"/>
    <n v="1"/>
    <n v="1"/>
    <n v="8"/>
    <n v="9"/>
    <n v="0"/>
    <n v="0"/>
    <n v="0.97182635543675744"/>
    <n v="30.83564600678384"/>
    <n v="30.83564600678384"/>
    <n v="246.68516805427072"/>
    <n v="277.52081406105458"/>
    <n v="0"/>
    <n v="18.50138760407031"/>
    <n v="86.90617354461223"/>
    <x v="0"/>
    <n v="0.35000000000000009"/>
    <x v="3"/>
    <x v="6"/>
  </r>
  <r>
    <s v="Juramento"/>
    <n v="4092"/>
    <x v="5"/>
    <n v="1"/>
    <n v="0"/>
    <n v="2"/>
    <n v="11"/>
    <n v="32"/>
    <n v="4.5741076916479652E-4"/>
    <n v="0.97228376620592227"/>
    <n v="24.437927663734115"/>
    <n v="0"/>
    <n v="48.87585532746823"/>
    <n v="268.81720430107526"/>
    <n v="782.01368523949168"/>
    <n v="178.39687194525905"/>
    <n v="89.678833049060174"/>
    <x v="0"/>
    <n v="20.5"/>
    <x v="0"/>
    <x v="0"/>
  </r>
  <r>
    <s v="Guaraciama"/>
    <n v="4708"/>
    <x v="5"/>
    <n v="1"/>
    <n v="2"/>
    <n v="1"/>
    <n v="4"/>
    <n v="5"/>
    <n v="7.147043268199946E-5"/>
    <n v="0.97235523663860424"/>
    <n v="21.240441801189466"/>
    <n v="42.480883602378931"/>
    <n v="21.240441801189466"/>
    <n v="84.961767204757862"/>
    <n v="106.20220900594732"/>
    <n v="21.240441801189462"/>
    <n v="87.304505069963326"/>
    <x v="0"/>
    <n v="2.375"/>
    <x v="1"/>
    <x v="7"/>
  </r>
  <r>
    <s v="Presidente Juscelino"/>
    <n v="4382"/>
    <x v="0"/>
    <n v="2"/>
    <n v="0"/>
    <n v="1"/>
    <n v="4"/>
    <n v="6"/>
    <n v="8.5764519218399342E-5"/>
    <n v="0.97244100115782262"/>
    <n v="45.641259698767684"/>
    <n v="0"/>
    <n v="22.820629849383842"/>
    <n v="91.282519397535367"/>
    <n v="136.92377909630306"/>
    <n v="27.384755819260612"/>
    <n v="87.908678357224886"/>
    <x v="0"/>
    <n v="3.9999999999999996"/>
    <x v="1"/>
    <x v="7"/>
  </r>
  <r>
    <s v="Canaa"/>
    <n v="4798"/>
    <x v="9"/>
    <n v="1"/>
    <n v="9"/>
    <n v="46"/>
    <n v="34"/>
    <n v="2"/>
    <n v="2.8588173072799783E-5"/>
    <n v="0.97246958933089545"/>
    <n v="20.842017507294706"/>
    <n v="187.57815756565236"/>
    <n v="958.73280533555658"/>
    <n v="708.62859524802002"/>
    <n v="41.684035014589412"/>
    <n v="56.273447269695701"/>
    <n v="88.981939931431128"/>
    <x v="0"/>
    <n v="-3.5714285714285816E-2"/>
    <x v="2"/>
    <x v="9"/>
  </r>
  <r>
    <s v="Ibertioga"/>
    <n v="5204"/>
    <x v="11"/>
    <n v="3"/>
    <n v="13"/>
    <n v="15"/>
    <n v="5"/>
    <n v="0"/>
    <n v="0"/>
    <n v="0.97246958933089545"/>
    <n v="57.64796310530361"/>
    <n v="249.80784012298233"/>
    <n v="288.23981552651804"/>
    <n v="96.079938508839348"/>
    <n v="0"/>
    <n v="-26.902382782475019"/>
    <n v="-87.871214121921454"/>
    <x v="1"/>
    <n v="-0.75806451612903225"/>
    <x v="3"/>
    <x v="4"/>
  </r>
  <r>
    <s v="Tabuleiro"/>
    <n v="4118"/>
    <x v="1"/>
    <n v="7"/>
    <n v="11"/>
    <n v="4"/>
    <n v="16"/>
    <n v="5"/>
    <n v="7.147043268199946E-5"/>
    <n v="0.97254105976357741"/>
    <n v="169.98542982030111"/>
    <n v="267.11996114618745"/>
    <n v="97.134531325886343"/>
    <n v="388.53812530354537"/>
    <n v="121.41816415735794"/>
    <n v="2.4283632831471578"/>
    <n v="67.618135925292009"/>
    <x v="0"/>
    <n v="0.43181818181818182"/>
    <x v="1"/>
    <x v="7"/>
  </r>
  <r>
    <s v="Ouro Preto"/>
    <n v="69251"/>
    <x v="0"/>
    <n v="256"/>
    <n v="216"/>
    <n v="274"/>
    <n v="453"/>
    <n v="191"/>
    <n v="2.7301705284523792E-3"/>
    <n v="0.97527123029202978"/>
    <n v="369.66975206134208"/>
    <n v="311.90885330175735"/>
    <n v="395.66215650315513"/>
    <n v="654.14217845229666"/>
    <n v="275.80829157701697"/>
    <n v="15.45104041818891"/>
    <n v="86.296949644027976"/>
    <x v="0"/>
    <n v="0.29490616621983928"/>
    <x v="0"/>
    <x v="0"/>
  </r>
  <r>
    <s v="Ibiai"/>
    <n v="7852"/>
    <x v="5"/>
    <n v="0"/>
    <n v="0"/>
    <n v="0"/>
    <n v="0"/>
    <n v="0"/>
    <n v="0"/>
    <n v="0.97527123029202978"/>
    <n v="0"/>
    <n v="0"/>
    <n v="0"/>
    <n v="0"/>
    <n v="0"/>
    <n v="0"/>
    <n v="0"/>
    <x v="2"/>
    <n v="0"/>
    <x v="3"/>
    <x v="12"/>
  </r>
  <r>
    <s v="Medina"/>
    <n v="21181"/>
    <x v="10"/>
    <n v="0"/>
    <n v="0"/>
    <n v="0"/>
    <n v="264"/>
    <n v="25"/>
    <n v="3.573521634099973E-4"/>
    <n v="0.97562858245543982"/>
    <n v="0"/>
    <n v="0"/>
    <n v="0"/>
    <n v="1246.4000755393984"/>
    <n v="118.03031018365517"/>
    <n v="148.24606959067086"/>
    <n v="89.613514809097197"/>
    <x v="0"/>
    <n v="0"/>
    <x v="1"/>
    <x v="7"/>
  </r>
  <r>
    <s v="Maravilhas"/>
    <n v="7137"/>
    <x v="0"/>
    <n v="0"/>
    <n v="144"/>
    <n v="83"/>
    <n v="14"/>
    <n v="29"/>
    <n v="4.1452850955559683E-4"/>
    <n v="0.97604311096499541"/>
    <n v="0"/>
    <n v="2017.6544766708701"/>
    <n v="1162.9536219700155"/>
    <n v="196.16085189855681"/>
    <n v="406.33319321843913"/>
    <n v="-100.88272383354351"/>
    <n v="-89.43207418610902"/>
    <x v="1"/>
    <n v="-0.71585903083700442"/>
    <x v="0"/>
    <x v="2"/>
  </r>
  <r>
    <s v="Romaria"/>
    <n v="3649"/>
    <x v="2"/>
    <n v="0"/>
    <n v="41"/>
    <n v="16"/>
    <n v="13"/>
    <n v="2"/>
    <n v="2.8588173072799783E-5"/>
    <n v="0.97607169913806824"/>
    <n v="0"/>
    <n v="1123.5955056179776"/>
    <n v="438.47629487530833"/>
    <n v="356.26198958618801"/>
    <n v="54.809536859413541"/>
    <n v="-65.771444231296243"/>
    <n v="-89.128932535441862"/>
    <x v="1"/>
    <n v="-0.60526315789473695"/>
    <x v="1"/>
    <x v="1"/>
  </r>
  <r>
    <s v="Sao Francisco de Sales"/>
    <n v="5314"/>
    <x v="7"/>
    <n v="1"/>
    <n v="0"/>
    <n v="8"/>
    <n v="16"/>
    <n v="6"/>
    <n v="8.5764519218399342E-5"/>
    <n v="0.97615746365728662"/>
    <n v="18.818216033120059"/>
    <n v="0"/>
    <n v="150.54572826496047"/>
    <n v="301.09145652992095"/>
    <n v="112.90929619872036"/>
    <n v="48.92736168611215"/>
    <n v="88.829125432703009"/>
    <x v="0"/>
    <n v="2.6666666666666665"/>
    <x v="1"/>
    <x v="7"/>
  </r>
  <r>
    <s v="Guarani"/>
    <n v="9915"/>
    <x v="1"/>
    <n v="0"/>
    <n v="129"/>
    <n v="54"/>
    <n v="61"/>
    <n v="56"/>
    <n v="8.0046884603839389E-4"/>
    <n v="0.97695793250332497"/>
    <n v="0"/>
    <n v="1301.0590015128594"/>
    <n v="544.62934947049928"/>
    <n v="615.22945032778625"/>
    <n v="564.80080685829546"/>
    <n v="44.377206253151783"/>
    <n v="88.709110164440077"/>
    <x v="0"/>
    <n v="-4.098360655737724E-2"/>
    <x v="0"/>
    <x v="0"/>
  </r>
  <r>
    <s v="Alpinopolis"/>
    <n v="18486"/>
    <x v="12"/>
    <n v="0"/>
    <n v="46"/>
    <n v="0"/>
    <n v="0"/>
    <n v="233"/>
    <n v="3.3305221629811748E-3"/>
    <n v="0.9802884546663061"/>
    <n v="0"/>
    <n v="248.8369576977172"/>
    <n v="0"/>
    <n v="0"/>
    <n v="1260.4132857297413"/>
    <n v="227.19896137617656"/>
    <n v="89.747818347489627"/>
    <x v="0"/>
    <n v="6.5978260869565215"/>
    <x v="0"/>
    <x v="0"/>
  </r>
  <r>
    <s v="Areado"/>
    <n v="13723"/>
    <x v="12"/>
    <n v="0"/>
    <n v="0"/>
    <n v="217"/>
    <n v="91"/>
    <n v="36"/>
    <n v="5.1458711531039605E-4"/>
    <n v="0.98080304178161648"/>
    <n v="0"/>
    <n v="0"/>
    <n v="1581.2868906215842"/>
    <n v="663.12030897034174"/>
    <n v="262.33330904321213"/>
    <n v="118.77869270567658"/>
    <n v="89.517637174145349"/>
    <x v="0"/>
    <n v="-0.12211981566820281"/>
    <x v="0"/>
    <x v="0"/>
  </r>
  <r>
    <s v="Alvorada de Minas"/>
    <n v="3585"/>
    <x v="13"/>
    <n v="0"/>
    <n v="1"/>
    <n v="23"/>
    <n v="25"/>
    <n v="25"/>
    <n v="3.573521634099973E-4"/>
    <n v="0.98116039394502652"/>
    <n v="0"/>
    <n v="27.894002789400279"/>
    <n v="641.56206415620647"/>
    <n v="697.35006973500697"/>
    <n v="697.35006973500697"/>
    <n v="206.41562064156204"/>
    <n v="89.722427347816591"/>
    <x v="0"/>
    <n v="2.125"/>
    <x v="0"/>
    <x v="0"/>
  </r>
  <r>
    <s v="Jeceaba"/>
    <n v="6047"/>
    <x v="11"/>
    <n v="0"/>
    <n v="8"/>
    <n v="21"/>
    <n v="19"/>
    <n v="7"/>
    <n v="1.0005860575479924E-4"/>
    <n v="0.98126045255078131"/>
    <n v="0"/>
    <n v="132.29700678022161"/>
    <n v="347.27964279808168"/>
    <n v="314.20539110302633"/>
    <n v="115.75988093269389"/>
    <n v="41.342814618819247"/>
    <n v="88.614399862427817"/>
    <x v="0"/>
    <n v="0.34482758620689657"/>
    <x v="1"/>
    <x v="7"/>
  </r>
  <r>
    <s v="Rio do Prado"/>
    <n v="4506"/>
    <x v="10"/>
    <n v="0"/>
    <n v="0"/>
    <n v="0"/>
    <n v="116"/>
    <n v="7"/>
    <n v="1.0005860575479924E-4"/>
    <n v="0.98136051115653611"/>
    <n v="0"/>
    <n v="0"/>
    <n v="0"/>
    <n v="2574.3453173546382"/>
    <n v="155.3484243231247"/>
    <n v="288.50421660008874"/>
    <n v="89.801404808792071"/>
    <x v="0"/>
    <n v="0"/>
    <x v="1"/>
    <x v="7"/>
  </r>
  <r>
    <s v="Luminarias"/>
    <n v="5528"/>
    <x v="12"/>
    <n v="1"/>
    <n v="1"/>
    <n v="8"/>
    <n v="2"/>
    <n v="2"/>
    <n v="2.8588173072799783E-5"/>
    <n v="0.98138909932960894"/>
    <n v="18.089725036179448"/>
    <n v="18.089725036179448"/>
    <n v="144.71780028943559"/>
    <n v="36.179450072358897"/>
    <n v="36.179450072358897"/>
    <n v="5.4269175108538334"/>
    <n v="79.559413643257614"/>
    <x v="0"/>
    <n v="-0.4"/>
    <x v="2"/>
    <x v="9"/>
  </r>
  <r>
    <s v="Glaucilandia"/>
    <n v="3046"/>
    <x v="5"/>
    <n v="0"/>
    <n v="5"/>
    <n v="0"/>
    <n v="10"/>
    <n v="7"/>
    <n v="1.0005860575479924E-4"/>
    <n v="0.98148915793536373"/>
    <n v="0"/>
    <n v="164.14970453053186"/>
    <n v="0"/>
    <n v="328.29940906106373"/>
    <n v="229.80958634274458"/>
    <n v="62.376887721602102"/>
    <n v="89.081536867195965"/>
    <x v="0"/>
    <n v="4.0999999999999996"/>
    <x v="0"/>
    <x v="0"/>
  </r>
  <r>
    <s v="Cristais"/>
    <n v="11115"/>
    <x v="6"/>
    <n v="3"/>
    <n v="2"/>
    <n v="83"/>
    <n v="40"/>
    <n v="31"/>
    <n v="4.4311668262839664E-4"/>
    <n v="0.98193227461799215"/>
    <n v="26.990553306342779"/>
    <n v="17.993702204228519"/>
    <n v="746.73864147548363"/>
    <n v="359.87404408457041"/>
    <n v="278.90238416554206"/>
    <n v="84.570400359874043"/>
    <n v="89.322539456295516"/>
    <x v="0"/>
    <n v="0.21022727272727268"/>
    <x v="0"/>
    <x v="0"/>
  </r>
  <r>
    <s v="Santo Antonio do Retiro"/>
    <n v="7052"/>
    <x v="5"/>
    <n v="0"/>
    <n v="0"/>
    <n v="0"/>
    <n v="0"/>
    <n v="0"/>
    <n v="0"/>
    <n v="0.98193227461799215"/>
    <n v="0"/>
    <n v="0"/>
    <n v="0"/>
    <n v="0"/>
    <n v="0"/>
    <n v="0"/>
    <n v="0"/>
    <x v="2"/>
    <n v="0"/>
    <x v="3"/>
    <x v="12"/>
  </r>
  <r>
    <s v="Quartel Geral"/>
    <n v="3325"/>
    <x v="0"/>
    <n v="0"/>
    <n v="0"/>
    <n v="7"/>
    <n v="31"/>
    <n v="11"/>
    <n v="1.572349519003988E-4"/>
    <n v="0.9820895095698926"/>
    <n v="0"/>
    <n v="0"/>
    <n v="210.52631578947367"/>
    <n v="932.33082706766913"/>
    <n v="330.82706766917295"/>
    <n v="159.39849624060153"/>
    <n v="89.640554778104999"/>
    <x v="0"/>
    <n v="8.0000000000000018"/>
    <x v="0"/>
    <x v="0"/>
  </r>
  <r>
    <s v="Oratorios"/>
    <n v="4525"/>
    <x v="9"/>
    <n v="0"/>
    <n v="47"/>
    <n v="29"/>
    <n v="19"/>
    <n v="30"/>
    <n v="4.2882259609199676E-4"/>
    <n v="0.98251833216598461"/>
    <n v="0"/>
    <n v="1038.6740331491712"/>
    <n v="640.88397790055251"/>
    <n v="419.88950276243094"/>
    <n v="662.98342541436466"/>
    <n v="70.718232044198913"/>
    <n v="89.189855863015282"/>
    <x v="0"/>
    <n v="-3.2894736842105358E-2"/>
    <x v="0"/>
    <x v="0"/>
  </r>
  <r>
    <s v="Engenheiro Navarro"/>
    <n v="7299"/>
    <x v="5"/>
    <n v="0"/>
    <n v="0"/>
    <n v="0"/>
    <n v="0"/>
    <n v="34"/>
    <n v="4.8599894223759629E-4"/>
    <n v="0.98300433110822216"/>
    <n v="0"/>
    <n v="0"/>
    <n v="0"/>
    <n v="0"/>
    <n v="465.81723523770376"/>
    <n v="93.163447047540757"/>
    <n v="89.385020831269216"/>
    <x v="0"/>
    <n v="0"/>
    <x v="0"/>
    <x v="0"/>
  </r>
  <r>
    <s v="SAO THOME DAS LETRAS"/>
    <n v="6880"/>
    <x v="12"/>
    <n v="0"/>
    <n v="0"/>
    <n v="37"/>
    <n v="7"/>
    <n v="10"/>
    <n v="1.4294086536399892E-4"/>
    <n v="0.9831472719735862"/>
    <n v="0"/>
    <n v="0"/>
    <n v="537.79069767441865"/>
    <n v="101.74418604651163"/>
    <n v="145.34883720930233"/>
    <n v="39.244186046511629"/>
    <n v="88.540334523821912"/>
    <x v="0"/>
    <n v="-0.31081081081081091"/>
    <x v="1"/>
    <x v="7"/>
  </r>
  <r>
    <s v="Ibituruna"/>
    <n v="2923"/>
    <x v="11"/>
    <n v="1"/>
    <n v="1"/>
    <n v="6"/>
    <n v="2"/>
    <n v="0"/>
    <n v="0"/>
    <n v="0.9831472719735862"/>
    <n v="34.211426616489909"/>
    <n v="34.211426616489909"/>
    <n v="205.26855969893944"/>
    <n v="68.422853232979818"/>
    <n v="0"/>
    <n v="-3.4211426616489917"/>
    <n v="-73.706358587162882"/>
    <x v="1"/>
    <n v="-0.625"/>
    <x v="3"/>
    <x v="4"/>
  </r>
  <r>
    <s v="Ipiacu"/>
    <n v="4345"/>
    <x v="2"/>
    <n v="0"/>
    <n v="2"/>
    <n v="31"/>
    <n v="71"/>
    <n v="74"/>
    <n v="1.0577624036935919E-3"/>
    <n v="0.9842050343772798"/>
    <n v="0"/>
    <n v="46.029919447640964"/>
    <n v="713.463751438435"/>
    <n v="1634.0621403912542"/>
    <n v="1703.107019562716"/>
    <n v="499.42462600690453"/>
    <n v="89.88527657636574"/>
    <x v="0"/>
    <n v="5.5909090909090908"/>
    <x v="0"/>
    <x v="0"/>
  </r>
  <r>
    <s v="Sao Francisco do Gloria"/>
    <n v="5690"/>
    <x v="1"/>
    <n v="4"/>
    <n v="3"/>
    <n v="90"/>
    <n v="36"/>
    <n v="20"/>
    <n v="2.8588173072799784E-4"/>
    <n v="0.98449091610800776"/>
    <n v="70.29876977152901"/>
    <n v="52.72407732864675"/>
    <n v="1581.7223198594024"/>
    <n v="632.68892794376097"/>
    <n v="351.49384885764499"/>
    <n v="114.23550087873464"/>
    <n v="89.498454371733501"/>
    <x v="0"/>
    <n v="-0.13402061855670105"/>
    <x v="0"/>
    <x v="0"/>
  </r>
  <r>
    <s v="Datas"/>
    <n v="5639"/>
    <x v="13"/>
    <n v="10"/>
    <n v="15"/>
    <n v="35"/>
    <n v="26"/>
    <n v="3"/>
    <n v="4.2882259609199671E-5"/>
    <n v="0.98453379836761701"/>
    <n v="177.33640716439083"/>
    <n v="266.00461074658625"/>
    <n v="620.67742507536798"/>
    <n v="461.07465862741617"/>
    <n v="53.20092214931725"/>
    <n v="-5.3200922149317247"/>
    <n v="-79.354516962384466"/>
    <x v="1"/>
    <n v="-0.27499999999999991"/>
    <x v="1"/>
    <x v="1"/>
  </r>
  <r>
    <s v="Pedrinopolis"/>
    <n v="3568"/>
    <x v="7"/>
    <n v="2"/>
    <n v="3"/>
    <n v="5"/>
    <n v="20"/>
    <n v="24"/>
    <n v="3.4305807687359737E-4"/>
    <n v="0.98487685644449063"/>
    <n v="56.053811659192824"/>
    <n v="84.080717488789247"/>
    <n v="140.13452914798205"/>
    <n v="560.5381165919282"/>
    <n v="672.64573991031398"/>
    <n v="170.96412556053812"/>
    <n v="89.664870475486111"/>
    <x v="0"/>
    <n v="5.6000000000000005"/>
    <x v="0"/>
    <x v="0"/>
  </r>
  <r>
    <s v="Ferros"/>
    <n v="11615"/>
    <x v="0"/>
    <n v="0"/>
    <n v="0"/>
    <n v="0"/>
    <n v="69"/>
    <n v="0"/>
    <n v="0"/>
    <n v="0.98487685644449063"/>
    <n v="0"/>
    <n v="0"/>
    <n v="0"/>
    <n v="594.05940594059405"/>
    <n v="0"/>
    <n v="59.405940594059395"/>
    <n v="89.035612127987434"/>
    <x v="0"/>
    <n v="0"/>
    <x v="3"/>
    <x v="6"/>
  </r>
  <r>
    <s v="Angelandia"/>
    <n v="8475"/>
    <x v="10"/>
    <n v="0"/>
    <n v="9"/>
    <n v="7"/>
    <n v="9"/>
    <n v="9"/>
    <n v="1.2864677882759901E-4"/>
    <n v="0.98500550322331826"/>
    <n v="0"/>
    <n v="106.19469026548673"/>
    <n v="82.595870206489678"/>
    <n v="106.19469026548673"/>
    <n v="106.19469026548673"/>
    <n v="21.238938053097346"/>
    <n v="87.304314506450567"/>
    <x v="0"/>
    <n v="0.68750000000000011"/>
    <x v="1"/>
    <x v="7"/>
  </r>
  <r>
    <s v="Sao Francisco de Paula"/>
    <n v="6403"/>
    <x v="6"/>
    <n v="0"/>
    <n v="0"/>
    <n v="36"/>
    <n v="14"/>
    <n v="0"/>
    <n v="0"/>
    <n v="0.98500550322331826"/>
    <n v="0"/>
    <n v="0"/>
    <n v="562.23645166328276"/>
    <n v="218.64750898016555"/>
    <n v="0"/>
    <n v="21.864750898016553"/>
    <n v="87.381361431660665"/>
    <x v="0"/>
    <n v="-0.41666666666666663"/>
    <x v="3"/>
    <x v="6"/>
  </r>
  <r>
    <s v="Carmesia"/>
    <n v="2671"/>
    <x v="0"/>
    <n v="2"/>
    <n v="3"/>
    <n v="0"/>
    <n v="44"/>
    <n v="4"/>
    <n v="5.7176346145599566E-5"/>
    <n v="0.98506267956946381"/>
    <n v="74.878322725570953"/>
    <n v="112.31748408835642"/>
    <n v="0"/>
    <n v="1647.3230999625609"/>
    <n v="149.75664545114191"/>
    <n v="168.47622613253466"/>
    <n v="89.659921711309352"/>
    <x v="0"/>
    <n v="13.399999999999999"/>
    <x v="1"/>
    <x v="7"/>
  </r>
  <r>
    <s v="Senhora do Porto"/>
    <n v="3627"/>
    <x v="0"/>
    <n v="1"/>
    <n v="1"/>
    <n v="4"/>
    <n v="2"/>
    <n v="0"/>
    <n v="0"/>
    <n v="0.98506267956946381"/>
    <n v="27.570995312930798"/>
    <n v="27.570995312930798"/>
    <n v="110.28398125172319"/>
    <n v="55.141990625861595"/>
    <n v="0"/>
    <n v="-2.7570995312930799"/>
    <n v="-70.064291749244205"/>
    <x v="1"/>
    <n v="-0.50000000000000011"/>
    <x v="3"/>
    <x v="4"/>
  </r>
  <r>
    <s v="Presidente Bernardes"/>
    <n v="5857"/>
    <x v="1"/>
    <n v="1"/>
    <n v="13"/>
    <n v="32"/>
    <n v="9"/>
    <n v="0"/>
    <n v="0"/>
    <n v="0.98506267956946381"/>
    <n v="17.073587160662456"/>
    <n v="221.95663308861194"/>
    <n v="546.35478914119858"/>
    <n v="153.66228444596211"/>
    <n v="0"/>
    <n v="-10.244152296397464"/>
    <n v="-84.424641435271113"/>
    <x v="1"/>
    <n v="-0.70652173913043481"/>
    <x v="3"/>
    <x v="4"/>
  </r>
  <r>
    <s v="Santo Antonio do Itambe"/>
    <n v="4648"/>
    <x v="13"/>
    <n v="3"/>
    <n v="0"/>
    <n v="11"/>
    <n v="9"/>
    <n v="1"/>
    <n v="1.4294086536399891E-5"/>
    <n v="0.98507697365600022"/>
    <n v="64.543889845094668"/>
    <n v="0"/>
    <n v="236.66092943201377"/>
    <n v="193.631669535284"/>
    <n v="21.514629948364888"/>
    <n v="10.757314974182441"/>
    <n v="84.689047549067212"/>
    <x v="0"/>
    <n v="7.1428571428571563E-2"/>
    <x v="2"/>
    <x v="9"/>
  </r>
  <r>
    <s v="Sao Joao do Pacui"/>
    <n v="4174"/>
    <x v="5"/>
    <n v="0"/>
    <n v="0"/>
    <n v="0"/>
    <n v="0"/>
    <n v="0"/>
    <n v="0"/>
    <n v="0.98507697365600022"/>
    <n v="0"/>
    <n v="0"/>
    <n v="0"/>
    <n v="0"/>
    <n v="0"/>
    <n v="0"/>
    <n v="0"/>
    <x v="2"/>
    <n v="0"/>
    <x v="3"/>
    <x v="12"/>
  </r>
  <r>
    <s v="Pedro Teixeira"/>
    <n v="1692"/>
    <x v="1"/>
    <n v="0"/>
    <n v="0"/>
    <n v="2"/>
    <n v="15"/>
    <n v="0"/>
    <n v="0"/>
    <n v="0.98507697365600022"/>
    <n v="0"/>
    <n v="0"/>
    <n v="118.2033096926714"/>
    <n v="886.52482269503548"/>
    <n v="0"/>
    <n v="88.652482269503551"/>
    <n v="89.353731016239621"/>
    <x v="0"/>
    <n v="10.250000000000002"/>
    <x v="3"/>
    <x v="6"/>
  </r>
  <r>
    <s v="Itinga"/>
    <n v="15137"/>
    <x v="10"/>
    <n v="0"/>
    <n v="0"/>
    <n v="23"/>
    <n v="14"/>
    <n v="15"/>
    <n v="2.1441129804599838E-4"/>
    <n v="0.98529138495404622"/>
    <n v="0"/>
    <n v="0"/>
    <n v="151.94556385016844"/>
    <n v="92.488604082711234"/>
    <n v="99.094932945762039"/>
    <n v="29.067846997423533"/>
    <n v="88.029672027036298"/>
    <x v="0"/>
    <n v="0.89130434782608725"/>
    <x v="1"/>
    <x v="7"/>
  </r>
  <r>
    <s v="Chapada do Norte"/>
    <n v="15963"/>
    <x v="13"/>
    <n v="0"/>
    <n v="0"/>
    <n v="10"/>
    <n v="2"/>
    <n v="4"/>
    <n v="5.7176346145599566E-5"/>
    <n v="0.98534856130019177"/>
    <n v="0"/>
    <n v="0"/>
    <n v="62.644866253210552"/>
    <n v="12.52897325064211"/>
    <n v="25.057946501284221"/>
    <n v="6.2644866253210552"/>
    <n v="80.930394550756404"/>
    <x v="0"/>
    <n v="-0.1"/>
    <x v="2"/>
    <x v="9"/>
  </r>
  <r>
    <s v="Lagoa dos Patos"/>
    <n v="4586"/>
    <x v="5"/>
    <n v="0"/>
    <n v="0"/>
    <n v="4"/>
    <n v="0"/>
    <n v="6"/>
    <n v="8.5764519218399342E-5"/>
    <n v="0.98543432581941015"/>
    <n v="0"/>
    <n v="0"/>
    <n v="87.221979938944614"/>
    <n v="0"/>
    <n v="130.83296990841691"/>
    <n v="26.166593981683384"/>
    <n v="87.811411366112665"/>
    <x v="0"/>
    <n v="1.2499999999999996"/>
    <x v="1"/>
    <x v="7"/>
  </r>
  <r>
    <s v="Itaguara"/>
    <n v="12812"/>
    <x v="6"/>
    <n v="0"/>
    <n v="0"/>
    <n v="245"/>
    <n v="20"/>
    <n v="57"/>
    <n v="8.1476293257479377E-4"/>
    <n v="0.98624908875198491"/>
    <n v="0"/>
    <n v="0"/>
    <n v="1912.2697471120823"/>
    <n v="156.1036528254761"/>
    <n v="444.89541055260696"/>
    <n v="104.58944739306904"/>
    <n v="89.452200627198195"/>
    <x v="0"/>
    <n v="-0.52857142857142847"/>
    <x v="0"/>
    <x v="0"/>
  </r>
  <r>
    <s v="Comendador Gomes"/>
    <n v="3217"/>
    <x v="7"/>
    <n v="0"/>
    <n v="7"/>
    <n v="11"/>
    <n v="9"/>
    <n v="16"/>
    <n v="2.2870538458239826E-4"/>
    <n v="0.98647779413656733"/>
    <n v="0"/>
    <n v="217.59403170655889"/>
    <n v="341.93347839602114"/>
    <n v="279.76375505129005"/>
    <n v="497.35778675784888"/>
    <n v="105.6885296860429"/>
    <n v="89.457896992476606"/>
    <x v="0"/>
    <n v="1.0833333333333337"/>
    <x v="0"/>
    <x v="0"/>
  </r>
  <r>
    <s v="Nazareno"/>
    <n v="8023"/>
    <x v="11"/>
    <n v="0"/>
    <n v="17"/>
    <n v="87"/>
    <n v="9"/>
    <n v="2"/>
    <n v="2.8588173072799783E-5"/>
    <n v="0.98650638230964016"/>
    <n v="0"/>
    <n v="211.89081391000875"/>
    <n v="1084.3824005982799"/>
    <n v="112.17748971706345"/>
    <n v="24.928331048236323"/>
    <n v="-4.9856662096472686"/>
    <n v="-78.658393076650768"/>
    <x v="1"/>
    <n v="-0.84134615384615385"/>
    <x v="2"/>
    <x v="3"/>
  </r>
  <r>
    <s v="Santa Cruz de Minas"/>
    <n v="7618"/>
    <x v="11"/>
    <n v="98"/>
    <n v="25"/>
    <n v="33"/>
    <n v="25"/>
    <n v="13"/>
    <n v="1.8582312497319859E-4"/>
    <n v="0.98669220543461333"/>
    <n v="1286.4268836965082"/>
    <n v="328.1701233919664"/>
    <n v="433.18456287739565"/>
    <n v="328.1701233919664"/>
    <n v="170.64846416382252"/>
    <n v="-223.15568390653715"/>
    <n v="-89.743249219571979"/>
    <x v="1"/>
    <n v="-0.63461538461538458"/>
    <x v="1"/>
    <x v="1"/>
  </r>
  <r>
    <s v="Tapirai"/>
    <n v="1891"/>
    <x v="6"/>
    <n v="0"/>
    <n v="0"/>
    <n v="0"/>
    <n v="0"/>
    <n v="0"/>
    <n v="0"/>
    <n v="0.98669220543461333"/>
    <n v="0"/>
    <n v="0"/>
    <n v="0"/>
    <n v="0"/>
    <n v="0"/>
    <n v="0"/>
    <n v="0"/>
    <x v="2"/>
    <n v="0"/>
    <x v="3"/>
    <x v="12"/>
  </r>
  <r>
    <s v="Cachoeira Dourada"/>
    <n v="2570"/>
    <x v="2"/>
    <n v="0"/>
    <n v="2"/>
    <n v="46"/>
    <n v="24"/>
    <n v="10"/>
    <n v="1.4294086536399892E-4"/>
    <n v="0.98683514629997737"/>
    <n v="0"/>
    <n v="77.821011673151759"/>
    <n v="1789.8832684824902"/>
    <n v="933.85214007782099"/>
    <n v="389.10505836575874"/>
    <n v="163.42412451361869"/>
    <n v="89.649408772444474"/>
    <x v="0"/>
    <n v="6.2500000000000056E-2"/>
    <x v="0"/>
    <x v="0"/>
  </r>
  <r>
    <s v="Douradoquara"/>
    <n v="1912"/>
    <x v="2"/>
    <n v="0"/>
    <n v="0"/>
    <n v="6"/>
    <n v="5"/>
    <n v="4"/>
    <n v="5.7176346145599566E-5"/>
    <n v="0.98689232264612292"/>
    <n v="0"/>
    <n v="0"/>
    <n v="313.80753138075312"/>
    <n v="261.50627615062763"/>
    <n v="209.20502092050208"/>
    <n v="67.991631799163173"/>
    <n v="89.157372058916224"/>
    <x v="0"/>
    <n v="1.2500000000000002"/>
    <x v="0"/>
    <x v="0"/>
  </r>
  <r>
    <s v="Cascalho Rico"/>
    <n v="2911"/>
    <x v="2"/>
    <n v="0"/>
    <n v="1"/>
    <n v="2"/>
    <n v="1"/>
    <n v="0"/>
    <n v="0"/>
    <n v="0.98689232264612292"/>
    <n v="0"/>
    <n v="34.352456200618349"/>
    <n v="68.704912401236697"/>
    <n v="34.352456200618349"/>
    <n v="0"/>
    <n v="0"/>
    <n v="0"/>
    <x v="2"/>
    <n v="-0.5"/>
    <x v="3"/>
    <x v="12"/>
  </r>
  <r>
    <s v="agua Comprida"/>
    <n v="2159"/>
    <x v="7"/>
    <n v="0"/>
    <n v="3"/>
    <n v="6"/>
    <n v="4"/>
    <n v="3"/>
    <n v="4.2882259609199671E-5"/>
    <n v="0.98693520490573217"/>
    <n v="0"/>
    <n v="138.95321908290876"/>
    <n v="277.90643816581752"/>
    <n v="185.27095877721166"/>
    <n v="138.95321908290876"/>
    <n v="32.422417786012048"/>
    <n v="88.233394495466115"/>
    <x v="0"/>
    <n v="0.16666666666666671"/>
    <x v="1"/>
    <x v="7"/>
  </r>
  <r>
    <s v="Uruana de Minas"/>
    <n v="2797"/>
    <x v="8"/>
    <n v="4"/>
    <n v="0"/>
    <n v="0"/>
    <n v="5"/>
    <n v="5"/>
    <n v="7.147043268199946E-5"/>
    <n v="0.98700667533841413"/>
    <n v="143.01036825169825"/>
    <n v="0"/>
    <n v="0"/>
    <n v="178.7629603146228"/>
    <n v="178.7629603146228"/>
    <n v="25.02681444404719"/>
    <n v="87.711841572386405"/>
    <x v="0"/>
    <n v="2.7499999999999996"/>
    <x v="1"/>
    <x v="7"/>
  </r>
  <r>
    <s v="Fruta de Leite"/>
    <n v="6464"/>
    <x v="5"/>
    <n v="0"/>
    <n v="1"/>
    <n v="3"/>
    <n v="6"/>
    <n v="4"/>
    <n v="5.7176346145599566E-5"/>
    <n v="0.98706385168455968"/>
    <n v="0"/>
    <n v="15.470297029702971"/>
    <n v="46.410891089108908"/>
    <n v="92.821782178217816"/>
    <n v="61.881188118811885"/>
    <n v="20.111386138613859"/>
    <n v="87.153421948251733"/>
    <x v="0"/>
    <n v="2.7500000000000009"/>
    <x v="1"/>
    <x v="7"/>
  </r>
  <r>
    <s v="Porto Firme"/>
    <n v="10857"/>
    <x v="9"/>
    <n v="0"/>
    <n v="0"/>
    <n v="0"/>
    <n v="137"/>
    <n v="32"/>
    <n v="4.5741076916479652E-4"/>
    <n v="0.98752126245372451"/>
    <n v="0"/>
    <n v="0"/>
    <n v="0"/>
    <n v="1261.8587086672192"/>
    <n v="294.7407202726352"/>
    <n v="185.13401492124893"/>
    <n v="89.690520284323057"/>
    <x v="0"/>
    <n v="0"/>
    <x v="0"/>
    <x v="0"/>
  </r>
  <r>
    <s v="Rio Espera"/>
    <n v="6753"/>
    <x v="11"/>
    <n v="0"/>
    <n v="0"/>
    <n v="2"/>
    <n v="5"/>
    <n v="7"/>
    <n v="1.0005860575479924E-4"/>
    <n v="0.98762132105947931"/>
    <n v="0"/>
    <n v="0"/>
    <n v="29.616466755516068"/>
    <n v="74.041166888790158"/>
    <n v="103.65763364430624"/>
    <n v="28.135643417740265"/>
    <n v="87.964444217539494"/>
    <x v="0"/>
    <n v="8"/>
    <x v="1"/>
    <x v="7"/>
  </r>
  <r>
    <s v="Aracai"/>
    <n v="2491"/>
    <x v="0"/>
    <n v="0"/>
    <n v="6"/>
    <n v="8"/>
    <n v="2"/>
    <n v="2"/>
    <n v="2.8588173072799783E-5"/>
    <n v="0.98764990923255214"/>
    <n v="0"/>
    <n v="240.86712163789645"/>
    <n v="321.15616218386191"/>
    <n v="80.289040545965477"/>
    <n v="80.289040545965477"/>
    <n v="-2.8421709430404009E-15"/>
    <n v="-1.6284439969093208E-13"/>
    <x v="2"/>
    <n v="-0.5714285714285714"/>
    <x v="1"/>
    <x v="10"/>
  </r>
  <r>
    <s v="Itumirim"/>
    <n v="6647"/>
    <x v="12"/>
    <n v="1"/>
    <n v="0"/>
    <n v="17"/>
    <n v="8"/>
    <n v="5"/>
    <n v="7.147043268199946E-5"/>
    <n v="0.9877213796652341"/>
    <n v="15.044380923724988"/>
    <n v="0"/>
    <n v="255.75447570332483"/>
    <n v="120.35504738979991"/>
    <n v="75.221904618624947"/>
    <n v="24.071009477959983"/>
    <n v="87.621086406195161"/>
    <x v="0"/>
    <n v="8.3333333333333315E-2"/>
    <x v="1"/>
    <x v="7"/>
  </r>
  <r>
    <s v="Descoberto"/>
    <n v="5075"/>
    <x v="1"/>
    <n v="131"/>
    <n v="17"/>
    <n v="9"/>
    <n v="0"/>
    <n v="0"/>
    <n v="0"/>
    <n v="0.9877213796652341"/>
    <n v="2581.2807881773397"/>
    <n v="334.97536945812811"/>
    <n v="177.33990147783251"/>
    <n v="0"/>
    <n v="0"/>
    <n v="-549.7536945812808"/>
    <n v="-89.895779297373494"/>
    <x v="1"/>
    <n v="-1"/>
    <x v="3"/>
    <x v="4"/>
  </r>
  <r>
    <s v="Prudente de Morais"/>
    <n v="9239"/>
    <x v="0"/>
    <n v="0"/>
    <n v="0"/>
    <n v="82"/>
    <n v="16"/>
    <n v="12"/>
    <n v="1.7152903843679868E-4"/>
    <n v="0.98789290870367086"/>
    <n v="0"/>
    <n v="0"/>
    <n v="887.54194176858971"/>
    <n v="173.17891546704189"/>
    <n v="129.88418660028142"/>
    <n v="43.294728866760479"/>
    <n v="88.676845997694869"/>
    <x v="0"/>
    <n v="-0.48780487804878048"/>
    <x v="1"/>
    <x v="7"/>
  </r>
  <r>
    <s v="Eugenopolis"/>
    <n v="10684"/>
    <x v="1"/>
    <n v="0"/>
    <n v="0"/>
    <n v="0"/>
    <n v="0"/>
    <n v="0"/>
    <n v="0"/>
    <n v="0.98789290870367086"/>
    <n v="0"/>
    <n v="0"/>
    <n v="0"/>
    <n v="0"/>
    <n v="0"/>
    <n v="0"/>
    <n v="0"/>
    <x v="2"/>
    <n v="0"/>
    <x v="3"/>
    <x v="12"/>
  </r>
  <r>
    <s v="Santo Hipolito"/>
    <n v="3659"/>
    <x v="0"/>
    <n v="0"/>
    <n v="0"/>
    <n v="0"/>
    <n v="0"/>
    <n v="0"/>
    <n v="0"/>
    <n v="0.98789290870367086"/>
    <n v="0"/>
    <n v="0"/>
    <n v="0"/>
    <n v="0"/>
    <n v="0"/>
    <n v="0"/>
    <n v="0"/>
    <x v="2"/>
    <n v="0"/>
    <x v="3"/>
    <x v="12"/>
  </r>
  <r>
    <s v="Corrego Danta"/>
    <n v="3496"/>
    <x v="6"/>
    <n v="0"/>
    <n v="0"/>
    <n v="0"/>
    <n v="0"/>
    <n v="0"/>
    <n v="0"/>
    <n v="0.98789290870367086"/>
    <n v="0"/>
    <n v="0"/>
    <n v="0"/>
    <n v="0"/>
    <n v="0"/>
    <n v="0"/>
    <n v="0"/>
    <x v="2"/>
    <n v="0"/>
    <x v="3"/>
    <x v="12"/>
  </r>
  <r>
    <s v="Estrela do Indaia"/>
    <n v="3772"/>
    <x v="6"/>
    <n v="0"/>
    <n v="2"/>
    <n v="0"/>
    <n v="11"/>
    <n v="1"/>
    <n v="1.4294086536399891E-5"/>
    <n v="0.98790720279020727"/>
    <n v="0"/>
    <n v="53.022269353128316"/>
    <n v="0"/>
    <n v="291.62248144220575"/>
    <n v="26.511134676564158"/>
    <n v="29.162248144220577"/>
    <n v="88.036045175056415"/>
    <x v="0"/>
    <n v="8.0000000000000018"/>
    <x v="2"/>
    <x v="9"/>
  </r>
  <r>
    <s v="Vespasiano"/>
    <n v="99557"/>
    <x v="0"/>
    <n v="0"/>
    <n v="0"/>
    <n v="0"/>
    <n v="0"/>
    <n v="0"/>
    <n v="0"/>
    <n v="0.98790720279020727"/>
    <n v="0"/>
    <n v="0"/>
    <n v="0"/>
    <n v="0"/>
    <n v="0"/>
    <n v="0"/>
    <n v="0"/>
    <x v="2"/>
    <n v="0"/>
    <x v="3"/>
    <x v="12"/>
  </r>
  <r>
    <s v="Senador Jose Bento"/>
    <n v="1905"/>
    <x v="12"/>
    <n v="0"/>
    <n v="5"/>
    <n v="18"/>
    <n v="8"/>
    <n v="20"/>
    <n v="2.8588173072799784E-4"/>
    <n v="0.98819308452093524"/>
    <n v="0"/>
    <n v="262.46719160104988"/>
    <n v="944.88188976377955"/>
    <n v="419.9475065616798"/>
    <n v="1049.8687664041995"/>
    <n v="225.72178477690287"/>
    <n v="89.746168032798465"/>
    <x v="0"/>
    <n v="0.82608695652173891"/>
    <x v="0"/>
    <x v="0"/>
  </r>
  <r>
    <s v="Itacambira"/>
    <n v="5238"/>
    <x v="5"/>
    <n v="0"/>
    <n v="0"/>
    <n v="1"/>
    <n v="11"/>
    <n v="30"/>
    <n v="4.2882259609199676E-4"/>
    <n v="0.98862190711702724"/>
    <n v="0"/>
    <n v="0"/>
    <n v="19.091256204658269"/>
    <n v="210.00381825124094"/>
    <n v="572.73768613974801"/>
    <n v="135.54791905307371"/>
    <n v="89.577310072567656"/>
    <x v="0"/>
    <n v="60.499999999999993"/>
    <x v="0"/>
    <x v="0"/>
  </r>
  <r>
    <s v="Felicio dos Santos"/>
    <n v="5857"/>
    <x v="13"/>
    <n v="5"/>
    <n v="4"/>
    <n v="7"/>
    <n v="9"/>
    <n v="13"/>
    <n v="1.8582312497319859E-4"/>
    <n v="0.98880773024200042"/>
    <n v="85.367935803312278"/>
    <n v="68.294348642649823"/>
    <n v="119.51511012463719"/>
    <n v="153.66228444596211"/>
    <n v="221.95663308861194"/>
    <n v="35.854533037391164"/>
    <n v="88.402407584132476"/>
    <x v="0"/>
    <n v="1.0625000000000002"/>
    <x v="0"/>
    <x v="0"/>
  </r>
  <r>
    <s v="Santana do Garambeu"/>
    <n v="2186"/>
    <x v="11"/>
    <n v="0"/>
    <n v="0"/>
    <n v="13"/>
    <n v="0"/>
    <n v="0"/>
    <n v="0"/>
    <n v="0.98880773024200042"/>
    <n v="0"/>
    <n v="0"/>
    <n v="594.69350411710889"/>
    <n v="0"/>
    <n v="0"/>
    <n v="2.8421709430404009E-15"/>
    <n v="1.6284439969093208E-13"/>
    <x v="2"/>
    <n v="-1"/>
    <x v="3"/>
    <x v="12"/>
  </r>
  <r>
    <s v="Paineiras"/>
    <n v="4696"/>
    <x v="0"/>
    <n v="2"/>
    <n v="26"/>
    <n v="16"/>
    <n v="0"/>
    <n v="5"/>
    <n v="7.147043268199946E-5"/>
    <n v="0.98887920067468238"/>
    <n v="42.589437819420787"/>
    <n v="553.66269165247013"/>
    <n v="340.7155025553663"/>
    <n v="0"/>
    <n v="106.47359454855196"/>
    <n v="-42.58943781942078"/>
    <n v="-88.654942242147172"/>
    <x v="1"/>
    <n v="-0.82954545454545447"/>
    <x v="1"/>
    <x v="1"/>
  </r>
  <r>
    <s v="Santana do Jacare"/>
    <n v="4691"/>
    <x v="6"/>
    <n v="3"/>
    <n v="0"/>
    <n v="15"/>
    <n v="26"/>
    <n v="1"/>
    <n v="1.4294086536399891E-5"/>
    <n v="0.98889349476121879"/>
    <n v="63.95224898742272"/>
    <n v="0"/>
    <n v="319.76124493711359"/>
    <n v="554.25282455766364"/>
    <n v="21.317416329140908"/>
    <n v="46.898315924110008"/>
    <n v="88.778482821594764"/>
    <x v="0"/>
    <n v="1.2500000000000004"/>
    <x v="2"/>
    <x v="9"/>
  </r>
  <r>
    <s v="Desterro de Entre Rios"/>
    <n v="7145"/>
    <x v="11"/>
    <n v="16"/>
    <n v="42"/>
    <n v="52"/>
    <n v="30"/>
    <n v="11"/>
    <n v="1.572349519003988E-4"/>
    <n v="0.98905072971311925"/>
    <n v="223.93282015395383"/>
    <n v="587.82365290412872"/>
    <n v="727.78166550034985"/>
    <n v="419.87403778866337"/>
    <n v="153.95381385584326"/>
    <n v="-30.790762771168641"/>
    <n v="-88.13984317332698"/>
    <x v="1"/>
    <n v="-0.44090909090909097"/>
    <x v="1"/>
    <x v="1"/>
  </r>
  <r>
    <s v="Rio Doce"/>
    <n v="2626"/>
    <x v="9"/>
    <n v="0"/>
    <n v="369"/>
    <n v="-316"/>
    <n v="7"/>
    <n v="1"/>
    <n v="1.4294086536399891E-5"/>
    <n v="0.98906502379965566"/>
    <n v="0"/>
    <n v="14051.789794364053"/>
    <n v="-12033.511043412032"/>
    <n v="266.56511805026656"/>
    <n v="38.080731150038083"/>
    <n v="-1370.9063214013711"/>
    <n v="-89.9582059193568"/>
    <x v="1"/>
    <n v="-0.77358490566037763"/>
    <x v="2"/>
    <x v="3"/>
  </r>
  <r>
    <s v="Vieiras"/>
    <n v="3908"/>
    <x v="1"/>
    <n v="46"/>
    <n v="56"/>
    <n v="38"/>
    <n v="27"/>
    <n v="3"/>
    <n v="4.2882259609199671E-5"/>
    <n v="0.98910790605926491"/>
    <n v="1177.0726714431935"/>
    <n v="1432.9580348004095"/>
    <n v="972.36438075742058"/>
    <n v="690.89048106448308"/>
    <n v="76.765609007164784"/>
    <n v="-294.26816786079837"/>
    <n v="-89.805294743984064"/>
    <x v="1"/>
    <n v="-0.6785714285714286"/>
    <x v="1"/>
    <x v="1"/>
  </r>
  <r>
    <s v="Serranos"/>
    <n v="2126"/>
    <x v="12"/>
    <n v="0"/>
    <n v="0"/>
    <n v="0"/>
    <n v="1"/>
    <n v="0"/>
    <n v="0"/>
    <n v="0.98910790605926491"/>
    <n v="0"/>
    <n v="0"/>
    <n v="0"/>
    <n v="47.036688617121357"/>
    <n v="0"/>
    <n v="4.7036688617121358"/>
    <n v="77.997618773518255"/>
    <x v="0"/>
    <n v="0"/>
    <x v="3"/>
    <x v="6"/>
  </r>
  <r>
    <s v="Conego Marinho"/>
    <n v="6449"/>
    <x v="5"/>
    <n v="0"/>
    <n v="0"/>
    <n v="52"/>
    <n v="1"/>
    <n v="1"/>
    <n v="1.4294086536399891E-5"/>
    <n v="0.98912220014580132"/>
    <n v="0"/>
    <n v="0"/>
    <n v="806.32656225771439"/>
    <n v="15.506280043417584"/>
    <n v="15.506280043417584"/>
    <n v="4.6518840130252723"/>
    <n v="77.867945318529237"/>
    <x v="0"/>
    <n v="-0.94230769230769229"/>
    <x v="4"/>
    <x v="11"/>
  </r>
  <r>
    <s v="Santa Maria do Salto"/>
    <n v="5942"/>
    <x v="10"/>
    <n v="0"/>
    <n v="2"/>
    <n v="0"/>
    <n v="0"/>
    <n v="27"/>
    <n v="3.8594033648279706E-4"/>
    <n v="0.98950814048228408"/>
    <n v="0"/>
    <n v="33.65870077415012"/>
    <n v="0"/>
    <n v="0"/>
    <n v="454.39246045102658"/>
    <n v="87.512622012790317"/>
    <n v="89.345314028992803"/>
    <x v="0"/>
    <n v="19.249999999999996"/>
    <x v="0"/>
    <x v="0"/>
  </r>
  <r>
    <s v="Serra da Saudade"/>
    <n v="889"/>
    <x v="6"/>
    <n v="0"/>
    <n v="0"/>
    <n v="4"/>
    <n v="10"/>
    <n v="0"/>
    <n v="0"/>
    <n v="0.98950814048228408"/>
    <n v="0"/>
    <n v="0"/>
    <n v="449.94375703037127"/>
    <n v="1124.859392575928"/>
    <n v="0"/>
    <n v="112.4859392575928"/>
    <n v="89.490653938075553"/>
    <x v="0"/>
    <n v="2.7499999999999996"/>
    <x v="3"/>
    <x v="6"/>
  </r>
  <r>
    <s v="Joaquim Felicio"/>
    <n v="4069"/>
    <x v="5"/>
    <n v="0"/>
    <n v="0"/>
    <n v="0"/>
    <n v="48"/>
    <n v="4"/>
    <n v="5.7176346145599566E-5"/>
    <n v="0.98956531682842963"/>
    <n v="0"/>
    <n v="0"/>
    <n v="0"/>
    <n v="1179.6510199066111"/>
    <n v="98.30425165888424"/>
    <n v="137.62595232243797"/>
    <n v="89.583692099834494"/>
    <x v="0"/>
    <n v="0"/>
    <x v="1"/>
    <x v="7"/>
  </r>
  <r>
    <s v="Materlandia"/>
    <n v="4782"/>
    <x v="0"/>
    <n v="3"/>
    <n v="2"/>
    <n v="8"/>
    <n v="49"/>
    <n v="9"/>
    <n v="1.2864677882759901E-4"/>
    <n v="0.98969396360725725"/>
    <n v="62.735257214554572"/>
    <n v="41.823504809703053"/>
    <n v="167.29401923881221"/>
    <n v="1024.6758678377248"/>
    <n v="188.20577164366372"/>
    <n v="123.379339188624"/>
    <n v="89.535623019973059"/>
    <x v="0"/>
    <n v="5.6923076923076934"/>
    <x v="1"/>
    <x v="7"/>
  </r>
  <r>
    <s v="Marmelopolis"/>
    <n v="3171"/>
    <x v="12"/>
    <n v="0"/>
    <n v="4"/>
    <n v="3"/>
    <n v="5"/>
    <n v="1"/>
    <n v="1.4294086536399891E-5"/>
    <n v="0.98970825769379367"/>
    <n v="0"/>
    <n v="126.1431725007884"/>
    <n v="94.607379375591293"/>
    <n v="157.67896562598548"/>
    <n v="31.535793125197099"/>
    <n v="9.4607379375591307"/>
    <n v="83.96624025359003"/>
    <x v="0"/>
    <n v="0.28571428571428575"/>
    <x v="2"/>
    <x v="9"/>
  </r>
  <r>
    <s v="Senador Modestino Goncalves"/>
    <n v="5117"/>
    <x v="13"/>
    <n v="0"/>
    <n v="0"/>
    <n v="6"/>
    <n v="3"/>
    <n v="3"/>
    <n v="4.2882259609199671E-5"/>
    <n v="0.98975113995340291"/>
    <n v="0"/>
    <n v="0"/>
    <n v="117.2562048075044"/>
    <n v="58.628102403752202"/>
    <n v="58.628102403752202"/>
    <n v="17.588430721125661"/>
    <n v="86.74591993745014"/>
    <x v="0"/>
    <n v="0.49999999999999989"/>
    <x v="1"/>
    <x v="7"/>
  </r>
  <r>
    <s v="Sao Bento Abade"/>
    <n v="4628"/>
    <x v="12"/>
    <n v="1"/>
    <n v="0"/>
    <n v="9"/>
    <n v="6"/>
    <n v="4"/>
    <n v="5.7176346145599566E-5"/>
    <n v="0.98980831629954846"/>
    <n v="21.607605877268799"/>
    <n v="0"/>
    <n v="194.46845289541918"/>
    <n v="129.64563526361277"/>
    <n v="86.430423509075197"/>
    <n v="25.92912705272256"/>
    <n v="87.791387357274786"/>
    <x v="0"/>
    <n v="0.50000000000000011"/>
    <x v="1"/>
    <x v="7"/>
  </r>
  <r>
    <s v="Onca de Pitangui"/>
    <n v="3118"/>
    <x v="6"/>
    <n v="0"/>
    <n v="0"/>
    <n v="9"/>
    <n v="1"/>
    <n v="5"/>
    <n v="7.147043268199946E-5"/>
    <n v="0.98987978673223043"/>
    <n v="0"/>
    <n v="0"/>
    <n v="288.64656831302119"/>
    <n v="32.071840923669015"/>
    <n v="160.3592046183451"/>
    <n v="35.279025016035931"/>
    <n v="88.376359838938015"/>
    <x v="0"/>
    <n v="0"/>
    <x v="1"/>
    <x v="7"/>
  </r>
  <r>
    <s v="Natalandia"/>
    <n v="3371"/>
    <x v="8"/>
    <n v="0"/>
    <n v="5"/>
    <n v="8"/>
    <n v="6"/>
    <n v="7"/>
    <n v="1.0005860575479924E-4"/>
    <n v="0.98997984533798522"/>
    <n v="0"/>
    <n v="148.32393948383267"/>
    <n v="237.31830317413232"/>
    <n v="177.98872738059924"/>
    <n v="207.65351527736576"/>
    <n v="44.497181845149811"/>
    <n v="88.712589555080598"/>
    <x v="0"/>
    <n v="0.49999999999999989"/>
    <x v="0"/>
    <x v="0"/>
  </r>
  <r>
    <s v="Cana Verde"/>
    <n v="5897"/>
    <x v="6"/>
    <n v="0"/>
    <n v="0"/>
    <n v="28"/>
    <n v="17"/>
    <n v="11"/>
    <n v="1.572349519003988E-4"/>
    <n v="0.99013708028988567"/>
    <n v="0"/>
    <n v="0"/>
    <n v="474.81770391724604"/>
    <n v="288.28217737832796"/>
    <n v="186.53552653891808"/>
    <n v="66.135323045616403"/>
    <n v="89.133724446119999"/>
    <x v="0"/>
    <n v="0.5"/>
    <x v="1"/>
    <x v="7"/>
  </r>
  <r>
    <s v="Jenipapo de Minas"/>
    <n v="7178"/>
    <x v="13"/>
    <n v="0"/>
    <n v="2"/>
    <n v="7"/>
    <n v="14"/>
    <n v="0"/>
    <n v="0"/>
    <n v="0.99013708028988567"/>
    <n v="0"/>
    <n v="27.862914460852608"/>
    <n v="97.520200612984127"/>
    <n v="195.04040122596825"/>
    <n v="0"/>
    <n v="16.717748676511565"/>
    <n v="86.576836298829363"/>
    <x v="0"/>
    <n v="1.3333333333333333"/>
    <x v="3"/>
    <x v="6"/>
  </r>
  <r>
    <s v="Bonito de Minas"/>
    <n v="9187"/>
    <x v="5"/>
    <n v="0"/>
    <n v="0"/>
    <n v="0"/>
    <n v="8"/>
    <n v="0"/>
    <n v="0"/>
    <n v="0.99013708028988567"/>
    <n v="0"/>
    <n v="0"/>
    <n v="0"/>
    <n v="87.07956895613367"/>
    <n v="0"/>
    <n v="8.7079568956133677"/>
    <n v="83.448992807960252"/>
    <x v="0"/>
    <n v="0"/>
    <x v="3"/>
    <x v="6"/>
  </r>
  <r>
    <s v="Lagoa Grande"/>
    <n v="9074"/>
    <x v="8"/>
    <n v="26"/>
    <n v="3"/>
    <n v="2"/>
    <n v="23"/>
    <n v="37"/>
    <n v="5.2888120184679593E-4"/>
    <n v="0.99066596149173247"/>
    <n v="286.53295128939828"/>
    <n v="33.061494379545955"/>
    <n v="22.040996253030638"/>
    <n v="253.47145690985229"/>
    <n v="407.75843068106678"/>
    <n v="46.286092131364327"/>
    <n v="88.76233086869037"/>
    <x v="0"/>
    <n v="1.9032258064516134"/>
    <x v="0"/>
    <x v="0"/>
  </r>
  <r>
    <s v="Miravania"/>
    <n v="4927"/>
    <x v="5"/>
    <n v="0"/>
    <n v="0"/>
    <n v="0"/>
    <n v="5"/>
    <n v="0"/>
    <n v="0"/>
    <n v="0.99066596149173247"/>
    <n v="0"/>
    <n v="0"/>
    <n v="0"/>
    <n v="101.48163182463973"/>
    <n v="0"/>
    <n v="10.148163182463971"/>
    <n v="84.372242381106076"/>
    <x v="0"/>
    <n v="0"/>
    <x v="3"/>
    <x v="6"/>
  </r>
  <r>
    <s v="Itambe do Mato Dentro"/>
    <n v="2490"/>
    <x v="0"/>
    <n v="0"/>
    <n v="0"/>
    <n v="0"/>
    <n v="0"/>
    <n v="28"/>
    <n v="4.0023442301919695E-4"/>
    <n v="0.99106619591475165"/>
    <n v="0"/>
    <n v="0"/>
    <n v="0"/>
    <n v="0"/>
    <n v="1124.4979919678715"/>
    <n v="224.89959839357431"/>
    <n v="89.745240087871466"/>
    <x v="0"/>
    <n v="0"/>
    <x v="0"/>
    <x v="0"/>
  </r>
  <r>
    <s v="Luislandia"/>
    <n v="6676"/>
    <x v="5"/>
    <n v="0"/>
    <n v="0"/>
    <n v="64"/>
    <n v="0"/>
    <n v="2"/>
    <n v="2.8588173072799783E-5"/>
    <n v="0.99109478408782448"/>
    <n v="0"/>
    <n v="0"/>
    <n v="958.65787896944278"/>
    <n v="0"/>
    <n v="29.958058717795087"/>
    <n v="5.9916117435590248"/>
    <n v="80.524670593878071"/>
    <x v="0"/>
    <n v="-0.953125"/>
    <x v="2"/>
    <x v="9"/>
  </r>
  <r>
    <s v="Raposos"/>
    <n v="15418"/>
    <x v="0"/>
    <n v="0"/>
    <n v="327"/>
    <n v="158"/>
    <n v="167"/>
    <n v="74"/>
    <n v="1.0577624036935919E-3"/>
    <n v="0.99215254649151807"/>
    <n v="0"/>
    <n v="2120.8976520949536"/>
    <n v="1024.7762355688158"/>
    <n v="1083.1495654429887"/>
    <n v="479.95849007653391"/>
    <n v="-7.7831106498897045"/>
    <n v="-82.678558799311972"/>
    <x v="1"/>
    <n v="-0.25463917525773183"/>
    <x v="0"/>
    <x v="2"/>
  </r>
  <r>
    <s v="Dores de Campos"/>
    <n v="9692"/>
    <x v="11"/>
    <n v="151"/>
    <n v="127"/>
    <n v="68"/>
    <n v="64"/>
    <n v="14"/>
    <n v="2.0011721150959847E-4"/>
    <n v="0.99235266370302766"/>
    <n v="1557.9859678085018"/>
    <n v="1310.3590590177466"/>
    <n v="701.60957490713997"/>
    <n v="660.33842344201412"/>
    <n v="144.44903012794057"/>
    <n v="-347.70945109368552"/>
    <n v="-89.835219832633499"/>
    <x v="1"/>
    <n v="-0.66184971098265899"/>
    <x v="1"/>
    <x v="1"/>
  </r>
  <r>
    <s v="Pitangui"/>
    <n v="25708"/>
    <x v="6"/>
    <n v="0"/>
    <n v="0"/>
    <n v="0"/>
    <n v="0"/>
    <n v="369"/>
    <n v="5.27451793193156E-3"/>
    <n v="0.99762718163495923"/>
    <n v="0"/>
    <n v="0"/>
    <n v="0"/>
    <n v="0"/>
    <n v="1435.3508635444218"/>
    <n v="287.07017270888434"/>
    <n v="89.800412745005247"/>
    <x v="0"/>
    <n v="0"/>
    <x v="0"/>
    <x v="0"/>
  </r>
  <r>
    <s v="Caranaiba"/>
    <n v="3549"/>
    <x v="11"/>
    <n v="0"/>
    <n v="3"/>
    <n v="6"/>
    <n v="1"/>
    <n v="2"/>
    <n v="2.8588173072799783E-5"/>
    <n v="0.99765576980803206"/>
    <n v="0"/>
    <n v="84.530853761622993"/>
    <n v="169.06170752324599"/>
    <n v="28.176951253874329"/>
    <n v="56.353902507748657"/>
    <n v="5.6353902507748641"/>
    <n v="79.937607958208503"/>
    <x v="0"/>
    <n v="-0.50000000000000011"/>
    <x v="1"/>
    <x v="7"/>
  </r>
  <r>
    <s v="Seritinga"/>
    <n v="1812"/>
    <x v="12"/>
    <n v="1"/>
    <n v="1"/>
    <n v="10"/>
    <n v="2"/>
    <n v="0"/>
    <n v="0"/>
    <n v="0.99765576980803206"/>
    <n v="55.187637969094922"/>
    <n v="55.187637969094922"/>
    <n v="551.87637969094931"/>
    <n v="110.37527593818984"/>
    <n v="0"/>
    <n v="-5.5187637969094938"/>
    <n v="-79.729443052301221"/>
    <x v="1"/>
    <n v="-0.75"/>
    <x v="3"/>
    <x v="4"/>
  </r>
  <r>
    <s v="Lamim"/>
    <n v="3651"/>
    <x v="11"/>
    <n v="0"/>
    <n v="3"/>
    <n v="10"/>
    <n v="1"/>
    <n v="7"/>
    <n v="1.0005860575479924E-4"/>
    <n v="0.99775582841378685"/>
    <n v="0"/>
    <n v="82.169268693508627"/>
    <n v="273.89756231169542"/>
    <n v="27.389756231169542"/>
    <n v="191.7282936181868"/>
    <n v="32.867707477403449"/>
    <n v="88.257313499352378"/>
    <x v="0"/>
    <n v="-7.6923076923076927E-2"/>
    <x v="1"/>
    <x v="7"/>
  </r>
  <r>
    <s v="Morada Nova de Minas"/>
    <n v="8650"/>
    <x v="0"/>
    <n v="0"/>
    <n v="6"/>
    <n v="7"/>
    <n v="31"/>
    <n v="77"/>
    <n v="1.1006446633027916E-3"/>
    <n v="0.99885647307708969"/>
    <n v="0"/>
    <n v="69.364161849710982"/>
    <n v="80.924855491329481"/>
    <n v="358.38150289017341"/>
    <n v="890.17341040462441"/>
    <n v="206.93641618497114"/>
    <n v="89.723125902230564"/>
    <x v="0"/>
    <n v="11.461538461538463"/>
    <x v="0"/>
    <x v="0"/>
  </r>
  <r>
    <s v="Catas Altas da Noruega"/>
    <n v="3550"/>
    <x v="11"/>
    <n v="1"/>
    <n v="0"/>
    <n v="6"/>
    <n v="3"/>
    <n v="2"/>
    <n v="2.8588173072799783E-5"/>
    <n v="0.99888506125016252"/>
    <n v="28.169014084507044"/>
    <n v="0"/>
    <n v="169.01408450704227"/>
    <n v="84.507042253521135"/>
    <n v="56.338028169014088"/>
    <n v="14.084507042253524"/>
    <n v="85.938814650360072"/>
    <x v="0"/>
    <n v="7.1428571428571563E-2"/>
    <x v="1"/>
    <x v="7"/>
  </r>
  <r>
    <s v="Indaiabira"/>
    <n v="7724"/>
    <x v="5"/>
    <n v="14"/>
    <n v="11"/>
    <n v="40"/>
    <n v="71"/>
    <n v="1"/>
    <n v="1.4294086536399891E-5"/>
    <n v="0.99889935533669894"/>
    <n v="181.25323666494043"/>
    <n v="142.41325737959608"/>
    <n v="517.86639047125846"/>
    <n v="919.21284308648376"/>
    <n v="12.94665976178146"/>
    <n v="44.018643190056977"/>
    <n v="88.698598552994881"/>
    <x v="0"/>
    <n v="0.66153846153846141"/>
    <x v="4"/>
    <x v="11"/>
  </r>
  <r>
    <s v="Fortuna de Minas"/>
    <n v="2533"/>
    <x v="0"/>
    <n v="0"/>
    <n v="0"/>
    <n v="0"/>
    <n v="21"/>
    <n v="3"/>
    <n v="4.2882259609199671E-5"/>
    <n v="0.99894223759630818"/>
    <n v="0"/>
    <n v="0"/>
    <n v="0"/>
    <n v="829.05645479668374"/>
    <n v="118.43663639952626"/>
    <n v="106.59297275957363"/>
    <n v="89.462496474115895"/>
    <x v="0"/>
    <n v="0"/>
    <x v="1"/>
    <x v="7"/>
  </r>
  <r>
    <s v="Irai de Minas"/>
    <n v="6545"/>
    <x v="2"/>
    <n v="0"/>
    <n v="0"/>
    <n v="86"/>
    <n v="11"/>
    <n v="61"/>
    <n v="8.7193927872039341E-4"/>
    <n v="0.9998141768750286"/>
    <n v="0"/>
    <n v="0"/>
    <n v="1313.9801375095492"/>
    <n v="168.0672268907563"/>
    <n v="932.00916730328493"/>
    <n v="203.2085561497326"/>
    <n v="89.718046729432217"/>
    <x v="0"/>
    <n v="0.25581395348837221"/>
    <x v="0"/>
    <x v="0"/>
  </r>
  <r>
    <s v="Biquinhas"/>
    <n v="2642"/>
    <x v="0"/>
    <n v="0"/>
    <n v="0"/>
    <n v="0"/>
    <n v="0"/>
    <n v="0"/>
    <n v="0"/>
    <n v="0.9998141768750286"/>
    <n v="0"/>
    <n v="0"/>
    <n v="0"/>
    <n v="0"/>
    <n v="0"/>
    <n v="0"/>
    <n v="0"/>
    <x v="2"/>
    <n v="0"/>
    <x v="3"/>
    <x v="12"/>
  </r>
  <r>
    <s v="Dom Bosco"/>
    <n v="3862"/>
    <x v="8"/>
    <n v="0"/>
    <n v="0"/>
    <n v="22"/>
    <n v="21"/>
    <n v="12"/>
    <n v="1.7152903843679868E-4"/>
    <n v="0.99998570591346536"/>
    <n v="0"/>
    <n v="0"/>
    <n v="569.6530295183843"/>
    <n v="543.75970999482138"/>
    <n v="310.71983428275507"/>
    <n v="116.51993785603315"/>
    <n v="89.508286959885154"/>
    <x v="0"/>
    <n v="1.2500000000000002"/>
    <x v="0"/>
    <x v="0"/>
  </r>
  <r>
    <s v="Wenceslau Braz"/>
    <n v="2576"/>
    <x v="12"/>
    <n v="0"/>
    <n v="3"/>
    <n v="1"/>
    <n v="8"/>
    <n v="1"/>
    <n v="1.4294086536399891E-5"/>
    <n v="1.0000000000000018"/>
    <n v="0"/>
    <n v="116.45962732919254"/>
    <n v="38.81987577639751"/>
    <n v="310.55900621118008"/>
    <n v="38.81987577639751"/>
    <n v="27.173913043478251"/>
    <n v="87.892466339388477"/>
    <x v="0"/>
    <n v="2.3749999999999996"/>
    <x v="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52F3A-44F0-4F63-A39C-D1E3AF40DCC2}" name="Tabela dinâmica4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8" firstHeaderRow="1" firstDataRow="1" firstDataCol="1"/>
  <pivotFields count="21">
    <pivotField showAll="0"/>
    <pivotField numFmtId="3" showAll="0"/>
    <pivotField showAll="0"/>
    <pivotField showAll="0"/>
    <pivotField showAll="0"/>
    <pivotField showAll="0"/>
    <pivotField showAll="0"/>
    <pivotField showAll="0"/>
    <pivotField numFmtId="9" showAll="0"/>
    <pivotField numFmtId="9" showAll="0"/>
    <pivotField numFmtId="1" showAll="0"/>
    <pivotField numFmtId="1" showAll="0"/>
    <pivotField numFmtId="1" showAll="0"/>
    <pivotField numFmtId="1" showAll="0"/>
    <pivotField numFmtId="1" showAll="0"/>
    <pivotField showAll="0"/>
    <pivotField numFmtId="1" showAll="0"/>
    <pivotField showAll="0"/>
    <pivotField numFmtId="9" showAll="0"/>
    <pivotField showAll="0"/>
    <pivotField axis="axisRow" dataField="1" showAll="0">
      <items count="16">
        <item x="7"/>
        <item x="10"/>
        <item x="1"/>
        <item x="11"/>
        <item m="1" x="14"/>
        <item x="5"/>
        <item x="9"/>
        <item x="13"/>
        <item x="3"/>
        <item x="0"/>
        <item x="2"/>
        <item x="6"/>
        <item x="12"/>
        <item x="4"/>
        <item x="8"/>
        <item t="default"/>
      </items>
    </pivotField>
  </pivotFields>
  <rowFields count="1">
    <field x="20"/>
  </rowFields>
  <rowItems count="15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ntagem de Cenário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60B5F-789E-4B71-B135-7C6C48A6043A}" name="Tabela dinâ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19" firstHeaderRow="1" firstDataRow="2" firstDataCol="1"/>
  <pivotFields count="21">
    <pivotField showAll="0"/>
    <pivotField numFmtId="3" showAll="0"/>
    <pivotField axis="axisRow" showAll="0">
      <items count="15">
        <item x="0"/>
        <item x="11"/>
        <item x="13"/>
        <item x="3"/>
        <item x="9"/>
        <item x="10"/>
        <item x="8"/>
        <item x="5"/>
        <item x="6"/>
        <item x="1"/>
        <item x="12"/>
        <item x="2"/>
        <item x="7"/>
        <item x="4"/>
        <item t="default"/>
      </items>
    </pivotField>
    <pivotField showAll="0"/>
    <pivotField showAll="0"/>
    <pivotField showAll="0"/>
    <pivotField showAll="0"/>
    <pivotField showAll="0"/>
    <pivotField numFmtId="9" showAll="0"/>
    <pivotField numFmtId="9" showAll="0"/>
    <pivotField numFmtId="1" showAll="0"/>
    <pivotField numFmtId="1" showAll="0"/>
    <pivotField numFmtId="1" showAll="0"/>
    <pivotField numFmtId="1" showAll="0"/>
    <pivotField numFmtId="1" showAll="0"/>
    <pivotField showAll="0"/>
    <pivotField numFmtId="1" showAll="0"/>
    <pivotField showAll="0"/>
    <pivotField numFmtId="9" showAll="0"/>
    <pivotField axis="axisCol" dataField="1" showAll="0">
      <items count="6">
        <item x="1"/>
        <item x="4"/>
        <item x="2"/>
        <item x="0"/>
        <item x="3"/>
        <item t="default"/>
      </items>
    </pivotField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ntagem de Taxa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55BAE-2587-4ADA-BA64-913BFA67B075}" name="Tabela dinâmica3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19" firstHeaderRow="1" firstDataRow="2" firstDataCol="1"/>
  <pivotFields count="21">
    <pivotField showAll="0"/>
    <pivotField numFmtId="3" showAll="0"/>
    <pivotField axis="axisRow" showAll="0">
      <items count="15">
        <item x="0"/>
        <item x="11"/>
        <item x="13"/>
        <item x="3"/>
        <item x="9"/>
        <item x="10"/>
        <item x="8"/>
        <item x="5"/>
        <item x="6"/>
        <item x="1"/>
        <item x="12"/>
        <item x="2"/>
        <item x="7"/>
        <item x="4"/>
        <item t="default"/>
      </items>
    </pivotField>
    <pivotField showAll="0"/>
    <pivotField showAll="0"/>
    <pivotField showAll="0"/>
    <pivotField showAll="0"/>
    <pivotField showAll="0"/>
    <pivotField numFmtId="9" showAll="0"/>
    <pivotField numFmtId="9" showAll="0"/>
    <pivotField numFmtId="1" showAll="0"/>
    <pivotField numFmtId="1" showAll="0"/>
    <pivotField numFmtId="1" showAll="0"/>
    <pivotField numFmtId="1" showAll="0"/>
    <pivotField numFmtId="1" showAll="0"/>
    <pivotField showAll="0"/>
    <pivotField numFmtId="1" showAll="0"/>
    <pivotField axis="axisCol" dataField="1" showAll="0">
      <items count="4">
        <item x="0"/>
        <item x="2"/>
        <item x="1"/>
        <item t="default"/>
      </items>
    </pivotField>
    <pivotField numFmtId="9" showAll="0"/>
    <pivotField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7"/>
  </colFields>
  <colItems count="4">
    <i>
      <x/>
    </i>
    <i>
      <x v="1"/>
    </i>
    <i>
      <x v="2"/>
    </i>
    <i t="grand">
      <x/>
    </i>
  </colItems>
  <dataFields count="1">
    <dataField name="Contagem de Statu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611B1E-03C4-4BB3-8DDB-A6C496720614}" name="Tabela1" displayName="Tabela1" ref="A3:U858" totalsRowShown="0" headerRowDxfId="22" dataDxfId="21">
  <sortState xmlns:xlrd2="http://schemas.microsoft.com/office/spreadsheetml/2017/richdata2" ref="A4:U856">
    <sortCondition descending="1" ref="H4:H856"/>
  </sortState>
  <tableColumns count="21">
    <tableColumn id="1" xr3:uid="{7B3CDBD9-51D7-4C2B-B986-B79702A06F2C}" name="Municipio" dataDxfId="20"/>
    <tableColumn id="2" xr3:uid="{BE341D95-F940-4DAB-8DAE-1BEEAA98B918}" name="Populacao" dataDxfId="19"/>
    <tableColumn id="3" xr3:uid="{345B05FE-18C5-42B4-8EC2-A638918FFAFC}" name="Macrorregiao" dataDxfId="18"/>
    <tableColumn id="4" xr3:uid="{7CD387F0-8CAF-432C-82A3-3B647A4E4B86}" name="A_30/1 a 12/2" dataDxfId="17"/>
    <tableColumn id="5" xr3:uid="{D32047DC-10EE-4DAD-8B63-D4065908AF96}" name="B_13/2 a 26/2" dataDxfId="16"/>
    <tableColumn id="6" xr3:uid="{1734511C-5259-4423-84E7-603144404ACB}" name="C_27/2 a 12/3" dataDxfId="15"/>
    <tableColumn id="7" xr3:uid="{02705B30-B445-4103-B8D0-45E129E9F490}" name="D_13/3 a 26/3" dataDxfId="14"/>
    <tableColumn id="8" xr3:uid="{7FE920A5-0F7D-4C43-AD4D-7046576043CE}" name="E_27/3 a 9/4" dataDxfId="13"/>
    <tableColumn id="21" xr3:uid="{4DC1EEC9-39EB-4D85-9381-870F8654646F}" name="Percentual de casos do Estado de Minas Gerais" dataDxfId="12" dataCellStyle="Porcentagem">
      <calculatedColumnFormula>Tabela1[[#This Row],[E_27/3 a 9/4]]/SUM(Tabela1[E_27/3 a 9/4])</calculatedColumnFormula>
    </tableColumn>
    <tableColumn id="20" xr3:uid="{ED472313-F0B8-40AE-8AC1-A143F2601D5C}" name="Percentual acumulado" dataDxfId="11" dataCellStyle="Porcentagem">
      <calculatedColumnFormula>SUM($I$4:I4)</calculatedColumnFormula>
    </tableColumn>
    <tableColumn id="9" xr3:uid="{550F641D-066F-4E63-B412-C96892299E99}" name="30/1 a 12/2" dataDxfId="10">
      <calculatedColumnFormula>D4/$B4*100000</calculatedColumnFormula>
    </tableColumn>
    <tableColumn id="10" xr3:uid="{1915CFEA-BE34-46A3-844B-09488F7A15AB}" name="13/2 a 26/2" dataDxfId="9">
      <calculatedColumnFormula>E4/$B4*100000</calculatedColumnFormula>
    </tableColumn>
    <tableColumn id="11" xr3:uid="{D3496D42-635F-4601-B480-E41CA7C0AE25}" name="27/2 a 12/3" dataDxfId="8">
      <calculatedColumnFormula>F4/$B4*100000</calculatedColumnFormula>
    </tableColumn>
    <tableColumn id="12" xr3:uid="{09095CD3-5CCA-4202-B30E-910BFB4688C7}" name="13/3 a 26/3" dataDxfId="7">
      <calculatedColumnFormula>G4/$B4*100000</calculatedColumnFormula>
    </tableColumn>
    <tableColumn id="13" xr3:uid="{A64C086D-2CC3-4899-854D-142DF07A4FC6}" name="27/3 a 9/4" dataDxfId="6">
      <calculatedColumnFormula>H4/$B4*100000</calculatedColumnFormula>
    </tableColumn>
    <tableColumn id="14" xr3:uid="{BEC3B4F3-EA60-4148-A7A6-593A60AF721C}" name="Tendência" dataDxfId="5">
      <calculatedColumnFormula>SLOPE(K4:O4,Datas!$G$1:$G$5)</calculatedColumnFormula>
    </tableColumn>
    <tableColumn id="15" xr3:uid="{3CE9BFF8-AA9B-48F9-935D-9E42948FDE9D}" name="Grau de inclinação da taxa em 14 dias" dataDxfId="4">
      <calculatedColumnFormula>DEGREES(ATAN(P4))</calculatedColumnFormula>
    </tableColumn>
    <tableColumn id="16" xr3:uid="{7D788F79-07FC-4AA7-98B9-5F21F26D79A5}" name="Status" dataDxfId="3">
      <calculatedColumnFormula>IF(Q4&lt;-45,"Redução",IF(Q4&gt;45,"AUMENTO","Estabilidade"))</calculatedColumnFormula>
    </tableColumn>
    <tableColumn id="17" xr3:uid="{5A88507D-4734-44D5-A9CD-58C4B7BEE840}" name="Diferença em um mês" dataDxfId="2" dataCellStyle="Porcentagem">
      <calculatedColumnFormula>IF(AVERAGE(K4:M4)=0,0,(AVERAGE(N4:O4)-AVERAGE(K4:M4))/AVERAGE(K4:M4))</calculatedColumnFormula>
    </tableColumn>
    <tableColumn id="19" xr3:uid="{E928402E-F690-473B-A22E-B2B646DAE396}" name="Taxa" dataDxfId="1" dataCellStyle="Porcentagem">
      <calculatedColumnFormula>IF(Tabela1[[#This Row],[27/3 a 9/4]]&gt;200,"Muito alto",IF(Tabela1[[#This Row],[27/3 a 9/4]]&gt;50,"Alto",IF(Tabela1[[#This Row],[27/3 a 9/4]]&gt;20,"Moderado",IF(Tabela1[[#This Row],[27/3 a 9/4]]&gt;5,"Baixo","Muito baixo"))))</calculatedColumnFormula>
    </tableColumn>
    <tableColumn id="18" xr3:uid="{2FD5943B-5283-4EB4-941C-73F0441BD829}" name="Cenário" dataDxfId="0">
      <calculatedColumnFormula>CONCATENATE(IF(O4&gt;200,"Risco MUITO ALTO de transmissão nas escolas",IF(O4&gt;50,"Risco alto de transmissão nas escolas",IF(O4&gt;20,"Risco moderado de transmissão nas escolas",IF(O4&gt;5,"Risco baixo de transmissão nas escolas","Risco MUITO BAIXO de transmissão nas escolas"))))," com tendência de ",R4," na taxa.")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9C5A-2FC3-4B86-BB77-64AAE65CA662}">
  <dimension ref="A1:H25"/>
  <sheetViews>
    <sheetView topLeftCell="A4" zoomScale="80" zoomScaleNormal="80" workbookViewId="0">
      <selection activeCell="B1" sqref="B1"/>
    </sheetView>
  </sheetViews>
  <sheetFormatPr defaultRowHeight="15.5" x14ac:dyDescent="0.35"/>
  <cols>
    <col min="1" max="1" width="67.4140625" bestFit="1" customWidth="1"/>
    <col min="2" max="2" width="9.9140625" style="5" bestFit="1" customWidth="1"/>
    <col min="3" max="3" width="9.58203125" style="37" bestFit="1" customWidth="1"/>
  </cols>
  <sheetData>
    <row r="1" spans="1:8" ht="16" thickTop="1" x14ac:dyDescent="0.35">
      <c r="A1" s="6" t="s">
        <v>895</v>
      </c>
      <c r="B1" s="7" t="s">
        <v>896</v>
      </c>
      <c r="C1" s="35" t="s">
        <v>897</v>
      </c>
      <c r="G1" s="3" t="s">
        <v>899</v>
      </c>
      <c r="H1" s="4">
        <f>SUM(B2,B5,B8,B11,B14)</f>
        <v>485</v>
      </c>
    </row>
    <row r="2" spans="1:8" x14ac:dyDescent="0.35">
      <c r="A2" s="8" t="s">
        <v>889</v>
      </c>
      <c r="B2" s="9">
        <f>IF(ISNA(VLOOKUP(A2,Planilha1!A:B,2,0)),0,VLOOKUP(A2,Planilha1!A:B,2,0))</f>
        <v>311</v>
      </c>
      <c r="C2" s="10">
        <f t="shared" ref="C2:C17" si="0">B2/$B$17</f>
        <v>0.36459554513481829</v>
      </c>
      <c r="G2" s="3" t="s">
        <v>876</v>
      </c>
      <c r="H2" s="4">
        <f>SUM(B3,B6,B9,B12,B15)</f>
        <v>21</v>
      </c>
    </row>
    <row r="3" spans="1:8" x14ac:dyDescent="0.35">
      <c r="A3" s="8" t="s">
        <v>890</v>
      </c>
      <c r="B3" s="9">
        <f>IF(ISNA(VLOOKUP(A3,Planilha1!A:B,2,0)),0,VLOOKUP(A3,Planilha1!A:B,2,0))</f>
        <v>1</v>
      </c>
      <c r="C3" s="10">
        <f t="shared" si="0"/>
        <v>1.1723329425556857E-3</v>
      </c>
      <c r="G3" s="3" t="s">
        <v>877</v>
      </c>
      <c r="H3" s="4">
        <f>SUM(B4,B7,B10,B13,B16)</f>
        <v>347</v>
      </c>
    </row>
    <row r="4" spans="1:8" x14ac:dyDescent="0.35">
      <c r="A4" s="8" t="s">
        <v>891</v>
      </c>
      <c r="B4" s="9">
        <f>IF(ISNA(VLOOKUP(A4,Planilha1!A:B,2,0)),0,VLOOKUP(A4,Planilha1!A:B,2,0))</f>
        <v>86</v>
      </c>
      <c r="C4" s="10">
        <f t="shared" si="0"/>
        <v>0.10082063305978899</v>
      </c>
    </row>
    <row r="5" spans="1:8" x14ac:dyDescent="0.35">
      <c r="A5" s="8" t="s">
        <v>880</v>
      </c>
      <c r="B5" s="9">
        <f>IF(ISNA(VLOOKUP(A5,Planilha1!A:B,2,0)),0,VLOOKUP(A5,Planilha1!A:B,2,0))</f>
        <v>136</v>
      </c>
      <c r="C5" s="10">
        <f t="shared" si="0"/>
        <v>0.15943728018757328</v>
      </c>
    </row>
    <row r="6" spans="1:8" x14ac:dyDescent="0.35">
      <c r="A6" s="8" t="s">
        <v>881</v>
      </c>
      <c r="B6" s="9">
        <f>IF(ISNA(VLOOKUP(A6,Planilha1!A:B,2,0)),0,VLOOKUP(A6,Planilha1!A:B,2,0))</f>
        <v>3</v>
      </c>
      <c r="C6" s="10">
        <f t="shared" si="0"/>
        <v>3.5169988276670576E-3</v>
      </c>
    </row>
    <row r="7" spans="1:8" x14ac:dyDescent="0.35">
      <c r="A7" s="8" t="s">
        <v>882</v>
      </c>
      <c r="B7" s="9">
        <f>IF(ISNA(VLOOKUP(A7,Planilha1!A:B,2,0)),0,VLOOKUP(A7,Planilha1!A:B,2,0))</f>
        <v>168</v>
      </c>
      <c r="C7" s="10">
        <f t="shared" si="0"/>
        <v>0.19695193434935521</v>
      </c>
    </row>
    <row r="8" spans="1:8" x14ac:dyDescent="0.35">
      <c r="A8" s="8" t="s">
        <v>886</v>
      </c>
      <c r="B8" s="9">
        <f>IF(ISNA(VLOOKUP(A8,Planilha1!A:B,2,0)),0,VLOOKUP(A8,Planilha1!A:B,2,0))</f>
        <v>17</v>
      </c>
      <c r="C8" s="10">
        <f t="shared" si="0"/>
        <v>1.992966002344666E-2</v>
      </c>
    </row>
    <row r="9" spans="1:8" x14ac:dyDescent="0.35">
      <c r="A9" s="8" t="s">
        <v>887</v>
      </c>
      <c r="B9" s="9">
        <f>IF(ISNA(VLOOKUP(A9,Planilha1!A:B,2,0)),0,VLOOKUP(A9,Planilha1!A:B,2,0))</f>
        <v>3</v>
      </c>
      <c r="C9" s="10">
        <f t="shared" si="0"/>
        <v>3.5169988276670576E-3</v>
      </c>
    </row>
    <row r="10" spans="1:8" x14ac:dyDescent="0.35">
      <c r="A10" s="8" t="s">
        <v>888</v>
      </c>
      <c r="B10" s="9">
        <f>IF(ISNA(VLOOKUP(A10,Planilha1!A:B,2,0)),0,VLOOKUP(A10,Planilha1!A:B,2,0))</f>
        <v>37</v>
      </c>
      <c r="C10" s="10">
        <f t="shared" si="0"/>
        <v>4.3376318874560373E-2</v>
      </c>
    </row>
    <row r="11" spans="1:8" x14ac:dyDescent="0.35">
      <c r="A11" s="8" t="s">
        <v>883</v>
      </c>
      <c r="B11" s="9">
        <f>IF(ISNA(VLOOKUP(A11,Planilha1!A:B,2,0)),0,VLOOKUP(A11,Planilha1!A:B,2,0))</f>
        <v>5</v>
      </c>
      <c r="C11" s="10">
        <f t="shared" si="0"/>
        <v>5.8616647127784291E-3</v>
      </c>
    </row>
    <row r="12" spans="1:8" x14ac:dyDescent="0.35">
      <c r="A12" s="8" t="s">
        <v>884</v>
      </c>
      <c r="B12" s="9">
        <f>IF(ISNA(VLOOKUP(A12,Planilha1!A:B,2,0)),0,VLOOKUP(A12,Planilha1!A:B,2,0))</f>
        <v>0</v>
      </c>
      <c r="C12" s="10">
        <f t="shared" si="0"/>
        <v>0</v>
      </c>
    </row>
    <row r="13" spans="1:8" x14ac:dyDescent="0.35">
      <c r="A13" s="8" t="s">
        <v>885</v>
      </c>
      <c r="B13" s="9">
        <f>IF(ISNA(VLOOKUP(A13,Planilha1!A:B,2,0)),0,VLOOKUP(A13,Planilha1!A:B,2,0))</f>
        <v>8</v>
      </c>
      <c r="C13" s="10">
        <f t="shared" si="0"/>
        <v>9.3786635404454859E-3</v>
      </c>
    </row>
    <row r="14" spans="1:8" x14ac:dyDescent="0.35">
      <c r="A14" s="8" t="s">
        <v>892</v>
      </c>
      <c r="B14" s="9">
        <f>IF(ISNA(VLOOKUP(A14,Planilha1!A:B,2,0)),0,VLOOKUP(A14,Planilha1!A:B,2,0))</f>
        <v>16</v>
      </c>
      <c r="C14" s="10">
        <f t="shared" si="0"/>
        <v>1.8757327080890972E-2</v>
      </c>
    </row>
    <row r="15" spans="1:8" x14ac:dyDescent="0.35">
      <c r="A15" s="8" t="s">
        <v>893</v>
      </c>
      <c r="B15" s="9">
        <f>IF(ISNA(VLOOKUP(A15,Planilha1!A:B,2,0)),0,VLOOKUP(A15,Planilha1!A:B,2,0))</f>
        <v>14</v>
      </c>
      <c r="C15" s="10">
        <f t="shared" si="0"/>
        <v>1.6412661195779603E-2</v>
      </c>
    </row>
    <row r="16" spans="1:8" x14ac:dyDescent="0.35">
      <c r="A16" s="8" t="s">
        <v>894</v>
      </c>
      <c r="B16" s="9">
        <f>IF(ISNA(VLOOKUP(A16,Planilha1!A:B,2,0)),0,VLOOKUP(A16,Planilha1!A:B,2,0))</f>
        <v>48</v>
      </c>
      <c r="C16" s="10">
        <f t="shared" si="0"/>
        <v>5.6271981242672922E-2</v>
      </c>
    </row>
    <row r="17" spans="1:3" ht="16" thickBot="1" x14ac:dyDescent="0.4">
      <c r="A17" s="11" t="s">
        <v>898</v>
      </c>
      <c r="B17" s="12">
        <f>SUM(B2:B16)</f>
        <v>853</v>
      </c>
      <c r="C17" s="36">
        <f t="shared" si="0"/>
        <v>1</v>
      </c>
    </row>
    <row r="18" spans="1:3" ht="16" thickTop="1" x14ac:dyDescent="0.35"/>
    <row r="20" spans="1:3" x14ac:dyDescent="0.35">
      <c r="A20" t="s">
        <v>900</v>
      </c>
    </row>
    <row r="21" spans="1:3" x14ac:dyDescent="0.35">
      <c r="A21" t="s">
        <v>901</v>
      </c>
      <c r="B21" s="5">
        <f>SUM(B2:B4)</f>
        <v>398</v>
      </c>
      <c r="C21" s="37">
        <f>B21/853</f>
        <v>0.46658851113716293</v>
      </c>
    </row>
    <row r="22" spans="1:3" x14ac:dyDescent="0.35">
      <c r="A22" t="s">
        <v>902</v>
      </c>
      <c r="B22" s="5">
        <f>SUM(B5:B7)</f>
        <v>307</v>
      </c>
      <c r="C22" s="37">
        <f t="shared" ref="C22:C25" si="1">B22/853</f>
        <v>0.35990621336459555</v>
      </c>
    </row>
    <row r="23" spans="1:3" x14ac:dyDescent="0.35">
      <c r="A23" t="s">
        <v>903</v>
      </c>
      <c r="B23" s="5">
        <f>SUM(B8:B10)</f>
        <v>57</v>
      </c>
      <c r="C23" s="37">
        <f t="shared" si="1"/>
        <v>6.6822977725674096E-2</v>
      </c>
    </row>
    <row r="24" spans="1:3" x14ac:dyDescent="0.35">
      <c r="A24" t="s">
        <v>904</v>
      </c>
      <c r="B24" s="5">
        <f>SUM(B11:B13)</f>
        <v>13</v>
      </c>
      <c r="C24" s="37">
        <f t="shared" si="1"/>
        <v>1.5240328253223915E-2</v>
      </c>
    </row>
    <row r="25" spans="1:3" x14ac:dyDescent="0.35">
      <c r="A25" t="s">
        <v>905</v>
      </c>
      <c r="B25" s="5">
        <f>SUM(B14:B16)</f>
        <v>78</v>
      </c>
      <c r="C25" s="37">
        <f t="shared" si="1"/>
        <v>9.1441969519343497E-2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62E1-75A2-4F3E-BCDE-6EEC6D9C26E5}">
  <dimension ref="A1"/>
  <sheetViews>
    <sheetView topLeftCell="A72" zoomScale="60" zoomScaleNormal="60" workbookViewId="0">
      <selection activeCell="I218" sqref="I218"/>
    </sheetView>
  </sheetViews>
  <sheetFormatPr defaultRowHeight="15.5" x14ac:dyDescent="0.35"/>
  <cols>
    <col min="14" max="14" width="8.6640625" customWidth="1"/>
    <col min="21" max="21" width="7.832031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D1157-A6B3-4C19-A93A-4B23C4CA3840}">
  <dimension ref="B1:M18"/>
  <sheetViews>
    <sheetView topLeftCell="B1" workbookViewId="0">
      <selection activeCell="I3" sqref="I3"/>
    </sheetView>
  </sheetViews>
  <sheetFormatPr defaultRowHeight="15.5" x14ac:dyDescent="0.35"/>
  <cols>
    <col min="1" max="1" width="8.6640625" style="15"/>
    <col min="2" max="2" width="19.83203125" style="15" bestFit="1" customWidth="1"/>
    <col min="3" max="3" width="15.58203125" style="19" customWidth="1"/>
    <col min="4" max="8" width="15.58203125" style="20" customWidth="1"/>
    <col min="9" max="13" width="15.58203125" style="19" customWidth="1"/>
    <col min="14" max="16384" width="8.6640625" style="15"/>
  </cols>
  <sheetData>
    <row r="1" spans="2:13" ht="15.5" customHeight="1" thickTop="1" x14ac:dyDescent="0.35">
      <c r="B1" s="13"/>
      <c r="C1" s="14"/>
      <c r="D1" s="72" t="s">
        <v>912</v>
      </c>
      <c r="E1" s="72"/>
      <c r="F1" s="72"/>
      <c r="G1" s="72"/>
      <c r="H1" s="72"/>
      <c r="I1" s="73" t="s">
        <v>912</v>
      </c>
      <c r="J1" s="73"/>
      <c r="K1" s="73"/>
      <c r="L1" s="73"/>
      <c r="M1" s="73"/>
    </row>
    <row r="2" spans="2:13" ht="62" x14ac:dyDescent="0.35">
      <c r="B2" s="16" t="s">
        <v>911</v>
      </c>
      <c r="C2" s="17" t="s">
        <v>913</v>
      </c>
      <c r="D2" s="18" t="s">
        <v>909</v>
      </c>
      <c r="E2" s="18" t="s">
        <v>906</v>
      </c>
      <c r="F2" s="18" t="s">
        <v>908</v>
      </c>
      <c r="G2" s="18" t="s">
        <v>907</v>
      </c>
      <c r="H2" s="18" t="s">
        <v>910</v>
      </c>
      <c r="I2" s="32" t="s">
        <v>909</v>
      </c>
      <c r="J2" s="32" t="s">
        <v>906</v>
      </c>
      <c r="K2" s="32" t="s">
        <v>908</v>
      </c>
      <c r="L2" s="32" t="s">
        <v>907</v>
      </c>
      <c r="M2" s="32" t="s">
        <v>910</v>
      </c>
    </row>
    <row r="3" spans="2:13" s="21" customFormat="1" x14ac:dyDescent="0.35">
      <c r="B3" s="21" t="s">
        <v>26</v>
      </c>
      <c r="C3" s="22">
        <v>27</v>
      </c>
      <c r="D3" s="23">
        <f t="shared" ref="D3:D17" si="0">I3/$C3</f>
        <v>0.81481481481481477</v>
      </c>
      <c r="E3" s="23">
        <f t="shared" ref="E3:E17" si="1">J3/$C3</f>
        <v>0.14814814814814814</v>
      </c>
      <c r="F3" s="23">
        <f t="shared" ref="F3:F17" si="2">K3/$C3</f>
        <v>3.7037037037037035E-2</v>
      </c>
      <c r="G3" s="23">
        <f t="shared" ref="G3:G17" si="3">L3/$C3</f>
        <v>0</v>
      </c>
      <c r="H3" s="23">
        <f t="shared" ref="H3:H17" si="4">M3/$C3</f>
        <v>0</v>
      </c>
      <c r="I3" s="22">
        <f>VLOOKUP(B3,Planilha3!A:F,5,0)</f>
        <v>22</v>
      </c>
      <c r="J3" s="22">
        <f>VLOOKUP(B3,Planilha3!A:F,2,0)</f>
        <v>4</v>
      </c>
      <c r="K3" s="22">
        <f>VLOOKUP(B3,Planilha3!A:F,4,0)</f>
        <v>1</v>
      </c>
      <c r="L3" s="22">
        <f>VLOOKUP(B3,Planilha3!A:F,3,0)</f>
        <v>0</v>
      </c>
      <c r="M3" s="22">
        <f>VLOOKUP(B3,Planilha3!A:F,6,0)</f>
        <v>0</v>
      </c>
    </row>
    <row r="4" spans="2:13" x14ac:dyDescent="0.35">
      <c r="B4" s="15" t="s">
        <v>53</v>
      </c>
      <c r="C4" s="19">
        <v>27</v>
      </c>
      <c r="D4" s="20">
        <f t="shared" si="0"/>
        <v>0.77777777777777779</v>
      </c>
      <c r="E4" s="20">
        <f t="shared" si="1"/>
        <v>0.18518518518518517</v>
      </c>
      <c r="F4" s="20">
        <f t="shared" si="2"/>
        <v>0</v>
      </c>
      <c r="G4" s="20">
        <f t="shared" si="3"/>
        <v>0</v>
      </c>
      <c r="H4" s="20">
        <f t="shared" si="4"/>
        <v>3.7037037037037035E-2</v>
      </c>
      <c r="I4" s="22">
        <f>VLOOKUP(B4,Planilha3!A:F,5,0)</f>
        <v>21</v>
      </c>
      <c r="J4" s="22">
        <f>VLOOKUP(B4,Planilha3!A:F,2,0)</f>
        <v>5</v>
      </c>
      <c r="K4" s="22">
        <f>VLOOKUP(B4,Planilha3!A:F,4,0)</f>
        <v>0</v>
      </c>
      <c r="L4" s="22">
        <f>VLOOKUP(B4,Planilha3!A:F,3,0)</f>
        <v>0</v>
      </c>
      <c r="M4" s="22">
        <f>VLOOKUP(B4,Planilha3!A:F,6,0)</f>
        <v>1</v>
      </c>
    </row>
    <row r="5" spans="2:13" s="21" customFormat="1" x14ac:dyDescent="0.35">
      <c r="B5" s="21" t="s">
        <v>33</v>
      </c>
      <c r="C5" s="22">
        <v>33</v>
      </c>
      <c r="D5" s="23">
        <f t="shared" si="0"/>
        <v>0.72727272727272729</v>
      </c>
      <c r="E5" s="23">
        <f t="shared" si="1"/>
        <v>0.15151515151515152</v>
      </c>
      <c r="F5" s="23">
        <f t="shared" si="2"/>
        <v>9.0909090909090912E-2</v>
      </c>
      <c r="G5" s="23">
        <f t="shared" si="3"/>
        <v>3.0303030303030304E-2</v>
      </c>
      <c r="H5" s="23">
        <f t="shared" si="4"/>
        <v>0</v>
      </c>
      <c r="I5" s="22">
        <f>VLOOKUP(B5,Planilha3!A:F,5,0)</f>
        <v>24</v>
      </c>
      <c r="J5" s="22">
        <f>VLOOKUP(B5,Planilha3!A:F,2,0)</f>
        <v>5</v>
      </c>
      <c r="K5" s="22">
        <f>VLOOKUP(B5,Planilha3!A:F,4,0)</f>
        <v>3</v>
      </c>
      <c r="L5" s="22">
        <f>VLOOKUP(B5,Planilha3!A:F,3,0)</f>
        <v>1</v>
      </c>
      <c r="M5" s="22">
        <f>VLOOKUP(B5,Planilha3!A:F,6,0)</f>
        <v>0</v>
      </c>
    </row>
    <row r="6" spans="2:13" x14ac:dyDescent="0.35">
      <c r="B6" s="15" t="s">
        <v>8</v>
      </c>
      <c r="C6" s="19">
        <v>51</v>
      </c>
      <c r="D6" s="20">
        <f t="shared" si="0"/>
        <v>0.27450980392156865</v>
      </c>
      <c r="E6" s="20">
        <f t="shared" si="1"/>
        <v>0.47058823529411764</v>
      </c>
      <c r="F6" s="20">
        <f t="shared" si="2"/>
        <v>0.17647058823529413</v>
      </c>
      <c r="G6" s="20">
        <f t="shared" si="3"/>
        <v>5.8823529411764705E-2</v>
      </c>
      <c r="H6" s="20">
        <f t="shared" si="4"/>
        <v>1.9607843137254902E-2</v>
      </c>
      <c r="I6" s="22">
        <f>VLOOKUP(B6,Planilha3!A:F,5,0)</f>
        <v>14</v>
      </c>
      <c r="J6" s="22">
        <f>VLOOKUP(B6,Planilha3!A:F,2,0)</f>
        <v>24</v>
      </c>
      <c r="K6" s="22">
        <f>VLOOKUP(B6,Planilha3!A:F,4,0)</f>
        <v>9</v>
      </c>
      <c r="L6" s="22">
        <f>VLOOKUP(B6,Planilha3!A:F,3,0)</f>
        <v>3</v>
      </c>
      <c r="M6" s="22">
        <f>VLOOKUP(B6,Planilha3!A:F,6,0)</f>
        <v>1</v>
      </c>
    </row>
    <row r="7" spans="2:13" s="21" customFormat="1" x14ac:dyDescent="0.35">
      <c r="B7" s="21" t="s">
        <v>77</v>
      </c>
      <c r="C7" s="22">
        <v>53</v>
      </c>
      <c r="D7" s="23">
        <f t="shared" si="0"/>
        <v>0.45283018867924529</v>
      </c>
      <c r="E7" s="23">
        <f t="shared" si="1"/>
        <v>0.33962264150943394</v>
      </c>
      <c r="F7" s="23">
        <f t="shared" si="2"/>
        <v>3.7735849056603772E-2</v>
      </c>
      <c r="G7" s="23">
        <f t="shared" si="3"/>
        <v>0</v>
      </c>
      <c r="H7" s="23">
        <f t="shared" si="4"/>
        <v>0.16981132075471697</v>
      </c>
      <c r="I7" s="22">
        <f>VLOOKUP(B7,Planilha3!A:F,5,0)</f>
        <v>24</v>
      </c>
      <c r="J7" s="22">
        <f>VLOOKUP(B7,Planilha3!A:F,2,0)</f>
        <v>18</v>
      </c>
      <c r="K7" s="22">
        <f>VLOOKUP(B7,Planilha3!A:F,4,0)</f>
        <v>2</v>
      </c>
      <c r="L7" s="22">
        <f>VLOOKUP(B7,Planilha3!A:F,3,0)</f>
        <v>0</v>
      </c>
      <c r="M7" s="22">
        <f>VLOOKUP(B7,Planilha3!A:F,6,0)</f>
        <v>9</v>
      </c>
    </row>
    <row r="8" spans="2:13" x14ac:dyDescent="0.35">
      <c r="B8" s="15" t="s">
        <v>19</v>
      </c>
      <c r="C8" s="19">
        <v>53</v>
      </c>
      <c r="D8" s="20">
        <f t="shared" si="0"/>
        <v>0.50943396226415094</v>
      </c>
      <c r="E8" s="20">
        <f t="shared" si="1"/>
        <v>0.43396226415094341</v>
      </c>
      <c r="F8" s="20">
        <f t="shared" si="2"/>
        <v>3.7735849056603772E-2</v>
      </c>
      <c r="G8" s="20">
        <f t="shared" si="3"/>
        <v>0</v>
      </c>
      <c r="H8" s="20">
        <f t="shared" si="4"/>
        <v>1.8867924528301886E-2</v>
      </c>
      <c r="I8" s="22">
        <f>VLOOKUP(B8,Planilha3!A:F,5,0)</f>
        <v>27</v>
      </c>
      <c r="J8" s="22">
        <f>VLOOKUP(B8,Planilha3!A:F,2,0)</f>
        <v>23</v>
      </c>
      <c r="K8" s="22">
        <f>VLOOKUP(B8,Planilha3!A:F,4,0)</f>
        <v>2</v>
      </c>
      <c r="L8" s="22">
        <f>VLOOKUP(B8,Planilha3!A:F,3,0)</f>
        <v>0</v>
      </c>
      <c r="M8" s="22">
        <f>VLOOKUP(B8,Planilha3!A:F,6,0)</f>
        <v>1</v>
      </c>
    </row>
    <row r="9" spans="2:13" s="21" customFormat="1" x14ac:dyDescent="0.35">
      <c r="B9" s="21" t="s">
        <v>0</v>
      </c>
      <c r="C9" s="22">
        <v>154</v>
      </c>
      <c r="D9" s="23">
        <f t="shared" si="0"/>
        <v>0.5714285714285714</v>
      </c>
      <c r="E9" s="23">
        <f t="shared" si="1"/>
        <v>0.30519480519480519</v>
      </c>
      <c r="F9" s="23">
        <f t="shared" si="2"/>
        <v>5.844155844155844E-2</v>
      </c>
      <c r="G9" s="23">
        <f t="shared" si="3"/>
        <v>6.4935064935064939E-3</v>
      </c>
      <c r="H9" s="23">
        <f t="shared" si="4"/>
        <v>5.844155844155844E-2</v>
      </c>
      <c r="I9" s="22">
        <f>VLOOKUP(B9,Planilha3!A:F,5,0)</f>
        <v>88</v>
      </c>
      <c r="J9" s="22">
        <f>VLOOKUP(B9,Planilha3!A:F,2,0)</f>
        <v>47</v>
      </c>
      <c r="K9" s="22">
        <f>VLOOKUP(B9,Planilha3!A:F,4,0)</f>
        <v>9</v>
      </c>
      <c r="L9" s="22">
        <f>VLOOKUP(B9,Planilha3!A:F,3,0)</f>
        <v>1</v>
      </c>
      <c r="M9" s="22">
        <f>VLOOKUP(B9,Planilha3!A:F,6,0)</f>
        <v>9</v>
      </c>
    </row>
    <row r="10" spans="2:13" x14ac:dyDescent="0.35">
      <c r="B10" s="15" t="s">
        <v>3</v>
      </c>
      <c r="C10" s="19">
        <v>94</v>
      </c>
      <c r="D10" s="20">
        <f t="shared" si="0"/>
        <v>0.42553191489361702</v>
      </c>
      <c r="E10" s="20">
        <f t="shared" si="1"/>
        <v>0.36170212765957449</v>
      </c>
      <c r="F10" s="20">
        <f t="shared" si="2"/>
        <v>7.4468085106382975E-2</v>
      </c>
      <c r="G10" s="20">
        <f t="shared" si="3"/>
        <v>1.0638297872340425E-2</v>
      </c>
      <c r="H10" s="20">
        <f t="shared" si="4"/>
        <v>0.1276595744680851</v>
      </c>
      <c r="I10" s="22">
        <f>VLOOKUP(B10,Planilha3!A:F,5,0)</f>
        <v>40</v>
      </c>
      <c r="J10" s="22">
        <f>VLOOKUP(B10,Planilha3!A:F,2,0)</f>
        <v>34</v>
      </c>
      <c r="K10" s="22">
        <f>VLOOKUP(B10,Planilha3!A:F,4,0)</f>
        <v>7</v>
      </c>
      <c r="L10" s="22">
        <f>VLOOKUP(B10,Planilha3!A:F,3,0)</f>
        <v>1</v>
      </c>
      <c r="M10" s="22">
        <f>VLOOKUP(B10,Planilha3!A:F,6,0)</f>
        <v>12</v>
      </c>
    </row>
    <row r="11" spans="2:13" s="21" customFormat="1" x14ac:dyDescent="0.35">
      <c r="B11" s="21" t="s">
        <v>10</v>
      </c>
      <c r="C11" s="22">
        <v>101</v>
      </c>
      <c r="D11" s="23">
        <f t="shared" si="0"/>
        <v>0.51485148514851486</v>
      </c>
      <c r="E11" s="23">
        <f t="shared" si="1"/>
        <v>0.33663366336633666</v>
      </c>
      <c r="F11" s="23">
        <f t="shared" si="2"/>
        <v>1.9801980198019802E-2</v>
      </c>
      <c r="G11" s="23">
        <f t="shared" si="3"/>
        <v>9.9009900990099011E-3</v>
      </c>
      <c r="H11" s="23">
        <f t="shared" si="4"/>
        <v>0.11881188118811881</v>
      </c>
      <c r="I11" s="22">
        <f>VLOOKUP(B11,Planilha3!A:F,5,0)</f>
        <v>52</v>
      </c>
      <c r="J11" s="22">
        <f>VLOOKUP(B11,Planilha3!A:F,2,0)</f>
        <v>34</v>
      </c>
      <c r="K11" s="22">
        <f>VLOOKUP(B11,Planilha3!A:F,4,0)</f>
        <v>2</v>
      </c>
      <c r="L11" s="22">
        <f>VLOOKUP(B11,Planilha3!A:F,3,0)</f>
        <v>1</v>
      </c>
      <c r="M11" s="22">
        <f>VLOOKUP(B11,Planilha3!A:F,6,0)</f>
        <v>12</v>
      </c>
    </row>
    <row r="12" spans="2:13" x14ac:dyDescent="0.35">
      <c r="B12" s="15" t="s">
        <v>30</v>
      </c>
      <c r="C12" s="19">
        <v>86</v>
      </c>
      <c r="D12" s="20">
        <f t="shared" si="0"/>
        <v>0.32558139534883723</v>
      </c>
      <c r="E12" s="20">
        <f t="shared" si="1"/>
        <v>0.39534883720930231</v>
      </c>
      <c r="F12" s="20">
        <f t="shared" si="2"/>
        <v>9.3023255813953487E-2</v>
      </c>
      <c r="G12" s="20">
        <f t="shared" si="3"/>
        <v>3.4883720930232558E-2</v>
      </c>
      <c r="H12" s="20">
        <f t="shared" si="4"/>
        <v>0.15116279069767441</v>
      </c>
      <c r="I12" s="22">
        <f>VLOOKUP(B12,Planilha3!A:F,5,0)</f>
        <v>28</v>
      </c>
      <c r="J12" s="22">
        <f>VLOOKUP(B12,Planilha3!A:F,2,0)</f>
        <v>34</v>
      </c>
      <c r="K12" s="22">
        <f>VLOOKUP(B12,Planilha3!A:F,4,0)</f>
        <v>8</v>
      </c>
      <c r="L12" s="22">
        <f>VLOOKUP(B12,Planilha3!A:F,3,0)</f>
        <v>3</v>
      </c>
      <c r="M12" s="22">
        <f>VLOOKUP(B12,Planilha3!A:F,6,0)</f>
        <v>13</v>
      </c>
    </row>
    <row r="13" spans="2:13" s="21" customFormat="1" x14ac:dyDescent="0.35">
      <c r="B13" s="21" t="s">
        <v>24</v>
      </c>
      <c r="C13" s="22">
        <v>35</v>
      </c>
      <c r="D13" s="23">
        <f t="shared" si="0"/>
        <v>0.42857142857142855</v>
      </c>
      <c r="E13" s="23">
        <f t="shared" si="1"/>
        <v>0.4</v>
      </c>
      <c r="F13" s="23">
        <f t="shared" si="2"/>
        <v>5.7142857142857141E-2</v>
      </c>
      <c r="G13" s="23">
        <f t="shared" si="3"/>
        <v>5.7142857142857141E-2</v>
      </c>
      <c r="H13" s="23">
        <f t="shared" si="4"/>
        <v>5.7142857142857141E-2</v>
      </c>
      <c r="I13" s="22">
        <f>VLOOKUP(B13,Planilha3!A:F,5,0)</f>
        <v>15</v>
      </c>
      <c r="J13" s="22">
        <f>VLOOKUP(B13,Planilha3!A:F,2,0)</f>
        <v>14</v>
      </c>
      <c r="K13" s="22">
        <f>VLOOKUP(B13,Planilha3!A:F,4,0)</f>
        <v>2</v>
      </c>
      <c r="L13" s="22">
        <f>VLOOKUP(B13,Planilha3!A:F,3,0)</f>
        <v>2</v>
      </c>
      <c r="M13" s="22">
        <f>VLOOKUP(B13,Planilha3!A:F,6,0)</f>
        <v>2</v>
      </c>
    </row>
    <row r="14" spans="2:13" x14ac:dyDescent="0.35">
      <c r="B14" s="15" t="s">
        <v>50</v>
      </c>
      <c r="C14" s="19">
        <v>57</v>
      </c>
      <c r="D14" s="20">
        <f t="shared" si="0"/>
        <v>0.36842105263157893</v>
      </c>
      <c r="E14" s="20">
        <f t="shared" si="1"/>
        <v>0.49122807017543857</v>
      </c>
      <c r="F14" s="20">
        <f t="shared" si="2"/>
        <v>5.2631578947368418E-2</v>
      </c>
      <c r="G14" s="20">
        <f t="shared" si="3"/>
        <v>1.7543859649122806E-2</v>
      </c>
      <c r="H14" s="20">
        <f t="shared" si="4"/>
        <v>7.0175438596491224E-2</v>
      </c>
      <c r="I14" s="22">
        <f>VLOOKUP(B14,Planilha3!A:F,5,0)</f>
        <v>21</v>
      </c>
      <c r="J14" s="22">
        <f>VLOOKUP(B14,Planilha3!A:F,2,0)</f>
        <v>28</v>
      </c>
      <c r="K14" s="22">
        <f>VLOOKUP(B14,Planilha3!A:F,4,0)</f>
        <v>3</v>
      </c>
      <c r="L14" s="22">
        <f>VLOOKUP(B14,Planilha3!A:F,3,0)</f>
        <v>1</v>
      </c>
      <c r="M14" s="22">
        <f>VLOOKUP(B14,Planilha3!A:F,6,0)</f>
        <v>4</v>
      </c>
    </row>
    <row r="15" spans="2:13" s="21" customFormat="1" x14ac:dyDescent="0.35">
      <c r="B15" s="21" t="s">
        <v>71</v>
      </c>
      <c r="C15" s="22">
        <v>51</v>
      </c>
      <c r="D15" s="23">
        <f t="shared" si="0"/>
        <v>0.27450980392156865</v>
      </c>
      <c r="E15" s="23">
        <f t="shared" si="1"/>
        <v>0.47058823529411764</v>
      </c>
      <c r="F15" s="23">
        <f t="shared" si="2"/>
        <v>9.8039215686274508E-2</v>
      </c>
      <c r="G15" s="23">
        <f t="shared" si="3"/>
        <v>0</v>
      </c>
      <c r="H15" s="23">
        <f t="shared" si="4"/>
        <v>0.15686274509803921</v>
      </c>
      <c r="I15" s="22">
        <f>VLOOKUP(B15,Planilha3!A:F,5,0)</f>
        <v>14</v>
      </c>
      <c r="J15" s="22">
        <f>VLOOKUP(B15,Planilha3!A:F,2,0)</f>
        <v>24</v>
      </c>
      <c r="K15" s="22">
        <f>VLOOKUP(B15,Planilha3!A:F,4,0)</f>
        <v>5</v>
      </c>
      <c r="L15" s="22">
        <f>VLOOKUP(B15,Planilha3!A:F,3,0)</f>
        <v>0</v>
      </c>
      <c r="M15" s="22">
        <f>VLOOKUP(B15,Planilha3!A:F,6,0)</f>
        <v>8</v>
      </c>
    </row>
    <row r="16" spans="2:13" x14ac:dyDescent="0.35">
      <c r="B16" s="25" t="s">
        <v>15</v>
      </c>
      <c r="C16" s="26">
        <v>31</v>
      </c>
      <c r="D16" s="27">
        <f t="shared" si="0"/>
        <v>0.25806451612903225</v>
      </c>
      <c r="E16" s="27">
        <f t="shared" si="1"/>
        <v>0.41935483870967744</v>
      </c>
      <c r="F16" s="27">
        <f t="shared" si="2"/>
        <v>0.12903225806451613</v>
      </c>
      <c r="G16" s="27">
        <f t="shared" si="3"/>
        <v>0</v>
      </c>
      <c r="H16" s="27">
        <f t="shared" si="4"/>
        <v>0.19354838709677419</v>
      </c>
      <c r="I16" s="22">
        <f>VLOOKUP(B16,Planilha3!A:F,5,0)</f>
        <v>8</v>
      </c>
      <c r="J16" s="22">
        <f>VLOOKUP(B16,Planilha3!A:F,2,0)</f>
        <v>13</v>
      </c>
      <c r="K16" s="22">
        <f>VLOOKUP(B16,Planilha3!A:F,4,0)</f>
        <v>4</v>
      </c>
      <c r="L16" s="22">
        <f>VLOOKUP(B16,Planilha3!A:F,3,0)</f>
        <v>0</v>
      </c>
      <c r="M16" s="22">
        <f>VLOOKUP(B16,Planilha3!A:F,6,0)</f>
        <v>6</v>
      </c>
    </row>
    <row r="17" spans="2:13" s="31" customFormat="1" ht="16" thickBot="1" x14ac:dyDescent="0.4">
      <c r="B17" s="28" t="s">
        <v>898</v>
      </c>
      <c r="C17" s="29">
        <v>853</v>
      </c>
      <c r="D17" s="30">
        <f t="shared" si="0"/>
        <v>0.46658851113716293</v>
      </c>
      <c r="E17" s="30">
        <f t="shared" si="1"/>
        <v>0.35990621336459555</v>
      </c>
      <c r="F17" s="30">
        <f t="shared" si="2"/>
        <v>6.6822977725674096E-2</v>
      </c>
      <c r="G17" s="30">
        <f t="shared" si="3"/>
        <v>1.5240328253223915E-2</v>
      </c>
      <c r="H17" s="30">
        <f t="shared" si="4"/>
        <v>9.1441969519343497E-2</v>
      </c>
      <c r="I17" s="33">
        <f>SUM(I3:I16)</f>
        <v>398</v>
      </c>
      <c r="J17" s="33">
        <f>SUM(J3:J16)</f>
        <v>307</v>
      </c>
      <c r="K17" s="33">
        <f>SUM(K3:K16)</f>
        <v>57</v>
      </c>
      <c r="L17" s="33">
        <f>SUM(L3:L16)</f>
        <v>13</v>
      </c>
      <c r="M17" s="33">
        <f>SUM(M3:M16)</f>
        <v>78</v>
      </c>
    </row>
    <row r="18" spans="2:13" ht="16" thickTop="1" x14ac:dyDescent="0.35"/>
  </sheetData>
  <sortState xmlns:xlrd2="http://schemas.microsoft.com/office/spreadsheetml/2017/richdata2" ref="B3:M16">
    <sortCondition descending="1" ref="D3:D16"/>
  </sortState>
  <mergeCells count="2">
    <mergeCell ref="D1:H1"/>
    <mergeCell ref="I1:M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DDB2C-3BBE-45BB-A359-8D1806193391}">
  <dimension ref="B1:I18"/>
  <sheetViews>
    <sheetView topLeftCell="A3" workbookViewId="0">
      <selection activeCell="B1" sqref="B1:F17"/>
    </sheetView>
  </sheetViews>
  <sheetFormatPr defaultRowHeight="15.5" x14ac:dyDescent="0.35"/>
  <cols>
    <col min="1" max="1" width="8.6640625" style="15"/>
    <col min="2" max="2" width="19.83203125" style="15" bestFit="1" customWidth="1"/>
    <col min="3" max="3" width="15.58203125" style="19" customWidth="1"/>
    <col min="4" max="6" width="15.58203125" style="20" customWidth="1"/>
    <col min="7" max="9" width="15.58203125" style="19" customWidth="1"/>
    <col min="10" max="16384" width="8.6640625" style="15"/>
  </cols>
  <sheetData>
    <row r="1" spans="2:9" ht="15.5" customHeight="1" thickTop="1" x14ac:dyDescent="0.35">
      <c r="B1" s="13"/>
      <c r="C1" s="14"/>
      <c r="D1" s="72" t="s">
        <v>912</v>
      </c>
      <c r="E1" s="72"/>
      <c r="F1" s="72"/>
      <c r="G1" s="73" t="s">
        <v>912</v>
      </c>
      <c r="H1" s="73"/>
      <c r="I1" s="73"/>
    </row>
    <row r="2" spans="2:9" ht="62" x14ac:dyDescent="0.35">
      <c r="B2" s="16" t="s">
        <v>911</v>
      </c>
      <c r="C2" s="17" t="s">
        <v>913</v>
      </c>
      <c r="D2" s="18" t="s">
        <v>927</v>
      </c>
      <c r="E2" s="18" t="s">
        <v>929</v>
      </c>
      <c r="F2" s="18" t="s">
        <v>930</v>
      </c>
      <c r="G2" s="18" t="s">
        <v>927</v>
      </c>
      <c r="H2" s="18" t="s">
        <v>929</v>
      </c>
      <c r="I2" s="18" t="s">
        <v>930</v>
      </c>
    </row>
    <row r="3" spans="2:9" s="21" customFormat="1" x14ac:dyDescent="0.35">
      <c r="B3" s="21" t="s">
        <v>26</v>
      </c>
      <c r="C3" s="22">
        <v>27</v>
      </c>
      <c r="D3" s="23">
        <f t="shared" ref="D3:D17" si="0">G3/$C3</f>
        <v>0.88888888888888884</v>
      </c>
      <c r="E3" s="23">
        <f t="shared" ref="E3:E17" si="1">H3/$C3</f>
        <v>3.7037037037037035E-2</v>
      </c>
      <c r="F3" s="23">
        <f t="shared" ref="F3:F17" si="2">I3/$C3</f>
        <v>7.407407407407407E-2</v>
      </c>
      <c r="G3" s="22">
        <f>VLOOKUP(B3,Planilha6!A:D,2,0)</f>
        <v>24</v>
      </c>
      <c r="H3" s="22">
        <f>VLOOKUP(B3,Planilha6!A:D,3,0)</f>
        <v>1</v>
      </c>
      <c r="I3" s="22">
        <f>VLOOKUP(B3,Planilha6!A:D,4,0)</f>
        <v>2</v>
      </c>
    </row>
    <row r="4" spans="2:9" x14ac:dyDescent="0.35">
      <c r="B4" s="15" t="s">
        <v>53</v>
      </c>
      <c r="C4" s="19">
        <v>27</v>
      </c>
      <c r="D4" s="20">
        <f t="shared" si="0"/>
        <v>0.92592592592592593</v>
      </c>
      <c r="E4" s="20">
        <f t="shared" si="1"/>
        <v>3.7037037037037035E-2</v>
      </c>
      <c r="F4" s="20">
        <f t="shared" si="2"/>
        <v>3.7037037037037035E-2</v>
      </c>
      <c r="G4" s="22">
        <f>VLOOKUP(B4,Planilha6!A:D,2,0)</f>
        <v>25</v>
      </c>
      <c r="H4" s="22">
        <f>VLOOKUP(B4,Planilha6!A:D,3,0)</f>
        <v>1</v>
      </c>
      <c r="I4" s="22">
        <f>VLOOKUP(B4,Planilha6!A:D,4,0)</f>
        <v>1</v>
      </c>
    </row>
    <row r="5" spans="2:9" s="21" customFormat="1" x14ac:dyDescent="0.35">
      <c r="B5" s="21" t="s">
        <v>33</v>
      </c>
      <c r="C5" s="22">
        <v>33</v>
      </c>
      <c r="D5" s="23">
        <f t="shared" si="0"/>
        <v>0.84848484848484851</v>
      </c>
      <c r="E5" s="23">
        <f t="shared" si="1"/>
        <v>0</v>
      </c>
      <c r="F5" s="23">
        <f t="shared" si="2"/>
        <v>0.15151515151515152</v>
      </c>
      <c r="G5" s="22">
        <f>VLOOKUP(B5,Planilha6!A:D,2,0)</f>
        <v>28</v>
      </c>
      <c r="H5" s="22">
        <f>VLOOKUP(B5,Planilha6!A:D,3,0)</f>
        <v>0</v>
      </c>
      <c r="I5" s="22">
        <f>VLOOKUP(B5,Planilha6!A:D,4,0)</f>
        <v>5</v>
      </c>
    </row>
    <row r="6" spans="2:9" x14ac:dyDescent="0.35">
      <c r="B6" s="15" t="s">
        <v>8</v>
      </c>
      <c r="C6" s="19">
        <v>51</v>
      </c>
      <c r="D6" s="20">
        <f t="shared" si="0"/>
        <v>0.27450980392156865</v>
      </c>
      <c r="E6" s="20">
        <f t="shared" si="1"/>
        <v>0</v>
      </c>
      <c r="F6" s="20">
        <f t="shared" si="2"/>
        <v>0.72549019607843135</v>
      </c>
      <c r="G6" s="22">
        <f>VLOOKUP(B6,Planilha6!A:D,2,0)</f>
        <v>14</v>
      </c>
      <c r="H6" s="22">
        <f>VLOOKUP(B6,Planilha6!A:D,3,0)</f>
        <v>0</v>
      </c>
      <c r="I6" s="22">
        <f>VLOOKUP(B6,Planilha6!A:D,4,0)</f>
        <v>37</v>
      </c>
    </row>
    <row r="7" spans="2:9" s="21" customFormat="1" x14ac:dyDescent="0.35">
      <c r="B7" s="21" t="s">
        <v>77</v>
      </c>
      <c r="C7" s="22">
        <v>53</v>
      </c>
      <c r="D7" s="23">
        <f t="shared" si="0"/>
        <v>0.60377358490566035</v>
      </c>
      <c r="E7" s="23">
        <f t="shared" si="1"/>
        <v>3.7735849056603772E-2</v>
      </c>
      <c r="F7" s="23">
        <f t="shared" si="2"/>
        <v>0.35849056603773582</v>
      </c>
      <c r="G7" s="22">
        <f>VLOOKUP(B7,Planilha6!A:D,2,0)</f>
        <v>32</v>
      </c>
      <c r="H7" s="22">
        <f>VLOOKUP(B7,Planilha6!A:D,3,0)</f>
        <v>2</v>
      </c>
      <c r="I7" s="22">
        <f>VLOOKUP(B7,Planilha6!A:D,4,0)</f>
        <v>19</v>
      </c>
    </row>
    <row r="8" spans="2:9" x14ac:dyDescent="0.35">
      <c r="B8" s="15" t="s">
        <v>19</v>
      </c>
      <c r="C8" s="19">
        <v>53</v>
      </c>
      <c r="D8" s="20">
        <f t="shared" si="0"/>
        <v>0.50943396226415094</v>
      </c>
      <c r="E8" s="20">
        <f t="shared" si="1"/>
        <v>0</v>
      </c>
      <c r="F8" s="20">
        <f t="shared" si="2"/>
        <v>0.49056603773584906</v>
      </c>
      <c r="G8" s="22">
        <f>VLOOKUP(B8,Planilha6!A:D,2,0)</f>
        <v>27</v>
      </c>
      <c r="H8" s="22">
        <f>VLOOKUP(B8,Planilha6!A:D,3,0)</f>
        <v>0</v>
      </c>
      <c r="I8" s="22">
        <f>VLOOKUP(B8,Planilha6!A:D,4,0)</f>
        <v>26</v>
      </c>
    </row>
    <row r="9" spans="2:9" s="21" customFormat="1" x14ac:dyDescent="0.35">
      <c r="B9" s="21" t="s">
        <v>0</v>
      </c>
      <c r="C9" s="22">
        <v>154</v>
      </c>
      <c r="D9" s="23">
        <f t="shared" si="0"/>
        <v>0.82467532467532467</v>
      </c>
      <c r="E9" s="23">
        <f t="shared" si="1"/>
        <v>6.4935064935064939E-3</v>
      </c>
      <c r="F9" s="23">
        <f t="shared" si="2"/>
        <v>0.16883116883116883</v>
      </c>
      <c r="G9" s="22">
        <f>VLOOKUP(B9,Planilha6!A:D,2,0)</f>
        <v>127</v>
      </c>
      <c r="H9" s="22">
        <f>VLOOKUP(B9,Planilha6!A:D,3,0)</f>
        <v>1</v>
      </c>
      <c r="I9" s="22">
        <f>VLOOKUP(B9,Planilha6!A:D,4,0)</f>
        <v>26</v>
      </c>
    </row>
    <row r="10" spans="2:9" x14ac:dyDescent="0.35">
      <c r="B10" s="15" t="s">
        <v>3</v>
      </c>
      <c r="C10" s="19">
        <v>94</v>
      </c>
      <c r="D10" s="20">
        <f t="shared" si="0"/>
        <v>0.38297872340425532</v>
      </c>
      <c r="E10" s="20">
        <f t="shared" si="1"/>
        <v>3.1914893617021274E-2</v>
      </c>
      <c r="F10" s="20">
        <f t="shared" si="2"/>
        <v>0.58510638297872342</v>
      </c>
      <c r="G10" s="22">
        <f>VLOOKUP(B10,Planilha6!A:D,2,0)</f>
        <v>36</v>
      </c>
      <c r="H10" s="22">
        <f>VLOOKUP(B10,Planilha6!A:D,3,0)</f>
        <v>3</v>
      </c>
      <c r="I10" s="22">
        <f>VLOOKUP(B10,Planilha6!A:D,4,0)</f>
        <v>55</v>
      </c>
    </row>
    <row r="11" spans="2:9" s="21" customFormat="1" x14ac:dyDescent="0.35">
      <c r="B11" s="21" t="s">
        <v>10</v>
      </c>
      <c r="C11" s="22">
        <v>101</v>
      </c>
      <c r="D11" s="23">
        <f t="shared" si="0"/>
        <v>0.37623762376237624</v>
      </c>
      <c r="E11" s="23">
        <f t="shared" si="1"/>
        <v>3.9603960396039604E-2</v>
      </c>
      <c r="F11" s="23">
        <f t="shared" si="2"/>
        <v>0.58415841584158412</v>
      </c>
      <c r="G11" s="22">
        <f>VLOOKUP(B11,Planilha6!A:D,2,0)</f>
        <v>38</v>
      </c>
      <c r="H11" s="22">
        <f>VLOOKUP(B11,Planilha6!A:D,3,0)</f>
        <v>4</v>
      </c>
      <c r="I11" s="22">
        <f>VLOOKUP(B11,Planilha6!A:D,4,0)</f>
        <v>59</v>
      </c>
    </row>
    <row r="12" spans="2:9" x14ac:dyDescent="0.35">
      <c r="B12" s="15" t="s">
        <v>30</v>
      </c>
      <c r="C12" s="19">
        <v>86</v>
      </c>
      <c r="D12" s="20">
        <f t="shared" si="0"/>
        <v>0.54651162790697672</v>
      </c>
      <c r="E12" s="20">
        <f t="shared" si="1"/>
        <v>3.4883720930232558E-2</v>
      </c>
      <c r="F12" s="20">
        <f t="shared" si="2"/>
        <v>0.41860465116279072</v>
      </c>
      <c r="G12" s="22">
        <f>VLOOKUP(B12,Planilha6!A:D,2,0)</f>
        <v>47</v>
      </c>
      <c r="H12" s="22">
        <f>VLOOKUP(B12,Planilha6!A:D,3,0)</f>
        <v>3</v>
      </c>
      <c r="I12" s="22">
        <f>VLOOKUP(B12,Planilha6!A:D,4,0)</f>
        <v>36</v>
      </c>
    </row>
    <row r="13" spans="2:9" s="21" customFormat="1" x14ac:dyDescent="0.35">
      <c r="B13" s="21" t="s">
        <v>24</v>
      </c>
      <c r="C13" s="22">
        <v>35</v>
      </c>
      <c r="D13" s="23">
        <f t="shared" si="0"/>
        <v>0.34285714285714286</v>
      </c>
      <c r="E13" s="23">
        <f t="shared" si="1"/>
        <v>0</v>
      </c>
      <c r="F13" s="23">
        <f t="shared" si="2"/>
        <v>0.65714285714285714</v>
      </c>
      <c r="G13" s="22">
        <f>VLOOKUP(B13,Planilha6!A:D,2,0)</f>
        <v>12</v>
      </c>
      <c r="H13" s="22">
        <f>VLOOKUP(B13,Planilha6!A:D,3,0)</f>
        <v>0</v>
      </c>
      <c r="I13" s="22">
        <f>VLOOKUP(B13,Planilha6!A:D,4,0)</f>
        <v>23</v>
      </c>
    </row>
    <row r="14" spans="2:9" x14ac:dyDescent="0.35">
      <c r="B14" s="15" t="s">
        <v>50</v>
      </c>
      <c r="C14" s="19">
        <v>57</v>
      </c>
      <c r="D14" s="20">
        <f t="shared" si="0"/>
        <v>0.47368421052631576</v>
      </c>
      <c r="E14" s="20">
        <f t="shared" si="1"/>
        <v>3.5087719298245612E-2</v>
      </c>
      <c r="F14" s="20">
        <f t="shared" si="2"/>
        <v>0.49122807017543857</v>
      </c>
      <c r="G14" s="22">
        <f>VLOOKUP(B14,Planilha6!A:D,2,0)</f>
        <v>27</v>
      </c>
      <c r="H14" s="22">
        <f>VLOOKUP(B14,Planilha6!A:D,3,0)</f>
        <v>2</v>
      </c>
      <c r="I14" s="22">
        <f>VLOOKUP(B14,Planilha6!A:D,4,0)</f>
        <v>28</v>
      </c>
    </row>
    <row r="15" spans="2:9" s="21" customFormat="1" x14ac:dyDescent="0.35">
      <c r="B15" s="21" t="s">
        <v>71</v>
      </c>
      <c r="C15" s="22">
        <v>51</v>
      </c>
      <c r="D15" s="23">
        <f t="shared" si="0"/>
        <v>0.49019607843137253</v>
      </c>
      <c r="E15" s="23">
        <f t="shared" si="1"/>
        <v>3.9215686274509803E-2</v>
      </c>
      <c r="F15" s="23">
        <f t="shared" si="2"/>
        <v>0.47058823529411764</v>
      </c>
      <c r="G15" s="22">
        <f>VLOOKUP(B15,Planilha6!A:D,2,0)</f>
        <v>25</v>
      </c>
      <c r="H15" s="22">
        <f>VLOOKUP(B15,Planilha6!A:D,3,0)</f>
        <v>2</v>
      </c>
      <c r="I15" s="22">
        <f>VLOOKUP(B15,Planilha6!A:D,4,0)</f>
        <v>24</v>
      </c>
    </row>
    <row r="16" spans="2:9" x14ac:dyDescent="0.35">
      <c r="B16" s="25" t="s">
        <v>15</v>
      </c>
      <c r="C16" s="26">
        <v>31</v>
      </c>
      <c r="D16" s="27">
        <f t="shared" si="0"/>
        <v>0.74193548387096775</v>
      </c>
      <c r="E16" s="27">
        <f t="shared" si="1"/>
        <v>6.4516129032258063E-2</v>
      </c>
      <c r="F16" s="27">
        <f t="shared" si="2"/>
        <v>0.19354838709677419</v>
      </c>
      <c r="G16" s="22">
        <f>VLOOKUP(B16,Planilha6!A:D,2,0)</f>
        <v>23</v>
      </c>
      <c r="H16" s="22">
        <f>VLOOKUP(B16,Planilha6!A:D,3,0)</f>
        <v>2</v>
      </c>
      <c r="I16" s="22">
        <f>VLOOKUP(B16,Planilha6!A:D,4,0)</f>
        <v>6</v>
      </c>
    </row>
    <row r="17" spans="2:9" s="31" customFormat="1" ht="16" thickBot="1" x14ac:dyDescent="0.4">
      <c r="B17" s="28" t="s">
        <v>898</v>
      </c>
      <c r="C17" s="29">
        <v>853</v>
      </c>
      <c r="D17" s="30">
        <f t="shared" si="0"/>
        <v>0.56858147713950757</v>
      </c>
      <c r="E17" s="30">
        <f t="shared" si="1"/>
        <v>2.4618991793669401E-2</v>
      </c>
      <c r="F17" s="30">
        <f t="shared" si="2"/>
        <v>0.40679953106682298</v>
      </c>
      <c r="G17" s="33">
        <f>SUM(G3:G16)</f>
        <v>485</v>
      </c>
      <c r="H17" s="33">
        <f>SUM(H3:H16)</f>
        <v>21</v>
      </c>
      <c r="I17" s="33">
        <f>SUM(I3:I16)</f>
        <v>347</v>
      </c>
    </row>
    <row r="18" spans="2:9" ht="16" thickTop="1" x14ac:dyDescent="0.35"/>
  </sheetData>
  <mergeCells count="2">
    <mergeCell ref="D1:F1"/>
    <mergeCell ref="G1:I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755B-BE8C-4064-826B-BF7DBB0BCB75}">
  <dimension ref="A1:I92"/>
  <sheetViews>
    <sheetView tabSelected="1" zoomScale="120" zoomScaleNormal="120" workbookViewId="0">
      <selection activeCell="D11" sqref="D11"/>
    </sheetView>
  </sheetViews>
  <sheetFormatPr defaultRowHeight="14.5" x14ac:dyDescent="0.35"/>
  <cols>
    <col min="1" max="2" width="8.6640625" style="1"/>
    <col min="3" max="3" width="15" style="1" bestFit="1" customWidth="1"/>
    <col min="4" max="4" width="13.58203125" style="1" bestFit="1" customWidth="1"/>
    <col min="5" max="5" width="8.6640625" style="1"/>
    <col min="6" max="6" width="13.58203125" style="1" bestFit="1" customWidth="1"/>
    <col min="7" max="8" width="8.6640625" style="1"/>
    <col min="9" max="9" width="13.75" style="1" bestFit="1" customWidth="1"/>
    <col min="10" max="16384" width="8.6640625" style="1"/>
  </cols>
  <sheetData>
    <row r="1" spans="1:9" x14ac:dyDescent="0.35">
      <c r="A1" s="24" t="s">
        <v>924</v>
      </c>
      <c r="B1" s="1" t="s">
        <v>925</v>
      </c>
      <c r="C1" s="1" t="s">
        <v>926</v>
      </c>
      <c r="F1" s="1" t="str">
        <f>C2</f>
        <v>A_30/1 a 12/2</v>
      </c>
      <c r="G1" s="1">
        <v>1</v>
      </c>
      <c r="I1" s="1" t="str">
        <f>MID(F1,3,20)</f>
        <v>30/1 a 12/2</v>
      </c>
    </row>
    <row r="2" spans="1:9" x14ac:dyDescent="0.35">
      <c r="A2" s="24">
        <f t="shared" ref="A2:A65" si="0">A3-1</f>
        <v>44226</v>
      </c>
      <c r="B2" s="1">
        <v>14</v>
      </c>
      <c r="C2" s="1" t="str">
        <f t="shared" ref="C2:C15" si="1">CONCATENATE("A_",DAY($A$2),"/",MONTH($A$2)," a ",DAY($A$15),"/",MONTH($A$15))</f>
        <v>A_30/1 a 12/2</v>
      </c>
      <c r="F2" s="1" t="str">
        <f>C16</f>
        <v>B_13/2 a 26/2</v>
      </c>
      <c r="G2" s="1">
        <v>2</v>
      </c>
      <c r="I2" s="1" t="str">
        <f t="shared" ref="I2:I5" si="2">MID(F2,3,20)</f>
        <v>13/2 a 26/2</v>
      </c>
    </row>
    <row r="3" spans="1:9" x14ac:dyDescent="0.35">
      <c r="A3" s="24">
        <f t="shared" si="0"/>
        <v>44227</v>
      </c>
      <c r="B3" s="1">
        <v>13</v>
      </c>
      <c r="C3" s="1" t="str">
        <f t="shared" si="1"/>
        <v>A_30/1 a 12/2</v>
      </c>
      <c r="F3" s="1" t="str">
        <f>C30</f>
        <v>C_27/2 a 12/3</v>
      </c>
      <c r="G3" s="1">
        <v>3</v>
      </c>
      <c r="I3" s="1" t="str">
        <f t="shared" si="2"/>
        <v>27/2 a 12/3</v>
      </c>
    </row>
    <row r="4" spans="1:9" x14ac:dyDescent="0.35">
      <c r="A4" s="24">
        <f t="shared" si="0"/>
        <v>44228</v>
      </c>
      <c r="B4" s="1">
        <v>12</v>
      </c>
      <c r="C4" s="1" t="str">
        <f t="shared" si="1"/>
        <v>A_30/1 a 12/2</v>
      </c>
      <c r="F4" s="1" t="str">
        <f>C44</f>
        <v>D_13/3 a 26/3</v>
      </c>
      <c r="G4" s="1">
        <v>4</v>
      </c>
      <c r="I4" s="1" t="str">
        <f t="shared" si="2"/>
        <v>13/3 a 26/3</v>
      </c>
    </row>
    <row r="5" spans="1:9" x14ac:dyDescent="0.35">
      <c r="A5" s="24">
        <f t="shared" si="0"/>
        <v>44229</v>
      </c>
      <c r="B5" s="1">
        <v>11</v>
      </c>
      <c r="C5" s="1" t="str">
        <f t="shared" si="1"/>
        <v>A_30/1 a 12/2</v>
      </c>
      <c r="F5" s="1" t="str">
        <f>C58</f>
        <v>E_27/3 a 9/4</v>
      </c>
      <c r="G5" s="1">
        <v>5</v>
      </c>
      <c r="I5" s="1" t="str">
        <f t="shared" si="2"/>
        <v>27/3 a 9/4</v>
      </c>
    </row>
    <row r="6" spans="1:9" ht="15.5" x14ac:dyDescent="0.35">
      <c r="A6" s="24">
        <f t="shared" si="0"/>
        <v>44230</v>
      </c>
      <c r="B6" s="1">
        <v>10</v>
      </c>
      <c r="C6" s="1" t="str">
        <f t="shared" si="1"/>
        <v>A_30/1 a 12/2</v>
      </c>
      <c r="F6"/>
    </row>
    <row r="7" spans="1:9" ht="15.5" x14ac:dyDescent="0.35">
      <c r="A7" s="24">
        <f t="shared" si="0"/>
        <v>44231</v>
      </c>
      <c r="B7" s="1">
        <v>9</v>
      </c>
      <c r="C7" s="1" t="str">
        <f t="shared" si="1"/>
        <v>A_30/1 a 12/2</v>
      </c>
      <c r="F7"/>
    </row>
    <row r="8" spans="1:9" ht="15.5" x14ac:dyDescent="0.35">
      <c r="A8" s="24">
        <f t="shared" si="0"/>
        <v>44232</v>
      </c>
      <c r="B8" s="1">
        <v>8</v>
      </c>
      <c r="C8" s="1" t="str">
        <f t="shared" si="1"/>
        <v>A_30/1 a 12/2</v>
      </c>
      <c r="F8"/>
    </row>
    <row r="9" spans="1:9" ht="15.5" x14ac:dyDescent="0.35">
      <c r="A9" s="24">
        <f t="shared" si="0"/>
        <v>44233</v>
      </c>
      <c r="B9" s="1">
        <v>7</v>
      </c>
      <c r="C9" s="1" t="str">
        <f t="shared" si="1"/>
        <v>A_30/1 a 12/2</v>
      </c>
      <c r="F9"/>
    </row>
    <row r="10" spans="1:9" ht="15.5" x14ac:dyDescent="0.35">
      <c r="A10" s="24">
        <f t="shared" si="0"/>
        <v>44234</v>
      </c>
      <c r="B10" s="1">
        <v>6</v>
      </c>
      <c r="C10" s="1" t="str">
        <f t="shared" si="1"/>
        <v>A_30/1 a 12/2</v>
      </c>
      <c r="F10"/>
    </row>
    <row r="11" spans="1:9" ht="15.5" x14ac:dyDescent="0.35">
      <c r="A11" s="24">
        <f t="shared" si="0"/>
        <v>44235</v>
      </c>
      <c r="B11" s="1">
        <v>5</v>
      </c>
      <c r="C11" s="1" t="str">
        <f t="shared" si="1"/>
        <v>A_30/1 a 12/2</v>
      </c>
      <c r="F11"/>
    </row>
    <row r="12" spans="1:9" ht="15.5" x14ac:dyDescent="0.35">
      <c r="A12" s="24">
        <f t="shared" si="0"/>
        <v>44236</v>
      </c>
      <c r="B12" s="1">
        <v>4</v>
      </c>
      <c r="C12" s="1" t="str">
        <f t="shared" si="1"/>
        <v>A_30/1 a 12/2</v>
      </c>
      <c r="F12"/>
    </row>
    <row r="13" spans="1:9" ht="15.5" x14ac:dyDescent="0.35">
      <c r="A13" s="24">
        <f t="shared" si="0"/>
        <v>44237</v>
      </c>
      <c r="B13" s="1">
        <v>3</v>
      </c>
      <c r="C13" s="1" t="str">
        <f t="shared" si="1"/>
        <v>A_30/1 a 12/2</v>
      </c>
      <c r="F13"/>
    </row>
    <row r="14" spans="1:9" ht="15.5" x14ac:dyDescent="0.35">
      <c r="A14" s="24">
        <f t="shared" si="0"/>
        <v>44238</v>
      </c>
      <c r="B14" s="1">
        <v>2</v>
      </c>
      <c r="C14" s="1" t="str">
        <f t="shared" si="1"/>
        <v>A_30/1 a 12/2</v>
      </c>
      <c r="F14"/>
    </row>
    <row r="15" spans="1:9" ht="15.5" x14ac:dyDescent="0.35">
      <c r="A15" s="24">
        <f t="shared" si="0"/>
        <v>44239</v>
      </c>
      <c r="B15" s="1">
        <v>1</v>
      </c>
      <c r="C15" s="1" t="str">
        <f t="shared" si="1"/>
        <v>A_30/1 a 12/2</v>
      </c>
      <c r="F15"/>
    </row>
    <row r="16" spans="1:9" ht="15.5" x14ac:dyDescent="0.35">
      <c r="A16" s="24">
        <f t="shared" si="0"/>
        <v>44240</v>
      </c>
      <c r="B16" s="1">
        <v>14</v>
      </c>
      <c r="C16" s="1" t="str">
        <f t="shared" ref="C16:C29" si="3">CONCATENATE("B_",DAY($A$16),"/",MONTH($A$16)," a ",DAY($A$29),"/",MONTH($A$29))</f>
        <v>B_13/2 a 26/2</v>
      </c>
      <c r="F16"/>
    </row>
    <row r="17" spans="1:6" ht="15.5" x14ac:dyDescent="0.35">
      <c r="A17" s="24">
        <f t="shared" si="0"/>
        <v>44241</v>
      </c>
      <c r="B17" s="1">
        <v>13</v>
      </c>
      <c r="C17" s="1" t="str">
        <f t="shared" si="3"/>
        <v>B_13/2 a 26/2</v>
      </c>
      <c r="F17"/>
    </row>
    <row r="18" spans="1:6" ht="15.5" x14ac:dyDescent="0.35">
      <c r="A18" s="24">
        <f t="shared" si="0"/>
        <v>44242</v>
      </c>
      <c r="B18" s="1">
        <v>12</v>
      </c>
      <c r="C18" s="1" t="str">
        <f t="shared" si="3"/>
        <v>B_13/2 a 26/2</v>
      </c>
      <c r="F18"/>
    </row>
    <row r="19" spans="1:6" ht="15.5" x14ac:dyDescent="0.35">
      <c r="A19" s="24">
        <f t="shared" si="0"/>
        <v>44243</v>
      </c>
      <c r="B19" s="1">
        <v>11</v>
      </c>
      <c r="C19" s="1" t="str">
        <f t="shared" si="3"/>
        <v>B_13/2 a 26/2</v>
      </c>
      <c r="F19"/>
    </row>
    <row r="20" spans="1:6" ht="15.5" x14ac:dyDescent="0.35">
      <c r="A20" s="24">
        <f t="shared" si="0"/>
        <v>44244</v>
      </c>
      <c r="B20" s="1">
        <v>10</v>
      </c>
      <c r="C20" s="1" t="str">
        <f t="shared" si="3"/>
        <v>B_13/2 a 26/2</v>
      </c>
      <c r="F20"/>
    </row>
    <row r="21" spans="1:6" ht="15.5" x14ac:dyDescent="0.35">
      <c r="A21" s="24">
        <f t="shared" si="0"/>
        <v>44245</v>
      </c>
      <c r="B21" s="1">
        <v>9</v>
      </c>
      <c r="C21" s="1" t="str">
        <f t="shared" si="3"/>
        <v>B_13/2 a 26/2</v>
      </c>
      <c r="F21"/>
    </row>
    <row r="22" spans="1:6" ht="15.5" x14ac:dyDescent="0.35">
      <c r="A22" s="24">
        <f t="shared" si="0"/>
        <v>44246</v>
      </c>
      <c r="B22" s="1">
        <v>8</v>
      </c>
      <c r="C22" s="1" t="str">
        <f t="shared" si="3"/>
        <v>B_13/2 a 26/2</v>
      </c>
      <c r="F22"/>
    </row>
    <row r="23" spans="1:6" ht="15.5" x14ac:dyDescent="0.35">
      <c r="A23" s="24">
        <f t="shared" si="0"/>
        <v>44247</v>
      </c>
      <c r="B23" s="1">
        <v>7</v>
      </c>
      <c r="C23" s="1" t="str">
        <f t="shared" si="3"/>
        <v>B_13/2 a 26/2</v>
      </c>
      <c r="F23"/>
    </row>
    <row r="24" spans="1:6" ht="15.5" x14ac:dyDescent="0.35">
      <c r="A24" s="24">
        <f t="shared" si="0"/>
        <v>44248</v>
      </c>
      <c r="B24" s="1">
        <v>6</v>
      </c>
      <c r="C24" s="1" t="str">
        <f t="shared" si="3"/>
        <v>B_13/2 a 26/2</v>
      </c>
      <c r="F24"/>
    </row>
    <row r="25" spans="1:6" ht="15.5" x14ac:dyDescent="0.35">
      <c r="A25" s="24">
        <f t="shared" si="0"/>
        <v>44249</v>
      </c>
      <c r="B25" s="1">
        <v>5</v>
      </c>
      <c r="C25" s="1" t="str">
        <f t="shared" si="3"/>
        <v>B_13/2 a 26/2</v>
      </c>
      <c r="F25"/>
    </row>
    <row r="26" spans="1:6" ht="15.5" x14ac:dyDescent="0.35">
      <c r="A26" s="24">
        <f t="shared" si="0"/>
        <v>44250</v>
      </c>
      <c r="B26" s="1">
        <v>4</v>
      </c>
      <c r="C26" s="1" t="str">
        <f t="shared" si="3"/>
        <v>B_13/2 a 26/2</v>
      </c>
      <c r="F26"/>
    </row>
    <row r="27" spans="1:6" ht="15.5" x14ac:dyDescent="0.35">
      <c r="A27" s="24">
        <f t="shared" si="0"/>
        <v>44251</v>
      </c>
      <c r="B27" s="1">
        <v>3</v>
      </c>
      <c r="C27" s="1" t="str">
        <f t="shared" si="3"/>
        <v>B_13/2 a 26/2</v>
      </c>
      <c r="F27"/>
    </row>
    <row r="28" spans="1:6" ht="15.5" x14ac:dyDescent="0.35">
      <c r="A28" s="24">
        <f t="shared" si="0"/>
        <v>44252</v>
      </c>
      <c r="B28" s="1">
        <v>2</v>
      </c>
      <c r="C28" s="1" t="str">
        <f t="shared" si="3"/>
        <v>B_13/2 a 26/2</v>
      </c>
      <c r="F28"/>
    </row>
    <row r="29" spans="1:6" ht="15.5" x14ac:dyDescent="0.35">
      <c r="A29" s="24">
        <f t="shared" si="0"/>
        <v>44253</v>
      </c>
      <c r="B29" s="1">
        <v>1</v>
      </c>
      <c r="C29" s="1" t="str">
        <f t="shared" si="3"/>
        <v>B_13/2 a 26/2</v>
      </c>
      <c r="F29"/>
    </row>
    <row r="30" spans="1:6" ht="15.5" x14ac:dyDescent="0.35">
      <c r="A30" s="24">
        <f t="shared" si="0"/>
        <v>44254</v>
      </c>
      <c r="B30" s="1">
        <v>14</v>
      </c>
      <c r="C30" s="1" t="str">
        <f t="shared" ref="C30:C43" si="4">CONCATENATE("C_",DAY($A$30),"/",MONTH($A$30)," a ",DAY($A$43),"/",MONTH($A$43))</f>
        <v>C_27/2 a 12/3</v>
      </c>
      <c r="F30"/>
    </row>
    <row r="31" spans="1:6" ht="15.5" x14ac:dyDescent="0.35">
      <c r="A31" s="24">
        <f t="shared" si="0"/>
        <v>44255</v>
      </c>
      <c r="B31" s="1">
        <v>13</v>
      </c>
      <c r="C31" s="1" t="str">
        <f t="shared" si="4"/>
        <v>C_27/2 a 12/3</v>
      </c>
      <c r="F31"/>
    </row>
    <row r="32" spans="1:6" ht="15.5" x14ac:dyDescent="0.35">
      <c r="A32" s="24">
        <f t="shared" si="0"/>
        <v>44256</v>
      </c>
      <c r="B32" s="1">
        <v>12</v>
      </c>
      <c r="C32" s="1" t="str">
        <f t="shared" si="4"/>
        <v>C_27/2 a 12/3</v>
      </c>
      <c r="F32"/>
    </row>
    <row r="33" spans="1:6" ht="15.5" x14ac:dyDescent="0.35">
      <c r="A33" s="24">
        <f t="shared" si="0"/>
        <v>44257</v>
      </c>
      <c r="B33" s="1">
        <v>11</v>
      </c>
      <c r="C33" s="1" t="str">
        <f t="shared" si="4"/>
        <v>C_27/2 a 12/3</v>
      </c>
      <c r="F33"/>
    </row>
    <row r="34" spans="1:6" ht="15.5" x14ac:dyDescent="0.35">
      <c r="A34" s="24">
        <f t="shared" si="0"/>
        <v>44258</v>
      </c>
      <c r="B34" s="1">
        <v>10</v>
      </c>
      <c r="C34" s="1" t="str">
        <f t="shared" si="4"/>
        <v>C_27/2 a 12/3</v>
      </c>
      <c r="F34"/>
    </row>
    <row r="35" spans="1:6" ht="15.5" x14ac:dyDescent="0.35">
      <c r="A35" s="24">
        <f t="shared" si="0"/>
        <v>44259</v>
      </c>
      <c r="B35" s="1">
        <v>9</v>
      </c>
      <c r="C35" s="1" t="str">
        <f t="shared" si="4"/>
        <v>C_27/2 a 12/3</v>
      </c>
      <c r="F35"/>
    </row>
    <row r="36" spans="1:6" ht="15.5" x14ac:dyDescent="0.35">
      <c r="A36" s="24">
        <f t="shared" si="0"/>
        <v>44260</v>
      </c>
      <c r="B36" s="1">
        <v>8</v>
      </c>
      <c r="C36" s="1" t="str">
        <f t="shared" si="4"/>
        <v>C_27/2 a 12/3</v>
      </c>
      <c r="F36"/>
    </row>
    <row r="37" spans="1:6" ht="15.5" x14ac:dyDescent="0.35">
      <c r="A37" s="24">
        <f t="shared" si="0"/>
        <v>44261</v>
      </c>
      <c r="B37" s="1">
        <v>7</v>
      </c>
      <c r="C37" s="1" t="str">
        <f t="shared" si="4"/>
        <v>C_27/2 a 12/3</v>
      </c>
      <c r="F37"/>
    </row>
    <row r="38" spans="1:6" ht="15.5" x14ac:dyDescent="0.35">
      <c r="A38" s="24">
        <f t="shared" si="0"/>
        <v>44262</v>
      </c>
      <c r="B38" s="1">
        <v>6</v>
      </c>
      <c r="C38" s="1" t="str">
        <f t="shared" si="4"/>
        <v>C_27/2 a 12/3</v>
      </c>
      <c r="F38"/>
    </row>
    <row r="39" spans="1:6" ht="15.5" x14ac:dyDescent="0.35">
      <c r="A39" s="24">
        <f t="shared" si="0"/>
        <v>44263</v>
      </c>
      <c r="B39" s="1">
        <v>5</v>
      </c>
      <c r="C39" s="1" t="str">
        <f t="shared" si="4"/>
        <v>C_27/2 a 12/3</v>
      </c>
      <c r="F39"/>
    </row>
    <row r="40" spans="1:6" ht="15.5" x14ac:dyDescent="0.35">
      <c r="A40" s="24">
        <f t="shared" si="0"/>
        <v>44264</v>
      </c>
      <c r="B40" s="1">
        <v>4</v>
      </c>
      <c r="C40" s="1" t="str">
        <f t="shared" si="4"/>
        <v>C_27/2 a 12/3</v>
      </c>
      <c r="F40"/>
    </row>
    <row r="41" spans="1:6" ht="15.5" x14ac:dyDescent="0.35">
      <c r="A41" s="24">
        <f t="shared" si="0"/>
        <v>44265</v>
      </c>
      <c r="B41" s="1">
        <v>3</v>
      </c>
      <c r="C41" s="1" t="str">
        <f t="shared" si="4"/>
        <v>C_27/2 a 12/3</v>
      </c>
      <c r="F41"/>
    </row>
    <row r="42" spans="1:6" ht="15.5" x14ac:dyDescent="0.35">
      <c r="A42" s="24">
        <f t="shared" si="0"/>
        <v>44266</v>
      </c>
      <c r="B42" s="1">
        <v>2</v>
      </c>
      <c r="C42" s="1" t="str">
        <f t="shared" si="4"/>
        <v>C_27/2 a 12/3</v>
      </c>
      <c r="F42"/>
    </row>
    <row r="43" spans="1:6" ht="15.5" x14ac:dyDescent="0.35">
      <c r="A43" s="24">
        <f t="shared" si="0"/>
        <v>44267</v>
      </c>
      <c r="B43" s="1">
        <v>1</v>
      </c>
      <c r="C43" s="1" t="str">
        <f t="shared" si="4"/>
        <v>C_27/2 a 12/3</v>
      </c>
      <c r="F43"/>
    </row>
    <row r="44" spans="1:6" ht="15.5" x14ac:dyDescent="0.35">
      <c r="A44" s="24">
        <f t="shared" si="0"/>
        <v>44268</v>
      </c>
      <c r="B44" s="1">
        <v>14</v>
      </c>
      <c r="C44" s="1" t="str">
        <f t="shared" ref="C44:C57" si="5">CONCATENATE("D_",DAY($A$44),"/",MONTH($A$44)," a ",DAY($A$57),"/",MONTH($A$57))</f>
        <v>D_13/3 a 26/3</v>
      </c>
      <c r="F44"/>
    </row>
    <row r="45" spans="1:6" ht="15.5" x14ac:dyDescent="0.35">
      <c r="A45" s="24">
        <f t="shared" si="0"/>
        <v>44269</v>
      </c>
      <c r="B45" s="1">
        <v>13</v>
      </c>
      <c r="C45" s="1" t="str">
        <f t="shared" si="5"/>
        <v>D_13/3 a 26/3</v>
      </c>
      <c r="F45"/>
    </row>
    <row r="46" spans="1:6" ht="15.5" x14ac:dyDescent="0.35">
      <c r="A46" s="24">
        <f t="shared" si="0"/>
        <v>44270</v>
      </c>
      <c r="B46" s="1">
        <v>12</v>
      </c>
      <c r="C46" s="1" t="str">
        <f t="shared" si="5"/>
        <v>D_13/3 a 26/3</v>
      </c>
      <c r="F46"/>
    </row>
    <row r="47" spans="1:6" ht="15.5" x14ac:dyDescent="0.35">
      <c r="A47" s="24">
        <f t="shared" si="0"/>
        <v>44271</v>
      </c>
      <c r="B47" s="1">
        <v>11</v>
      </c>
      <c r="C47" s="1" t="str">
        <f t="shared" si="5"/>
        <v>D_13/3 a 26/3</v>
      </c>
      <c r="F47"/>
    </row>
    <row r="48" spans="1:6" ht="15.5" x14ac:dyDescent="0.35">
      <c r="A48" s="24">
        <f t="shared" si="0"/>
        <v>44272</v>
      </c>
      <c r="B48" s="1">
        <v>10</v>
      </c>
      <c r="C48" s="1" t="str">
        <f t="shared" si="5"/>
        <v>D_13/3 a 26/3</v>
      </c>
      <c r="F48"/>
    </row>
    <row r="49" spans="1:6" ht="15.5" x14ac:dyDescent="0.35">
      <c r="A49" s="24">
        <f t="shared" si="0"/>
        <v>44273</v>
      </c>
      <c r="B49" s="1">
        <v>9</v>
      </c>
      <c r="C49" s="1" t="str">
        <f t="shared" si="5"/>
        <v>D_13/3 a 26/3</v>
      </c>
      <c r="F49"/>
    </row>
    <row r="50" spans="1:6" ht="15.5" x14ac:dyDescent="0.35">
      <c r="A50" s="24">
        <f t="shared" si="0"/>
        <v>44274</v>
      </c>
      <c r="B50" s="1">
        <v>8</v>
      </c>
      <c r="C50" s="1" t="str">
        <f t="shared" si="5"/>
        <v>D_13/3 a 26/3</v>
      </c>
      <c r="F50"/>
    </row>
    <row r="51" spans="1:6" ht="15.5" x14ac:dyDescent="0.35">
      <c r="A51" s="24">
        <f t="shared" si="0"/>
        <v>44275</v>
      </c>
      <c r="B51" s="1">
        <v>7</v>
      </c>
      <c r="C51" s="1" t="str">
        <f t="shared" si="5"/>
        <v>D_13/3 a 26/3</v>
      </c>
      <c r="F51"/>
    </row>
    <row r="52" spans="1:6" ht="15.5" x14ac:dyDescent="0.35">
      <c r="A52" s="24">
        <f t="shared" si="0"/>
        <v>44276</v>
      </c>
      <c r="B52" s="1">
        <v>6</v>
      </c>
      <c r="C52" s="1" t="str">
        <f t="shared" si="5"/>
        <v>D_13/3 a 26/3</v>
      </c>
      <c r="F52"/>
    </row>
    <row r="53" spans="1:6" ht="15.5" x14ac:dyDescent="0.35">
      <c r="A53" s="24">
        <f t="shared" si="0"/>
        <v>44277</v>
      </c>
      <c r="B53" s="1">
        <v>5</v>
      </c>
      <c r="C53" s="1" t="str">
        <f t="shared" si="5"/>
        <v>D_13/3 a 26/3</v>
      </c>
      <c r="F53"/>
    </row>
    <row r="54" spans="1:6" ht="15.5" x14ac:dyDescent="0.35">
      <c r="A54" s="24">
        <f t="shared" si="0"/>
        <v>44278</v>
      </c>
      <c r="B54" s="1">
        <v>4</v>
      </c>
      <c r="C54" s="1" t="str">
        <f t="shared" si="5"/>
        <v>D_13/3 a 26/3</v>
      </c>
      <c r="F54"/>
    </row>
    <row r="55" spans="1:6" ht="15.5" x14ac:dyDescent="0.35">
      <c r="A55" s="24">
        <f t="shared" si="0"/>
        <v>44279</v>
      </c>
      <c r="B55" s="1">
        <v>3</v>
      </c>
      <c r="C55" s="1" t="str">
        <f t="shared" si="5"/>
        <v>D_13/3 a 26/3</v>
      </c>
      <c r="F55"/>
    </row>
    <row r="56" spans="1:6" ht="15.5" x14ac:dyDescent="0.35">
      <c r="A56" s="24">
        <f t="shared" si="0"/>
        <v>44280</v>
      </c>
      <c r="B56" s="1">
        <v>2</v>
      </c>
      <c r="C56" s="1" t="str">
        <f t="shared" si="5"/>
        <v>D_13/3 a 26/3</v>
      </c>
      <c r="F56"/>
    </row>
    <row r="57" spans="1:6" ht="15.5" x14ac:dyDescent="0.35">
      <c r="A57" s="24">
        <f t="shared" si="0"/>
        <v>44281</v>
      </c>
      <c r="B57" s="1">
        <v>1</v>
      </c>
      <c r="C57" s="1" t="str">
        <f t="shared" si="5"/>
        <v>D_13/3 a 26/3</v>
      </c>
      <c r="F57"/>
    </row>
    <row r="58" spans="1:6" ht="15.5" x14ac:dyDescent="0.35">
      <c r="A58" s="24">
        <f t="shared" si="0"/>
        <v>44282</v>
      </c>
      <c r="B58" s="1">
        <v>14</v>
      </c>
      <c r="C58" s="1" t="str">
        <f>CONCATENATE("E_",DAY($A$58),"/",MONTH($A$58)," a ",DAY($A$71),"/",MONTH($A$71))</f>
        <v>E_27/3 a 9/4</v>
      </c>
      <c r="F58"/>
    </row>
    <row r="59" spans="1:6" ht="15.5" x14ac:dyDescent="0.35">
      <c r="A59" s="24">
        <f t="shared" si="0"/>
        <v>44283</v>
      </c>
      <c r="B59" s="1">
        <v>13</v>
      </c>
      <c r="C59" s="1" t="str">
        <f t="shared" ref="C59:C71" si="6">CONCATENATE("E_",DAY($A$58),"/",MONTH($A$58)," a ",DAY($A$71),"/",MONTH($A$71))</f>
        <v>E_27/3 a 9/4</v>
      </c>
      <c r="F59"/>
    </row>
    <row r="60" spans="1:6" ht="15.5" x14ac:dyDescent="0.35">
      <c r="A60" s="24">
        <f t="shared" si="0"/>
        <v>44284</v>
      </c>
      <c r="B60" s="1">
        <v>12</v>
      </c>
      <c r="C60" s="1" t="str">
        <f t="shared" si="6"/>
        <v>E_27/3 a 9/4</v>
      </c>
      <c r="F60"/>
    </row>
    <row r="61" spans="1:6" ht="15.5" x14ac:dyDescent="0.35">
      <c r="A61" s="24">
        <f t="shared" si="0"/>
        <v>44285</v>
      </c>
      <c r="B61" s="1">
        <v>11</v>
      </c>
      <c r="C61" s="1" t="str">
        <f t="shared" si="6"/>
        <v>E_27/3 a 9/4</v>
      </c>
      <c r="F61"/>
    </row>
    <row r="62" spans="1:6" ht="15.5" x14ac:dyDescent="0.35">
      <c r="A62" s="24">
        <f t="shared" si="0"/>
        <v>44286</v>
      </c>
      <c r="B62" s="1">
        <v>10</v>
      </c>
      <c r="C62" s="1" t="str">
        <f t="shared" si="6"/>
        <v>E_27/3 a 9/4</v>
      </c>
      <c r="F62"/>
    </row>
    <row r="63" spans="1:6" ht="15.5" x14ac:dyDescent="0.35">
      <c r="A63" s="24">
        <f t="shared" si="0"/>
        <v>44287</v>
      </c>
      <c r="B63" s="1">
        <v>9</v>
      </c>
      <c r="C63" s="1" t="str">
        <f t="shared" si="6"/>
        <v>E_27/3 a 9/4</v>
      </c>
      <c r="F63"/>
    </row>
    <row r="64" spans="1:6" ht="15.5" x14ac:dyDescent="0.35">
      <c r="A64" s="24">
        <f t="shared" si="0"/>
        <v>44288</v>
      </c>
      <c r="B64" s="1">
        <v>8</v>
      </c>
      <c r="C64" s="1" t="str">
        <f t="shared" si="6"/>
        <v>E_27/3 a 9/4</v>
      </c>
      <c r="F64"/>
    </row>
    <row r="65" spans="1:6" ht="15.5" x14ac:dyDescent="0.35">
      <c r="A65" s="24">
        <f t="shared" si="0"/>
        <v>44289</v>
      </c>
      <c r="B65" s="1">
        <v>7</v>
      </c>
      <c r="C65" s="1" t="str">
        <f t="shared" si="6"/>
        <v>E_27/3 a 9/4</v>
      </c>
      <c r="F65"/>
    </row>
    <row r="66" spans="1:6" ht="15.5" x14ac:dyDescent="0.35">
      <c r="A66" s="24">
        <f t="shared" ref="A66:A69" si="7">A67-1</f>
        <v>44290</v>
      </c>
      <c r="B66" s="1">
        <v>6</v>
      </c>
      <c r="C66" s="1" t="str">
        <f t="shared" si="6"/>
        <v>E_27/3 a 9/4</v>
      </c>
      <c r="F66"/>
    </row>
    <row r="67" spans="1:6" ht="15.5" x14ac:dyDescent="0.35">
      <c r="A67" s="24">
        <f t="shared" si="7"/>
        <v>44291</v>
      </c>
      <c r="B67" s="1">
        <v>5</v>
      </c>
      <c r="C67" s="1" t="str">
        <f t="shared" si="6"/>
        <v>E_27/3 a 9/4</v>
      </c>
      <c r="F67"/>
    </row>
    <row r="68" spans="1:6" ht="15.5" x14ac:dyDescent="0.35">
      <c r="A68" s="24">
        <f t="shared" si="7"/>
        <v>44292</v>
      </c>
      <c r="B68" s="1">
        <v>4</v>
      </c>
      <c r="C68" s="1" t="str">
        <f t="shared" si="6"/>
        <v>E_27/3 a 9/4</v>
      </c>
      <c r="F68"/>
    </row>
    <row r="69" spans="1:6" ht="15.5" x14ac:dyDescent="0.35">
      <c r="A69" s="24">
        <f t="shared" si="7"/>
        <v>44293</v>
      </c>
      <c r="B69" s="1">
        <v>3</v>
      </c>
      <c r="C69" s="1" t="str">
        <f t="shared" si="6"/>
        <v>E_27/3 a 9/4</v>
      </c>
      <c r="F69"/>
    </row>
    <row r="70" spans="1:6" ht="15.5" x14ac:dyDescent="0.35">
      <c r="A70" s="24">
        <f>A71-1</f>
        <v>44294</v>
      </c>
      <c r="B70" s="1">
        <v>2</v>
      </c>
      <c r="C70" s="1" t="str">
        <f t="shared" si="6"/>
        <v>E_27/3 a 9/4</v>
      </c>
      <c r="F70"/>
    </row>
    <row r="71" spans="1:6" x14ac:dyDescent="0.35">
      <c r="A71" s="24">
        <v>44295</v>
      </c>
      <c r="B71" s="1">
        <v>1</v>
      </c>
      <c r="C71" s="1" t="str">
        <f t="shared" si="6"/>
        <v>E_27/3 a 9/4</v>
      </c>
    </row>
    <row r="72" spans="1:6" x14ac:dyDescent="0.35">
      <c r="A72" s="24"/>
    </row>
    <row r="73" spans="1:6" x14ac:dyDescent="0.35">
      <c r="A73" s="24"/>
    </row>
    <row r="74" spans="1:6" x14ac:dyDescent="0.35">
      <c r="A74" s="24"/>
    </row>
    <row r="75" spans="1:6" x14ac:dyDescent="0.35">
      <c r="A75" s="24"/>
    </row>
    <row r="76" spans="1:6" x14ac:dyDescent="0.35">
      <c r="A76" s="24"/>
    </row>
    <row r="77" spans="1:6" x14ac:dyDescent="0.35">
      <c r="A77" s="24"/>
    </row>
    <row r="78" spans="1:6" x14ac:dyDescent="0.35">
      <c r="A78" s="24"/>
    </row>
    <row r="79" spans="1:6" x14ac:dyDescent="0.35">
      <c r="A79" s="24"/>
    </row>
    <row r="80" spans="1:6" x14ac:dyDescent="0.35">
      <c r="A80" s="24"/>
    </row>
    <row r="81" spans="1:1" x14ac:dyDescent="0.35">
      <c r="A81" s="24"/>
    </row>
    <row r="82" spans="1:1" x14ac:dyDescent="0.35">
      <c r="A82" s="24"/>
    </row>
    <row r="83" spans="1:1" x14ac:dyDescent="0.35">
      <c r="A83" s="24"/>
    </row>
    <row r="84" spans="1:1" x14ac:dyDescent="0.35">
      <c r="A84" s="24"/>
    </row>
    <row r="85" spans="1:1" x14ac:dyDescent="0.35">
      <c r="A85" s="24"/>
    </row>
    <row r="86" spans="1:1" x14ac:dyDescent="0.35">
      <c r="A86" s="24"/>
    </row>
    <row r="87" spans="1:1" x14ac:dyDescent="0.35">
      <c r="A87" s="24"/>
    </row>
    <row r="88" spans="1:1" x14ac:dyDescent="0.35">
      <c r="A88" s="24"/>
    </row>
    <row r="89" spans="1:1" x14ac:dyDescent="0.35">
      <c r="A89" s="24"/>
    </row>
    <row r="90" spans="1:1" x14ac:dyDescent="0.35">
      <c r="A90" s="24"/>
    </row>
    <row r="91" spans="1:1" x14ac:dyDescent="0.35">
      <c r="A91" s="24"/>
    </row>
    <row r="92" spans="1:1" x14ac:dyDescent="0.35">
      <c r="A92" s="2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05A1-A717-4E98-A3E4-F59222655875}">
  <dimension ref="A3:B18"/>
  <sheetViews>
    <sheetView workbookViewId="0">
      <selection activeCell="A6" sqref="A6"/>
    </sheetView>
  </sheetViews>
  <sheetFormatPr defaultRowHeight="15.5" x14ac:dyDescent="0.35"/>
  <cols>
    <col min="1" max="1" width="72.9140625" bestFit="1" customWidth="1"/>
    <col min="2" max="2" width="18.83203125" bestFit="1" customWidth="1"/>
  </cols>
  <sheetData>
    <row r="3" spans="1:2" x14ac:dyDescent="0.35">
      <c r="A3" s="2" t="s">
        <v>873</v>
      </c>
      <c r="B3" t="s">
        <v>922</v>
      </c>
    </row>
    <row r="4" spans="1:2" x14ac:dyDescent="0.35">
      <c r="A4" s="3" t="s">
        <v>880</v>
      </c>
      <c r="B4" s="4">
        <v>136</v>
      </c>
    </row>
    <row r="5" spans="1:2" x14ac:dyDescent="0.35">
      <c r="A5" s="3" t="s">
        <v>881</v>
      </c>
      <c r="B5" s="4">
        <v>3</v>
      </c>
    </row>
    <row r="6" spans="1:2" x14ac:dyDescent="0.35">
      <c r="A6" s="3" t="s">
        <v>882</v>
      </c>
      <c r="B6" s="4">
        <v>168</v>
      </c>
    </row>
    <row r="7" spans="1:2" x14ac:dyDescent="0.35">
      <c r="A7" s="3" t="s">
        <v>883</v>
      </c>
      <c r="B7" s="4">
        <v>5</v>
      </c>
    </row>
    <row r="8" spans="1:2" x14ac:dyDescent="0.35">
      <c r="A8" s="3" t="s">
        <v>885</v>
      </c>
      <c r="B8" s="4">
        <v>8</v>
      </c>
    </row>
    <row r="9" spans="1:2" x14ac:dyDescent="0.35">
      <c r="A9" s="3" t="s">
        <v>886</v>
      </c>
      <c r="B9" s="4">
        <v>17</v>
      </c>
    </row>
    <row r="10" spans="1:2" x14ac:dyDescent="0.35">
      <c r="A10" s="3" t="s">
        <v>887</v>
      </c>
      <c r="B10" s="4">
        <v>3</v>
      </c>
    </row>
    <row r="11" spans="1:2" x14ac:dyDescent="0.35">
      <c r="A11" s="3" t="s">
        <v>888</v>
      </c>
      <c r="B11" s="4">
        <v>37</v>
      </c>
    </row>
    <row r="12" spans="1:2" x14ac:dyDescent="0.35">
      <c r="A12" s="3" t="s">
        <v>889</v>
      </c>
      <c r="B12" s="4">
        <v>311</v>
      </c>
    </row>
    <row r="13" spans="1:2" x14ac:dyDescent="0.35">
      <c r="A13" s="3" t="s">
        <v>891</v>
      </c>
      <c r="B13" s="4">
        <v>86</v>
      </c>
    </row>
    <row r="14" spans="1:2" x14ac:dyDescent="0.35">
      <c r="A14" s="3" t="s">
        <v>892</v>
      </c>
      <c r="B14" s="4">
        <v>16</v>
      </c>
    </row>
    <row r="15" spans="1:2" x14ac:dyDescent="0.35">
      <c r="A15" s="3" t="s">
        <v>893</v>
      </c>
      <c r="B15" s="4">
        <v>14</v>
      </c>
    </row>
    <row r="16" spans="1:2" x14ac:dyDescent="0.35">
      <c r="A16" s="3" t="s">
        <v>894</v>
      </c>
      <c r="B16" s="4">
        <v>48</v>
      </c>
    </row>
    <row r="17" spans="1:2" x14ac:dyDescent="0.35">
      <c r="A17" s="3" t="s">
        <v>890</v>
      </c>
      <c r="B17" s="4">
        <v>1</v>
      </c>
    </row>
    <row r="18" spans="1:2" x14ac:dyDescent="0.35">
      <c r="A18" s="3" t="s">
        <v>874</v>
      </c>
      <c r="B18" s="4">
        <v>853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0357-75CD-4527-9FD7-CBE148F6275F}">
  <dimension ref="A3:G19"/>
  <sheetViews>
    <sheetView workbookViewId="0">
      <selection activeCell="E5" sqref="E5"/>
    </sheetView>
  </sheetViews>
  <sheetFormatPr defaultRowHeight="15.5" x14ac:dyDescent="0.35"/>
  <cols>
    <col min="1" max="1" width="19.83203125" bestFit="1" customWidth="1"/>
    <col min="2" max="2" width="18.08203125" bestFit="1" customWidth="1"/>
    <col min="3" max="3" width="5.33203125" bestFit="1" customWidth="1"/>
    <col min="4" max="4" width="9.58203125" bestFit="1" customWidth="1"/>
    <col min="5" max="5" width="9.5" bestFit="1" customWidth="1"/>
    <col min="6" max="6" width="10.83203125" bestFit="1" customWidth="1"/>
    <col min="7" max="7" width="9.9140625" bestFit="1" customWidth="1"/>
  </cols>
  <sheetData>
    <row r="3" spans="1:7" x14ac:dyDescent="0.35">
      <c r="A3" s="2" t="s">
        <v>921</v>
      </c>
      <c r="B3" s="2" t="s">
        <v>875</v>
      </c>
    </row>
    <row r="4" spans="1:7" x14ac:dyDescent="0.35">
      <c r="A4" s="2" t="s">
        <v>873</v>
      </c>
      <c r="B4" t="s">
        <v>916</v>
      </c>
      <c r="C4" t="s">
        <v>917</v>
      </c>
      <c r="D4" t="s">
        <v>918</v>
      </c>
      <c r="E4" t="s">
        <v>919</v>
      </c>
      <c r="F4" t="s">
        <v>920</v>
      </c>
      <c r="G4" t="s">
        <v>874</v>
      </c>
    </row>
    <row r="5" spans="1:7" x14ac:dyDescent="0.35">
      <c r="A5" s="3" t="s">
        <v>10</v>
      </c>
      <c r="B5" s="4">
        <v>34</v>
      </c>
      <c r="C5" s="4">
        <v>1</v>
      </c>
      <c r="D5" s="4">
        <v>2</v>
      </c>
      <c r="E5" s="4">
        <v>52</v>
      </c>
      <c r="F5" s="4">
        <v>12</v>
      </c>
      <c r="G5" s="4">
        <v>101</v>
      </c>
    </row>
    <row r="6" spans="1:7" x14ac:dyDescent="0.35">
      <c r="A6" s="3" t="s">
        <v>71</v>
      </c>
      <c r="B6" s="4">
        <v>24</v>
      </c>
      <c r="C6" s="4"/>
      <c r="D6" s="4">
        <v>5</v>
      </c>
      <c r="E6" s="4">
        <v>14</v>
      </c>
      <c r="F6" s="4">
        <v>8</v>
      </c>
      <c r="G6" s="4">
        <v>51</v>
      </c>
    </row>
    <row r="7" spans="1:7" x14ac:dyDescent="0.35">
      <c r="A7" s="3" t="s">
        <v>15</v>
      </c>
      <c r="B7" s="4">
        <v>13</v>
      </c>
      <c r="C7" s="4"/>
      <c r="D7" s="4">
        <v>4</v>
      </c>
      <c r="E7" s="4">
        <v>8</v>
      </c>
      <c r="F7" s="4">
        <v>6</v>
      </c>
      <c r="G7" s="4">
        <v>31</v>
      </c>
    </row>
    <row r="8" spans="1:7" x14ac:dyDescent="0.35">
      <c r="A8" s="3" t="s">
        <v>8</v>
      </c>
      <c r="B8" s="4">
        <v>24</v>
      </c>
      <c r="C8" s="4">
        <v>3</v>
      </c>
      <c r="D8" s="4">
        <v>9</v>
      </c>
      <c r="E8" s="4">
        <v>14</v>
      </c>
      <c r="F8" s="4">
        <v>1</v>
      </c>
      <c r="G8" s="4">
        <v>51</v>
      </c>
    </row>
    <row r="9" spans="1:7" x14ac:dyDescent="0.35">
      <c r="A9" s="3" t="s">
        <v>19</v>
      </c>
      <c r="B9" s="4">
        <v>23</v>
      </c>
      <c r="C9" s="4"/>
      <c r="D9" s="4">
        <v>2</v>
      </c>
      <c r="E9" s="4">
        <v>27</v>
      </c>
      <c r="F9" s="4">
        <v>1</v>
      </c>
      <c r="G9" s="4">
        <v>53</v>
      </c>
    </row>
    <row r="10" spans="1:7" x14ac:dyDescent="0.35">
      <c r="A10" s="3" t="s">
        <v>50</v>
      </c>
      <c r="B10" s="4">
        <v>28</v>
      </c>
      <c r="C10" s="4">
        <v>1</v>
      </c>
      <c r="D10" s="4">
        <v>3</v>
      </c>
      <c r="E10" s="4">
        <v>21</v>
      </c>
      <c r="F10" s="4">
        <v>4</v>
      </c>
      <c r="G10" s="4">
        <v>57</v>
      </c>
    </row>
    <row r="11" spans="1:7" x14ac:dyDescent="0.35">
      <c r="A11" s="3" t="s">
        <v>33</v>
      </c>
      <c r="B11" s="4">
        <v>5</v>
      </c>
      <c r="C11" s="4">
        <v>1</v>
      </c>
      <c r="D11" s="4">
        <v>3</v>
      </c>
      <c r="E11" s="4">
        <v>24</v>
      </c>
      <c r="F11" s="4"/>
      <c r="G11" s="4">
        <v>33</v>
      </c>
    </row>
    <row r="12" spans="1:7" x14ac:dyDescent="0.35">
      <c r="A12" s="3" t="s">
        <v>30</v>
      </c>
      <c r="B12" s="4">
        <v>34</v>
      </c>
      <c r="C12" s="4">
        <v>3</v>
      </c>
      <c r="D12" s="4">
        <v>8</v>
      </c>
      <c r="E12" s="4">
        <v>28</v>
      </c>
      <c r="F12" s="4">
        <v>13</v>
      </c>
      <c r="G12" s="4">
        <v>86</v>
      </c>
    </row>
    <row r="13" spans="1:7" x14ac:dyDescent="0.35">
      <c r="A13" s="3" t="s">
        <v>77</v>
      </c>
      <c r="B13" s="4">
        <v>18</v>
      </c>
      <c r="C13" s="4"/>
      <c r="D13" s="4">
        <v>2</v>
      </c>
      <c r="E13" s="4">
        <v>24</v>
      </c>
      <c r="F13" s="4">
        <v>9</v>
      </c>
      <c r="G13" s="4">
        <v>53</v>
      </c>
    </row>
    <row r="14" spans="1:7" x14ac:dyDescent="0.35">
      <c r="A14" s="3" t="s">
        <v>3</v>
      </c>
      <c r="B14" s="4">
        <v>34</v>
      </c>
      <c r="C14" s="4">
        <v>1</v>
      </c>
      <c r="D14" s="4">
        <v>7</v>
      </c>
      <c r="E14" s="4">
        <v>40</v>
      </c>
      <c r="F14" s="4">
        <v>12</v>
      </c>
      <c r="G14" s="4">
        <v>94</v>
      </c>
    </row>
    <row r="15" spans="1:7" x14ac:dyDescent="0.35">
      <c r="A15" s="3" t="s">
        <v>0</v>
      </c>
      <c r="B15" s="4">
        <v>47</v>
      </c>
      <c r="C15" s="4">
        <v>1</v>
      </c>
      <c r="D15" s="4">
        <v>9</v>
      </c>
      <c r="E15" s="4">
        <v>88</v>
      </c>
      <c r="F15" s="4">
        <v>9</v>
      </c>
      <c r="G15" s="4">
        <v>154</v>
      </c>
    </row>
    <row r="16" spans="1:7" x14ac:dyDescent="0.35">
      <c r="A16" s="3" t="s">
        <v>53</v>
      </c>
      <c r="B16" s="4">
        <v>5</v>
      </c>
      <c r="C16" s="4"/>
      <c r="D16" s="4"/>
      <c r="E16" s="4">
        <v>21</v>
      </c>
      <c r="F16" s="4">
        <v>1</v>
      </c>
      <c r="G16" s="4">
        <v>27</v>
      </c>
    </row>
    <row r="17" spans="1:7" x14ac:dyDescent="0.35">
      <c r="A17" s="3" t="s">
        <v>26</v>
      </c>
      <c r="B17" s="4">
        <v>4</v>
      </c>
      <c r="C17" s="4"/>
      <c r="D17" s="4">
        <v>1</v>
      </c>
      <c r="E17" s="4">
        <v>22</v>
      </c>
      <c r="F17" s="4"/>
      <c r="G17" s="4">
        <v>27</v>
      </c>
    </row>
    <row r="18" spans="1:7" x14ac:dyDescent="0.35">
      <c r="A18" s="3" t="s">
        <v>24</v>
      </c>
      <c r="B18" s="4">
        <v>14</v>
      </c>
      <c r="C18" s="4">
        <v>2</v>
      </c>
      <c r="D18" s="4">
        <v>2</v>
      </c>
      <c r="E18" s="4">
        <v>15</v>
      </c>
      <c r="F18" s="4">
        <v>2</v>
      </c>
      <c r="G18" s="4">
        <v>35</v>
      </c>
    </row>
    <row r="19" spans="1:7" x14ac:dyDescent="0.35">
      <c r="A19" s="3" t="s">
        <v>874</v>
      </c>
      <c r="B19" s="4">
        <v>307</v>
      </c>
      <c r="C19" s="4">
        <v>13</v>
      </c>
      <c r="D19" s="4">
        <v>57</v>
      </c>
      <c r="E19" s="4">
        <v>398</v>
      </c>
      <c r="F19" s="4">
        <v>78</v>
      </c>
      <c r="G19" s="4">
        <v>853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41F5-B5CC-452E-88C1-7604D8CC1474}">
  <dimension ref="A3:E19"/>
  <sheetViews>
    <sheetView workbookViewId="0">
      <selection activeCell="A2" sqref="A2"/>
    </sheetView>
  </sheetViews>
  <sheetFormatPr defaultRowHeight="15.5" x14ac:dyDescent="0.35"/>
  <cols>
    <col min="1" max="1" width="19.83203125" bestFit="1" customWidth="1"/>
    <col min="2" max="2" width="18.08203125" bestFit="1" customWidth="1"/>
    <col min="3" max="3" width="11" bestFit="1" customWidth="1"/>
    <col min="4" max="4" width="8" bestFit="1" customWidth="1"/>
    <col min="5" max="5" width="9.9140625" bestFit="1" customWidth="1"/>
    <col min="6" max="9" width="12.33203125" bestFit="1" customWidth="1"/>
    <col min="10" max="10" width="11.33203125" bestFit="1" customWidth="1"/>
    <col min="11" max="25" width="12.33203125" bestFit="1" customWidth="1"/>
    <col min="26" max="26" width="11.33203125" bestFit="1" customWidth="1"/>
    <col min="27" max="34" width="12.33203125" bestFit="1" customWidth="1"/>
    <col min="35" max="35" width="11.33203125" bestFit="1" customWidth="1"/>
    <col min="36" max="49" width="12.33203125" bestFit="1" customWidth="1"/>
    <col min="50" max="50" width="11.33203125" bestFit="1" customWidth="1"/>
    <col min="51" max="55" width="12.33203125" bestFit="1" customWidth="1"/>
    <col min="56" max="56" width="11.33203125" bestFit="1" customWidth="1"/>
    <col min="57" max="66" width="12.33203125" bestFit="1" customWidth="1"/>
    <col min="67" max="68" width="11.33203125" bestFit="1" customWidth="1"/>
    <col min="69" max="81" width="12.33203125" bestFit="1" customWidth="1"/>
    <col min="82" max="82" width="11.33203125" bestFit="1" customWidth="1"/>
    <col min="83" max="87" width="12.33203125" bestFit="1" customWidth="1"/>
    <col min="88" max="88" width="11.33203125" bestFit="1" customWidth="1"/>
    <col min="89" max="89" width="12.33203125" bestFit="1" customWidth="1"/>
    <col min="90" max="90" width="11.33203125" bestFit="1" customWidth="1"/>
    <col min="91" max="96" width="12.33203125" bestFit="1" customWidth="1"/>
    <col min="97" max="97" width="11.33203125" bestFit="1" customWidth="1"/>
    <col min="98" max="104" width="12.33203125" bestFit="1" customWidth="1"/>
    <col min="105" max="105" width="11.33203125" bestFit="1" customWidth="1"/>
    <col min="106" max="119" width="12.33203125" bestFit="1" customWidth="1"/>
    <col min="120" max="120" width="11.33203125" bestFit="1" customWidth="1"/>
    <col min="121" max="122" width="12.33203125" bestFit="1" customWidth="1"/>
    <col min="123" max="123" width="10.33203125" bestFit="1" customWidth="1"/>
    <col min="124" max="149" width="12.33203125" bestFit="1" customWidth="1"/>
    <col min="150" max="150" width="11.33203125" bestFit="1" customWidth="1"/>
    <col min="151" max="160" width="12.33203125" bestFit="1" customWidth="1"/>
    <col min="161" max="161" width="11.33203125" bestFit="1" customWidth="1"/>
    <col min="162" max="172" width="12.33203125" bestFit="1" customWidth="1"/>
    <col min="173" max="173" width="11.33203125" bestFit="1" customWidth="1"/>
    <col min="174" max="180" width="12.33203125" bestFit="1" customWidth="1"/>
    <col min="181" max="181" width="10.33203125" bestFit="1" customWidth="1"/>
    <col min="182" max="194" width="12.33203125" bestFit="1" customWidth="1"/>
    <col min="195" max="195" width="11.33203125" bestFit="1" customWidth="1"/>
    <col min="196" max="215" width="12.33203125" bestFit="1" customWidth="1"/>
    <col min="216" max="216" width="11.33203125" bestFit="1" customWidth="1"/>
    <col min="217" max="229" width="12.33203125" bestFit="1" customWidth="1"/>
    <col min="230" max="230" width="11.33203125" bestFit="1" customWidth="1"/>
    <col min="231" max="233" width="12.33203125" bestFit="1" customWidth="1"/>
    <col min="234" max="234" width="11.33203125" bestFit="1" customWidth="1"/>
    <col min="235" max="242" width="12.33203125" bestFit="1" customWidth="1"/>
    <col min="243" max="243" width="11.33203125" bestFit="1" customWidth="1"/>
    <col min="244" max="260" width="12.33203125" bestFit="1" customWidth="1"/>
    <col min="261" max="261" width="11.33203125" bestFit="1" customWidth="1"/>
    <col min="262" max="266" width="12.33203125" bestFit="1" customWidth="1"/>
    <col min="267" max="267" width="11.33203125" bestFit="1" customWidth="1"/>
    <col min="268" max="274" width="12.33203125" bestFit="1" customWidth="1"/>
    <col min="275" max="275" width="11.33203125" bestFit="1" customWidth="1"/>
    <col min="276" max="312" width="12.33203125" bestFit="1" customWidth="1"/>
    <col min="313" max="313" width="1.75" bestFit="1" customWidth="1"/>
    <col min="314" max="331" width="11.75" bestFit="1" customWidth="1"/>
    <col min="332" max="332" width="10.75" bestFit="1" customWidth="1"/>
    <col min="333" max="336" width="11.75" bestFit="1" customWidth="1"/>
    <col min="337" max="337" width="10.75" bestFit="1" customWidth="1"/>
    <col min="338" max="340" width="11.75" bestFit="1" customWidth="1"/>
    <col min="341" max="341" width="10.75" bestFit="1" customWidth="1"/>
    <col min="342" max="344" width="11.75" bestFit="1" customWidth="1"/>
    <col min="345" max="345" width="10.75" bestFit="1" customWidth="1"/>
    <col min="346" max="354" width="11.75" bestFit="1" customWidth="1"/>
    <col min="355" max="355" width="10.75" bestFit="1" customWidth="1"/>
    <col min="356" max="359" width="11.75" bestFit="1" customWidth="1"/>
    <col min="360" max="361" width="10.75" bestFit="1" customWidth="1"/>
    <col min="362" max="362" width="11.75" bestFit="1" customWidth="1"/>
    <col min="363" max="363" width="10.75" bestFit="1" customWidth="1"/>
    <col min="364" max="370" width="11.75" bestFit="1" customWidth="1"/>
    <col min="371" max="371" width="10.75" bestFit="1" customWidth="1"/>
    <col min="372" max="386" width="11.75" bestFit="1" customWidth="1"/>
    <col min="387" max="387" width="10.75" bestFit="1" customWidth="1"/>
    <col min="388" max="401" width="11.75" bestFit="1" customWidth="1"/>
    <col min="402" max="402" width="10.75" bestFit="1" customWidth="1"/>
    <col min="403" max="407" width="11.75" bestFit="1" customWidth="1"/>
    <col min="408" max="408" width="10.75" bestFit="1" customWidth="1"/>
    <col min="409" max="420" width="11.75" bestFit="1" customWidth="1"/>
    <col min="421" max="421" width="10.75" bestFit="1" customWidth="1"/>
    <col min="422" max="468" width="11.75" bestFit="1" customWidth="1"/>
    <col min="469" max="469" width="10.75" bestFit="1" customWidth="1"/>
    <col min="470" max="475" width="11.75" bestFit="1" customWidth="1"/>
    <col min="476" max="476" width="10.75" bestFit="1" customWidth="1"/>
    <col min="477" max="482" width="11.75" bestFit="1" customWidth="1"/>
    <col min="483" max="483" width="9.75" bestFit="1" customWidth="1"/>
    <col min="484" max="495" width="11.75" bestFit="1" customWidth="1"/>
    <col min="496" max="496" width="10.75" bestFit="1" customWidth="1"/>
    <col min="497" max="512" width="11.75" bestFit="1" customWidth="1"/>
    <col min="513" max="513" width="9.75" bestFit="1" customWidth="1"/>
    <col min="514" max="522" width="11.75" bestFit="1" customWidth="1"/>
    <col min="523" max="523" width="10.75" bestFit="1" customWidth="1"/>
    <col min="524" max="538" width="11.75" bestFit="1" customWidth="1"/>
    <col min="539" max="539" width="10.75" bestFit="1" customWidth="1"/>
    <col min="540" max="577" width="11.75" bestFit="1" customWidth="1"/>
    <col min="578" max="579" width="10.75" bestFit="1" customWidth="1"/>
    <col min="580" max="625" width="11.75" bestFit="1" customWidth="1"/>
    <col min="626" max="626" width="10.75" bestFit="1" customWidth="1"/>
    <col min="627" max="637" width="11.75" bestFit="1" customWidth="1"/>
    <col min="638" max="638" width="10.75" bestFit="1" customWidth="1"/>
    <col min="639" max="650" width="11.75" bestFit="1" customWidth="1"/>
    <col min="651" max="651" width="10.75" bestFit="1" customWidth="1"/>
    <col min="652" max="660" width="11.75" bestFit="1" customWidth="1"/>
    <col min="661" max="661" width="10.75" bestFit="1" customWidth="1"/>
    <col min="662" max="666" width="11.75" bestFit="1" customWidth="1"/>
    <col min="667" max="667" width="10.75" bestFit="1" customWidth="1"/>
    <col min="668" max="669" width="11.75" bestFit="1" customWidth="1"/>
    <col min="670" max="670" width="10.75" bestFit="1" customWidth="1"/>
    <col min="671" max="673" width="11.75" bestFit="1" customWidth="1"/>
    <col min="674" max="674" width="10.75" bestFit="1" customWidth="1"/>
    <col min="675" max="678" width="11.75" bestFit="1" customWidth="1"/>
    <col min="679" max="679" width="10.75" bestFit="1" customWidth="1"/>
    <col min="680" max="688" width="11.75" bestFit="1" customWidth="1"/>
    <col min="689" max="689" width="10.75" bestFit="1" customWidth="1"/>
    <col min="690" max="704" width="11.75" bestFit="1" customWidth="1"/>
    <col min="705" max="705" width="2.75" bestFit="1" customWidth="1"/>
    <col min="706" max="706" width="10.75" bestFit="1" customWidth="1"/>
    <col min="707" max="715" width="11.75" bestFit="1" customWidth="1"/>
    <col min="716" max="716" width="10.75" bestFit="1" customWidth="1"/>
    <col min="717" max="731" width="11.75" bestFit="1" customWidth="1"/>
    <col min="732" max="732" width="10.75" bestFit="1" customWidth="1"/>
    <col min="733" max="741" width="11.75" bestFit="1" customWidth="1"/>
    <col min="742" max="742" width="10.75" bestFit="1" customWidth="1"/>
    <col min="743" max="746" width="11.75" bestFit="1" customWidth="1"/>
    <col min="747" max="747" width="10.75" bestFit="1" customWidth="1"/>
    <col min="748" max="754" width="11.75" bestFit="1" customWidth="1"/>
    <col min="755" max="755" width="10.75" bestFit="1" customWidth="1"/>
    <col min="756" max="778" width="11.75" bestFit="1" customWidth="1"/>
    <col min="779" max="779" width="10.75" bestFit="1" customWidth="1"/>
    <col min="780" max="801" width="11.75" bestFit="1" customWidth="1"/>
    <col min="802" max="802" width="10.75" bestFit="1" customWidth="1"/>
    <col min="803" max="804" width="11.75" bestFit="1" customWidth="1"/>
    <col min="805" max="806" width="10.75" bestFit="1" customWidth="1"/>
    <col min="807" max="815" width="11.75" bestFit="1" customWidth="1"/>
    <col min="816" max="816" width="9.9140625" bestFit="1" customWidth="1"/>
  </cols>
  <sheetData>
    <row r="3" spans="1:5" x14ac:dyDescent="0.35">
      <c r="A3" s="2" t="s">
        <v>928</v>
      </c>
      <c r="B3" s="2" t="s">
        <v>875</v>
      </c>
    </row>
    <row r="4" spans="1:5" x14ac:dyDescent="0.35">
      <c r="A4" s="2" t="s">
        <v>873</v>
      </c>
      <c r="B4" t="s">
        <v>899</v>
      </c>
      <c r="C4" t="s">
        <v>876</v>
      </c>
      <c r="D4" t="s">
        <v>877</v>
      </c>
      <c r="E4" t="s">
        <v>874</v>
      </c>
    </row>
    <row r="5" spans="1:5" x14ac:dyDescent="0.35">
      <c r="A5" s="3" t="s">
        <v>10</v>
      </c>
      <c r="B5" s="4">
        <v>38</v>
      </c>
      <c r="C5" s="4">
        <v>4</v>
      </c>
      <c r="D5" s="4">
        <v>59</v>
      </c>
      <c r="E5" s="4">
        <v>101</v>
      </c>
    </row>
    <row r="6" spans="1:5" x14ac:dyDescent="0.35">
      <c r="A6" s="3" t="s">
        <v>71</v>
      </c>
      <c r="B6" s="4">
        <v>25</v>
      </c>
      <c r="C6" s="4">
        <v>2</v>
      </c>
      <c r="D6" s="4">
        <v>24</v>
      </c>
      <c r="E6" s="4">
        <v>51</v>
      </c>
    </row>
    <row r="7" spans="1:5" x14ac:dyDescent="0.35">
      <c r="A7" s="3" t="s">
        <v>15</v>
      </c>
      <c r="B7" s="4">
        <v>23</v>
      </c>
      <c r="C7" s="4">
        <v>2</v>
      </c>
      <c r="D7" s="4">
        <v>6</v>
      </c>
      <c r="E7" s="4">
        <v>31</v>
      </c>
    </row>
    <row r="8" spans="1:5" x14ac:dyDescent="0.35">
      <c r="A8" s="3" t="s">
        <v>8</v>
      </c>
      <c r="B8" s="4">
        <v>14</v>
      </c>
      <c r="C8" s="4"/>
      <c r="D8" s="4">
        <v>37</v>
      </c>
      <c r="E8" s="4">
        <v>51</v>
      </c>
    </row>
    <row r="9" spans="1:5" x14ac:dyDescent="0.35">
      <c r="A9" s="3" t="s">
        <v>19</v>
      </c>
      <c r="B9" s="4">
        <v>27</v>
      </c>
      <c r="C9" s="4"/>
      <c r="D9" s="4">
        <v>26</v>
      </c>
      <c r="E9" s="4">
        <v>53</v>
      </c>
    </row>
    <row r="10" spans="1:5" x14ac:dyDescent="0.35">
      <c r="A10" s="3" t="s">
        <v>50</v>
      </c>
      <c r="B10" s="4">
        <v>27</v>
      </c>
      <c r="C10" s="4">
        <v>2</v>
      </c>
      <c r="D10" s="4">
        <v>28</v>
      </c>
      <c r="E10" s="4">
        <v>57</v>
      </c>
    </row>
    <row r="11" spans="1:5" x14ac:dyDescent="0.35">
      <c r="A11" s="3" t="s">
        <v>33</v>
      </c>
      <c r="B11" s="4">
        <v>28</v>
      </c>
      <c r="C11" s="4"/>
      <c r="D11" s="4">
        <v>5</v>
      </c>
      <c r="E11" s="4">
        <v>33</v>
      </c>
    </row>
    <row r="12" spans="1:5" x14ac:dyDescent="0.35">
      <c r="A12" s="3" t="s">
        <v>30</v>
      </c>
      <c r="B12" s="4">
        <v>47</v>
      </c>
      <c r="C12" s="4">
        <v>3</v>
      </c>
      <c r="D12" s="4">
        <v>36</v>
      </c>
      <c r="E12" s="4">
        <v>86</v>
      </c>
    </row>
    <row r="13" spans="1:5" x14ac:dyDescent="0.35">
      <c r="A13" s="3" t="s">
        <v>77</v>
      </c>
      <c r="B13" s="4">
        <v>32</v>
      </c>
      <c r="C13" s="4">
        <v>2</v>
      </c>
      <c r="D13" s="4">
        <v>19</v>
      </c>
      <c r="E13" s="4">
        <v>53</v>
      </c>
    </row>
    <row r="14" spans="1:5" x14ac:dyDescent="0.35">
      <c r="A14" s="3" t="s">
        <v>3</v>
      </c>
      <c r="B14" s="4">
        <v>36</v>
      </c>
      <c r="C14" s="4">
        <v>3</v>
      </c>
      <c r="D14" s="4">
        <v>55</v>
      </c>
      <c r="E14" s="4">
        <v>94</v>
      </c>
    </row>
    <row r="15" spans="1:5" x14ac:dyDescent="0.35">
      <c r="A15" s="3" t="s">
        <v>0</v>
      </c>
      <c r="B15" s="4">
        <v>127</v>
      </c>
      <c r="C15" s="4">
        <v>1</v>
      </c>
      <c r="D15" s="4">
        <v>26</v>
      </c>
      <c r="E15" s="4">
        <v>154</v>
      </c>
    </row>
    <row r="16" spans="1:5" x14ac:dyDescent="0.35">
      <c r="A16" s="3" t="s">
        <v>53</v>
      </c>
      <c r="B16" s="4">
        <v>25</v>
      </c>
      <c r="C16" s="4">
        <v>1</v>
      </c>
      <c r="D16" s="4">
        <v>1</v>
      </c>
      <c r="E16" s="4">
        <v>27</v>
      </c>
    </row>
    <row r="17" spans="1:5" x14ac:dyDescent="0.35">
      <c r="A17" s="3" t="s">
        <v>26</v>
      </c>
      <c r="B17" s="4">
        <v>24</v>
      </c>
      <c r="C17" s="4">
        <v>1</v>
      </c>
      <c r="D17" s="4">
        <v>2</v>
      </c>
      <c r="E17" s="4">
        <v>27</v>
      </c>
    </row>
    <row r="18" spans="1:5" x14ac:dyDescent="0.35">
      <c r="A18" s="3" t="s">
        <v>24</v>
      </c>
      <c r="B18" s="4">
        <v>12</v>
      </c>
      <c r="C18" s="4"/>
      <c r="D18" s="4">
        <v>23</v>
      </c>
      <c r="E18" s="4">
        <v>35</v>
      </c>
    </row>
    <row r="19" spans="1:5" x14ac:dyDescent="0.35">
      <c r="A19" s="3" t="s">
        <v>874</v>
      </c>
      <c r="B19" s="4">
        <v>485</v>
      </c>
      <c r="C19" s="4">
        <v>21</v>
      </c>
      <c r="D19" s="4">
        <v>347</v>
      </c>
      <c r="E19" s="4">
        <v>853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CAD4-9E60-4A9B-BF0F-241CA438E930}">
  <sheetPr>
    <tabColor rgb="FFFFCCFF"/>
  </sheetPr>
  <dimension ref="A1:U858"/>
  <sheetViews>
    <sheetView zoomScaleNormal="100" workbookViewId="0">
      <pane xSplit="1" ySplit="3" topLeftCell="L4" activePane="bottomRight" state="frozen"/>
      <selection pane="topRight" activeCell="C1" sqref="C1"/>
      <selection pane="bottomLeft" activeCell="A2" sqref="A2"/>
      <selection pane="bottomRight" activeCell="O4" sqref="O4"/>
    </sheetView>
  </sheetViews>
  <sheetFormatPr defaultRowHeight="14.5" x14ac:dyDescent="0.35"/>
  <cols>
    <col min="1" max="1" width="22.75" style="48" bestFit="1" customWidth="1"/>
    <col min="2" max="2" width="8.1640625" style="66" customWidth="1"/>
    <col min="3" max="3" width="19.83203125" style="48" customWidth="1"/>
    <col min="4" max="4" width="12.25" style="58" customWidth="1"/>
    <col min="5" max="6" width="12.58203125" style="58" customWidth="1"/>
    <col min="7" max="7" width="12" style="58" customWidth="1"/>
    <col min="8" max="8" width="16.83203125" style="59" customWidth="1"/>
    <col min="9" max="10" width="16.83203125" style="60" customWidth="1"/>
    <col min="11" max="15" width="10.58203125" style="61" customWidth="1"/>
    <col min="16" max="16" width="10.58203125" style="67" customWidth="1"/>
    <col min="17" max="17" width="10.58203125" style="68" customWidth="1"/>
    <col min="18" max="18" width="10.58203125" style="48" customWidth="1"/>
    <col min="19" max="20" width="10.83203125" style="60" customWidth="1"/>
    <col min="21" max="21" width="69.9140625" style="48" bestFit="1" customWidth="1"/>
    <col min="22" max="16384" width="8.6640625" style="48"/>
  </cols>
  <sheetData>
    <row r="1" spans="1:21" ht="25.5" customHeight="1" x14ac:dyDescent="0.35">
      <c r="B1" s="48"/>
      <c r="C1" s="74" t="s">
        <v>914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0"/>
      <c r="U1" s="70"/>
    </row>
    <row r="2" spans="1:21" ht="49.5" customHeight="1" x14ac:dyDescent="0.35">
      <c r="B2" s="48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70"/>
      <c r="U2" s="70"/>
    </row>
    <row r="3" spans="1:21" s="55" customFormat="1" ht="33" customHeight="1" x14ac:dyDescent="0.35">
      <c r="A3" s="49" t="s">
        <v>869</v>
      </c>
      <c r="B3" s="50" t="s">
        <v>868</v>
      </c>
      <c r="C3" s="49" t="s">
        <v>867</v>
      </c>
      <c r="D3" s="1" t="s">
        <v>939</v>
      </c>
      <c r="E3" s="1" t="s">
        <v>940</v>
      </c>
      <c r="F3" s="1" t="s">
        <v>941</v>
      </c>
      <c r="G3" s="1" t="s">
        <v>942</v>
      </c>
      <c r="H3" s="1" t="s">
        <v>943</v>
      </c>
      <c r="I3" s="52" t="s">
        <v>936</v>
      </c>
      <c r="J3" s="52" t="s">
        <v>923</v>
      </c>
      <c r="K3" s="71" t="s">
        <v>937</v>
      </c>
      <c r="L3" s="71" t="s">
        <v>938</v>
      </c>
      <c r="M3" s="71" t="s">
        <v>944</v>
      </c>
      <c r="N3" s="71" t="s">
        <v>945</v>
      </c>
      <c r="O3" s="71" t="s">
        <v>946</v>
      </c>
      <c r="P3" s="51" t="s">
        <v>870</v>
      </c>
      <c r="Q3" s="53" t="s">
        <v>878</v>
      </c>
      <c r="R3" s="54" t="s">
        <v>871</v>
      </c>
      <c r="S3" s="52" t="s">
        <v>872</v>
      </c>
      <c r="T3" s="52" t="s">
        <v>915</v>
      </c>
      <c r="U3" s="55" t="s">
        <v>879</v>
      </c>
    </row>
    <row r="4" spans="1:21" x14ac:dyDescent="0.35">
      <c r="A4" s="56" t="s">
        <v>22</v>
      </c>
      <c r="B4" s="57">
        <v>2434642</v>
      </c>
      <c r="C4" s="48" t="s">
        <v>10</v>
      </c>
      <c r="D4" s="58">
        <v>11993</v>
      </c>
      <c r="E4" s="58">
        <v>10807</v>
      </c>
      <c r="F4" s="58">
        <v>11568</v>
      </c>
      <c r="G4" s="58">
        <v>16092</v>
      </c>
      <c r="H4" s="59">
        <v>14956</v>
      </c>
      <c r="I4" s="60">
        <f>Tabela1[[#This Row],[E_27/3 a 9/4]]/SUM(Tabela1[E_27/3 a 9/4])</f>
        <v>0.11818440433669437</v>
      </c>
      <c r="J4" s="60">
        <f>SUM($I$4:I4)</f>
        <v>0.11818440433669437</v>
      </c>
      <c r="K4" s="61">
        <f t="shared" ref="K4:K67" si="0">D4/$B4*100000</f>
        <v>492.59809039686326</v>
      </c>
      <c r="L4" s="61">
        <f t="shared" ref="L4:L67" si="1">E4/$B4*100000</f>
        <v>443.88456290493633</v>
      </c>
      <c r="M4" s="61">
        <f t="shared" ref="M4:M67" si="2">F4/$B4*100000</f>
        <v>475.14172514891305</v>
      </c>
      <c r="N4" s="61">
        <f t="shared" ref="N4:N67" si="3">G4/$B4*100000</f>
        <v>660.95959898827016</v>
      </c>
      <c r="O4" s="61">
        <f t="shared" ref="O4:O67" si="4">H4/$B4*100000</f>
        <v>614.29976152551387</v>
      </c>
      <c r="P4" s="59">
        <f>SLOPE(K4:O4,Datas!$G$1:$G$5)</f>
        <v>46.047837834063508</v>
      </c>
      <c r="Q4" s="61">
        <f t="shared" ref="Q4:Q67" si="5">DEGREES(ATAN(P4))</f>
        <v>88.755929101150457</v>
      </c>
      <c r="R4" s="48" t="str">
        <f t="shared" ref="R4:R67" si="6">IF(Q4&lt;-45,"Redução",IF(Q4&gt;45,"AUMENTO","Estabilidade"))</f>
        <v>AUMENTO</v>
      </c>
      <c r="S4" s="60">
        <f t="shared" ref="S4:S67" si="7">IF(AVERAGE(K4:M4)=0,0,(AVERAGE(N4:O4)-AVERAGE(K4:M4))/AVERAGE(K4:M4))</f>
        <v>0.35509776536312865</v>
      </c>
      <c r="T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" s="48" t="str">
        <f t="shared" ref="U4:U67" si="8">CONCATENATE(IF(O4&gt;200,"Risco MUITO ALTO de transmissão nas escolas",IF(O4&gt;50,"Risco alto de transmissão nas escolas",IF(O4&gt;20,"Risco moderado de transmissão nas escolas",IF(O4&gt;5,"Risco baixo de transmissão nas escolas","Risco MUITO BAIXO de transmissão nas escolas"))))," com tendência de ",R4," na taxa.")</f>
        <v>Risco MUITO ALTO de transmissão nas escolas com tendência de AUMENTO na taxa.</v>
      </c>
    </row>
    <row r="5" spans="1:21" x14ac:dyDescent="0.35">
      <c r="A5" s="56" t="s">
        <v>87</v>
      </c>
      <c r="B5" s="57">
        <v>520612</v>
      </c>
      <c r="C5" s="48" t="s">
        <v>3</v>
      </c>
      <c r="D5" s="58">
        <v>1632</v>
      </c>
      <c r="E5" s="58">
        <v>538</v>
      </c>
      <c r="F5" s="58">
        <v>2482</v>
      </c>
      <c r="G5" s="58">
        <v>1464</v>
      </c>
      <c r="H5" s="59">
        <v>2252</v>
      </c>
      <c r="I5" s="60">
        <f>Tabela1[[#This Row],[E_27/3 a 9/4]]/SUM(Tabela1[E_27/3 a 9/4])</f>
        <v>1.7795619053639727E-2</v>
      </c>
      <c r="J5" s="60">
        <f>SUM($I$4:I5)</f>
        <v>0.1359800233903341</v>
      </c>
      <c r="K5" s="61">
        <f t="shared" si="0"/>
        <v>313.4772152774043</v>
      </c>
      <c r="L5" s="61">
        <f t="shared" si="1"/>
        <v>103.3399153304188</v>
      </c>
      <c r="M5" s="61">
        <f t="shared" si="2"/>
        <v>476.74659823438566</v>
      </c>
      <c r="N5" s="61">
        <f t="shared" si="3"/>
        <v>281.20750194002443</v>
      </c>
      <c r="O5" s="61">
        <f t="shared" si="4"/>
        <v>432.56782402249661</v>
      </c>
      <c r="P5" s="59">
        <f>SLOPE(K5:O5,Datas!$G$1:$G$5)</f>
        <v>41.604880409979025</v>
      </c>
      <c r="Q5" s="61">
        <f t="shared" si="5"/>
        <v>88.623124275718197</v>
      </c>
      <c r="R5" s="48" t="str">
        <f t="shared" si="6"/>
        <v>AUMENTO</v>
      </c>
      <c r="S5" s="60">
        <f t="shared" si="7"/>
        <v>0.19819432502149623</v>
      </c>
      <c r="T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" s="48" t="str">
        <f t="shared" si="8"/>
        <v>Risco MUITO ALTO de transmissão nas escolas com tendência de AUMENTO na taxa.</v>
      </c>
    </row>
    <row r="6" spans="1:21" x14ac:dyDescent="0.35">
      <c r="A6" s="56" t="s">
        <v>54</v>
      </c>
      <c r="B6" s="57">
        <v>622441</v>
      </c>
      <c r="C6" s="48" t="s">
        <v>53</v>
      </c>
      <c r="D6" s="58">
        <v>6032</v>
      </c>
      <c r="E6" s="58">
        <v>6410</v>
      </c>
      <c r="F6" s="58">
        <v>6393</v>
      </c>
      <c r="G6" s="58">
        <v>5398</v>
      </c>
      <c r="H6" s="59">
        <v>5473</v>
      </c>
      <c r="I6" s="60">
        <f>Tabela1[[#This Row],[E_27/3 a 9/4]]/SUM(Tabela1[E_27/3 a 9/4])</f>
        <v>4.32484116698802E-2</v>
      </c>
      <c r="J6" s="60">
        <f>SUM($I$4:I6)</f>
        <v>0.1792284350602143</v>
      </c>
      <c r="K6" s="61">
        <f t="shared" si="0"/>
        <v>969.08783322435386</v>
      </c>
      <c r="L6" s="61">
        <f t="shared" si="1"/>
        <v>1029.8164805981612</v>
      </c>
      <c r="M6" s="61">
        <f t="shared" si="2"/>
        <v>1027.0852980443126</v>
      </c>
      <c r="N6" s="61">
        <f t="shared" si="3"/>
        <v>867.23078974553414</v>
      </c>
      <c r="O6" s="61">
        <f t="shared" si="4"/>
        <v>879.28012454192447</v>
      </c>
      <c r="P6" s="59">
        <f>SLOPE(K6:O6,Datas!$G$1:$G$5)</f>
        <v>-34.220110821748584</v>
      </c>
      <c r="Q6" s="61">
        <f t="shared" si="5"/>
        <v>-88.326145735135256</v>
      </c>
      <c r="R6" s="48" t="str">
        <f t="shared" si="6"/>
        <v>Redução</v>
      </c>
      <c r="S6" s="60">
        <f t="shared" si="7"/>
        <v>-0.13424475710114156</v>
      </c>
      <c r="T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" s="48" t="str">
        <f t="shared" si="8"/>
        <v>Risco MUITO ALTO de transmissão nas escolas com tendência de Redução na taxa.</v>
      </c>
    </row>
    <row r="7" spans="1:21" x14ac:dyDescent="0.35">
      <c r="A7" s="56" t="s">
        <v>557</v>
      </c>
      <c r="B7" s="57">
        <v>261981</v>
      </c>
      <c r="C7" s="48" t="s">
        <v>8</v>
      </c>
      <c r="D7" s="58">
        <v>838</v>
      </c>
      <c r="E7" s="58">
        <v>625</v>
      </c>
      <c r="F7" s="58">
        <v>1035</v>
      </c>
      <c r="G7" s="58">
        <v>1741</v>
      </c>
      <c r="H7" s="59">
        <v>2474</v>
      </c>
      <c r="I7" s="60">
        <f>Tabela1[[#This Row],[E_27/3 a 9/4]]/SUM(Tabela1[E_27/3 a 9/4])</f>
        <v>1.9549894111325346E-2</v>
      </c>
      <c r="J7" s="60">
        <f>SUM($I$4:I7)</f>
        <v>0.19877832917153965</v>
      </c>
      <c r="K7" s="61">
        <f t="shared" si="0"/>
        <v>319.87052496173385</v>
      </c>
      <c r="L7" s="61">
        <f t="shared" si="1"/>
        <v>238.56691897504015</v>
      </c>
      <c r="M7" s="61">
        <f t="shared" si="2"/>
        <v>395.06681782266651</v>
      </c>
      <c r="N7" s="61">
        <f t="shared" si="3"/>
        <v>664.55200949687185</v>
      </c>
      <c r="O7" s="61">
        <f t="shared" si="4"/>
        <v>944.34329207079907</v>
      </c>
      <c r="P7" s="59">
        <f>SLOPE(K7:O7,Datas!$G$1:$G$5)</f>
        <v>167.49306247399622</v>
      </c>
      <c r="Q7" s="61">
        <f t="shared" si="5"/>
        <v>89.657925540915713</v>
      </c>
      <c r="R7" s="48" t="str">
        <f t="shared" si="6"/>
        <v>AUMENTO</v>
      </c>
      <c r="S7" s="60">
        <f t="shared" si="7"/>
        <v>1.5310248198558847</v>
      </c>
      <c r="T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" s="48" t="str">
        <f t="shared" si="8"/>
        <v>Risco MUITO ALTO de transmissão nas escolas com tendência de AUMENTO na taxa.</v>
      </c>
    </row>
    <row r="8" spans="1:21" x14ac:dyDescent="0.35">
      <c r="A8" s="56" t="s">
        <v>515</v>
      </c>
      <c r="B8" s="57">
        <v>241720</v>
      </c>
      <c r="C8" s="48" t="s">
        <v>24</v>
      </c>
      <c r="D8" s="58">
        <v>928</v>
      </c>
      <c r="E8" s="58">
        <v>1067</v>
      </c>
      <c r="F8" s="58">
        <v>1519</v>
      </c>
      <c r="G8" s="58">
        <v>2261</v>
      </c>
      <c r="H8" s="59">
        <v>3074</v>
      </c>
      <c r="I8" s="60">
        <f>Tabela1[[#This Row],[E_27/3 a 9/4]]/SUM(Tabela1[E_27/3 a 9/4])</f>
        <v>2.4291178051016216E-2</v>
      </c>
      <c r="J8" s="60">
        <f>SUM($I$4:I8)</f>
        <v>0.22306950722255586</v>
      </c>
      <c r="K8" s="61">
        <f t="shared" si="0"/>
        <v>383.91527387059409</v>
      </c>
      <c r="L8" s="61">
        <f t="shared" si="1"/>
        <v>441.41982459043516</v>
      </c>
      <c r="M8" s="61">
        <f t="shared" si="2"/>
        <v>628.41303988085394</v>
      </c>
      <c r="N8" s="61">
        <f t="shared" si="3"/>
        <v>935.37977825583312</v>
      </c>
      <c r="O8" s="61">
        <f t="shared" si="4"/>
        <v>1271.7193446963429</v>
      </c>
      <c r="P8" s="59">
        <f>SLOPE(K8:O8,Datas!$G$1:$G$5)</f>
        <v>226.95680953168957</v>
      </c>
      <c r="Q8" s="61">
        <f t="shared" si="5"/>
        <v>89.747549285448699</v>
      </c>
      <c r="R8" s="48" t="str">
        <f t="shared" si="6"/>
        <v>AUMENTO</v>
      </c>
      <c r="S8" s="60">
        <f t="shared" si="7"/>
        <v>1.2773192942515654</v>
      </c>
      <c r="T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" s="48" t="str">
        <f t="shared" si="8"/>
        <v>Risco MUITO ALTO de transmissão nas escolas com tendência de AUMENTO na taxa.</v>
      </c>
    </row>
    <row r="9" spans="1:21" x14ac:dyDescent="0.35">
      <c r="A9" s="56" t="s">
        <v>359</v>
      </c>
      <c r="B9" s="57">
        <v>75530</v>
      </c>
      <c r="C9" s="48" t="s">
        <v>10</v>
      </c>
      <c r="D9" s="58">
        <v>400</v>
      </c>
      <c r="E9" s="58">
        <v>779</v>
      </c>
      <c r="F9" s="58">
        <v>471</v>
      </c>
      <c r="G9" s="58">
        <v>1048</v>
      </c>
      <c r="H9" s="59">
        <v>594</v>
      </c>
      <c r="I9" s="60">
        <f>Tabela1[[#This Row],[E_27/3 a 9/4]]/SUM(Tabela1[E_27/3 a 9/4])</f>
        <v>4.6938711002939594E-3</v>
      </c>
      <c r="J9" s="60">
        <f>SUM($I$4:I9)</f>
        <v>0.22776337832284982</v>
      </c>
      <c r="K9" s="61">
        <f t="shared" si="0"/>
        <v>529.59089103667418</v>
      </c>
      <c r="L9" s="61">
        <f t="shared" si="1"/>
        <v>1031.3782602939229</v>
      </c>
      <c r="M9" s="61">
        <f t="shared" si="2"/>
        <v>623.59327419568388</v>
      </c>
      <c r="N9" s="61">
        <f t="shared" si="3"/>
        <v>1387.5281345160863</v>
      </c>
      <c r="O9" s="61">
        <f t="shared" si="4"/>
        <v>786.44247318946111</v>
      </c>
      <c r="P9" s="59">
        <f>SLOPE(K9:O9,Datas!$G$1:$G$5)</f>
        <v>86.985303852773725</v>
      </c>
      <c r="Q9" s="61">
        <f t="shared" si="5"/>
        <v>89.341345571517948</v>
      </c>
      <c r="R9" s="48" t="str">
        <f t="shared" si="6"/>
        <v>AUMENTO</v>
      </c>
      <c r="S9" s="60">
        <f t="shared" si="7"/>
        <v>0.49272727272727268</v>
      </c>
      <c r="T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9" s="48" t="str">
        <f t="shared" si="8"/>
        <v>Risco MUITO ALTO de transmissão nas escolas com tendência de AUMENTO na taxa.</v>
      </c>
    </row>
    <row r="10" spans="1:21" x14ac:dyDescent="0.35">
      <c r="A10" s="56" t="s">
        <v>798</v>
      </c>
      <c r="B10" s="57">
        <v>429507</v>
      </c>
      <c r="C10" s="48" t="s">
        <v>10</v>
      </c>
      <c r="D10" s="58">
        <v>3583</v>
      </c>
      <c r="E10" s="58">
        <v>766</v>
      </c>
      <c r="F10" s="58">
        <v>870</v>
      </c>
      <c r="G10" s="58">
        <v>1337</v>
      </c>
      <c r="H10" s="59">
        <v>2856</v>
      </c>
      <c r="I10" s="60">
        <f>Tabela1[[#This Row],[E_27/3 a 9/4]]/SUM(Tabela1[E_27/3 a 9/4])</f>
        <v>2.2568511552928532E-2</v>
      </c>
      <c r="J10" s="60">
        <f>SUM($I$4:I10)</f>
        <v>0.25033188987577837</v>
      </c>
      <c r="K10" s="61">
        <f t="shared" si="0"/>
        <v>834.21224799595814</v>
      </c>
      <c r="L10" s="61">
        <f t="shared" si="1"/>
        <v>178.34400836307674</v>
      </c>
      <c r="M10" s="61">
        <f t="shared" si="2"/>
        <v>202.55781628704537</v>
      </c>
      <c r="N10" s="61">
        <f t="shared" si="3"/>
        <v>311.28712686871228</v>
      </c>
      <c r="O10" s="61">
        <f t="shared" si="4"/>
        <v>664.94841760436964</v>
      </c>
      <c r="P10" s="59">
        <f>SLOPE(K10:O10,Datas!$G$1:$G$5)</f>
        <v>-20.558454227754147</v>
      </c>
      <c r="Q10" s="61">
        <f t="shared" si="5"/>
        <v>-87.21522565868905</v>
      </c>
      <c r="R10" s="48" t="str">
        <f t="shared" si="6"/>
        <v>Redução</v>
      </c>
      <c r="S10" s="60">
        <f t="shared" si="7"/>
        <v>0.20511592259053457</v>
      </c>
      <c r="T1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0" s="48" t="str">
        <f t="shared" si="8"/>
        <v>Risco MUITO ALTO de transmissão nas escolas com tendência de Redução na taxa.</v>
      </c>
    </row>
    <row r="11" spans="1:21" x14ac:dyDescent="0.35">
      <c r="A11" s="56" t="s">
        <v>664</v>
      </c>
      <c r="B11" s="57">
        <v>617749</v>
      </c>
      <c r="C11" s="48" t="s">
        <v>10</v>
      </c>
      <c r="D11" s="58">
        <v>1264</v>
      </c>
      <c r="E11" s="58">
        <v>1525</v>
      </c>
      <c r="F11" s="58">
        <v>1444</v>
      </c>
      <c r="G11" s="58">
        <v>1980</v>
      </c>
      <c r="H11" s="59">
        <v>3358</v>
      </c>
      <c r="I11" s="60">
        <f>Tabela1[[#This Row],[E_27/3 a 9/4]]/SUM(Tabela1[E_27/3 a 9/4])</f>
        <v>2.6535385782469893E-2</v>
      </c>
      <c r="J11" s="60">
        <f>SUM($I$4:I11)</f>
        <v>0.27686727565824826</v>
      </c>
      <c r="K11" s="61">
        <f t="shared" si="0"/>
        <v>204.61384801917933</v>
      </c>
      <c r="L11" s="61">
        <f t="shared" si="1"/>
        <v>246.86401758643072</v>
      </c>
      <c r="M11" s="61">
        <f t="shared" si="2"/>
        <v>233.75189599659407</v>
      </c>
      <c r="N11" s="61">
        <f t="shared" si="3"/>
        <v>320.51852775156254</v>
      </c>
      <c r="O11" s="61">
        <f t="shared" si="4"/>
        <v>543.58647282310449</v>
      </c>
      <c r="P11" s="59">
        <f>SLOPE(K11:O11,Datas!$G$1:$G$5)</f>
        <v>75.159975977298217</v>
      </c>
      <c r="Q11" s="61">
        <f t="shared" si="5"/>
        <v>89.237727284236612</v>
      </c>
      <c r="R11" s="48" t="str">
        <f t="shared" si="6"/>
        <v>AUMENTO</v>
      </c>
      <c r="S11" s="60">
        <f t="shared" si="7"/>
        <v>0.89156626506024073</v>
      </c>
      <c r="T1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1" s="48" t="str">
        <f t="shared" si="8"/>
        <v>Risco MUITO ALTO de transmissão nas escolas com tendência de AUMENTO na taxa.</v>
      </c>
    </row>
    <row r="12" spans="1:21" x14ac:dyDescent="0.35">
      <c r="A12" s="56" t="s">
        <v>62</v>
      </c>
      <c r="B12" s="57">
        <v>221764</v>
      </c>
      <c r="C12" s="48" t="s">
        <v>10</v>
      </c>
      <c r="D12" s="58">
        <v>962</v>
      </c>
      <c r="E12" s="58">
        <v>877</v>
      </c>
      <c r="F12" s="58">
        <v>1316</v>
      </c>
      <c r="G12" s="58">
        <v>1975</v>
      </c>
      <c r="H12" s="59">
        <v>1642</v>
      </c>
      <c r="I12" s="60">
        <f>Tabela1[[#This Row],[E_27/3 a 9/4]]/SUM(Tabela1[E_27/3 a 9/4])</f>
        <v>1.297531371495401E-2</v>
      </c>
      <c r="J12" s="60">
        <f>SUM($I$4:I12)</f>
        <v>0.28984258937320229</v>
      </c>
      <c r="K12" s="61">
        <f t="shared" si="0"/>
        <v>433.79448422647499</v>
      </c>
      <c r="L12" s="61">
        <f t="shared" si="1"/>
        <v>395.46544975739977</v>
      </c>
      <c r="M12" s="61">
        <f t="shared" si="2"/>
        <v>593.42363954474126</v>
      </c>
      <c r="N12" s="61">
        <f t="shared" si="3"/>
        <v>890.58638913439518</v>
      </c>
      <c r="O12" s="61">
        <f t="shared" si="4"/>
        <v>740.42675997907679</v>
      </c>
      <c r="P12" s="59">
        <f>SLOPE(K12:O12,Datas!$G$1:$G$5)</f>
        <v>110.83854908821991</v>
      </c>
      <c r="Q12" s="61">
        <f t="shared" si="5"/>
        <v>89.483083949974471</v>
      </c>
      <c r="R12" s="48" t="str">
        <f t="shared" si="6"/>
        <v>AUMENTO</v>
      </c>
      <c r="S12" s="60">
        <f t="shared" si="7"/>
        <v>0.71965134706814582</v>
      </c>
      <c r="T1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2" s="48" t="str">
        <f t="shared" si="8"/>
        <v>Risco MUITO ALTO de transmissão nas escolas com tendência de AUMENTO na taxa.</v>
      </c>
    </row>
    <row r="13" spans="1:21" x14ac:dyDescent="0.35">
      <c r="A13" s="56" t="s">
        <v>723</v>
      </c>
      <c r="B13" s="57">
        <v>84825</v>
      </c>
      <c r="C13" s="48" t="s">
        <v>24</v>
      </c>
      <c r="D13" s="58">
        <v>214</v>
      </c>
      <c r="E13" s="58">
        <v>182</v>
      </c>
      <c r="F13" s="58">
        <v>252</v>
      </c>
      <c r="G13" s="58">
        <v>691</v>
      </c>
      <c r="H13" s="59">
        <v>909</v>
      </c>
      <c r="I13" s="60">
        <f>Tabela1[[#This Row],[E_27/3 a 9/4]]/SUM(Tabela1[E_27/3 a 9/4])</f>
        <v>7.1830451686316658E-3</v>
      </c>
      <c r="J13" s="60">
        <f>SUM($I$4:I13)</f>
        <v>0.29702563454183395</v>
      </c>
      <c r="K13" s="61">
        <f t="shared" si="0"/>
        <v>252.28411435307987</v>
      </c>
      <c r="L13" s="61">
        <f t="shared" si="1"/>
        <v>214.55938697318007</v>
      </c>
      <c r="M13" s="61">
        <f t="shared" si="2"/>
        <v>297.08222811671089</v>
      </c>
      <c r="N13" s="61">
        <f t="shared" si="3"/>
        <v>814.61833185971113</v>
      </c>
      <c r="O13" s="61">
        <f t="shared" si="4"/>
        <v>1071.6180371352787</v>
      </c>
      <c r="P13" s="59">
        <f>SLOPE(K13:O13,Datas!$G$1:$G$5)</f>
        <v>223.87267904509289</v>
      </c>
      <c r="Q13" s="61">
        <f t="shared" si="5"/>
        <v>89.744071502172915</v>
      </c>
      <c r="R13" s="48" t="str">
        <f t="shared" si="6"/>
        <v>AUMENTO</v>
      </c>
      <c r="S13" s="60">
        <f t="shared" si="7"/>
        <v>2.7037037037037037</v>
      </c>
      <c r="T1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3" s="48" t="str">
        <f t="shared" si="8"/>
        <v>Risco MUITO ALTO de transmissão nas escolas com tendência de AUMENTO na taxa.</v>
      </c>
    </row>
    <row r="14" spans="1:21" x14ac:dyDescent="0.35">
      <c r="A14" s="56" t="s">
        <v>31</v>
      </c>
      <c r="B14" s="57">
        <v>358271</v>
      </c>
      <c r="C14" s="48" t="s">
        <v>30</v>
      </c>
      <c r="D14" s="58">
        <v>938</v>
      </c>
      <c r="E14" s="58">
        <v>1292</v>
      </c>
      <c r="F14" s="58">
        <v>2121</v>
      </c>
      <c r="G14" s="58">
        <v>3907</v>
      </c>
      <c r="H14" s="59">
        <v>3498</v>
      </c>
      <c r="I14" s="60">
        <f>Tabela1[[#This Row],[E_27/3 a 9/4]]/SUM(Tabela1[E_27/3 a 9/4])</f>
        <v>2.7641685368397763E-2</v>
      </c>
      <c r="J14" s="60">
        <f>SUM($I$4:I14)</f>
        <v>0.32466731991023173</v>
      </c>
      <c r="K14" s="61">
        <f t="shared" si="0"/>
        <v>261.81298514253177</v>
      </c>
      <c r="L14" s="61">
        <f t="shared" si="1"/>
        <v>360.62087079333799</v>
      </c>
      <c r="M14" s="61">
        <f t="shared" si="2"/>
        <v>592.009958941695</v>
      </c>
      <c r="N14" s="61">
        <f t="shared" si="3"/>
        <v>1090.5152803324856</v>
      </c>
      <c r="O14" s="61">
        <f t="shared" si="4"/>
        <v>976.35588702406835</v>
      </c>
      <c r="P14" s="59">
        <f>SLOPE(K14:O14,Datas!$G$1:$G$5)</f>
        <v>215.89802133022204</v>
      </c>
      <c r="Q14" s="61">
        <f t="shared" si="5"/>
        <v>89.734618365516241</v>
      </c>
      <c r="R14" s="48" t="str">
        <f t="shared" si="6"/>
        <v>AUMENTO</v>
      </c>
      <c r="S14" s="60">
        <f t="shared" si="7"/>
        <v>1.5528614111698458</v>
      </c>
      <c r="T1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4" s="48" t="str">
        <f t="shared" si="8"/>
        <v>Risco MUITO ALTO de transmissão nas escolas com tendência de AUMENTO na taxa.</v>
      </c>
    </row>
    <row r="15" spans="1:21" x14ac:dyDescent="0.35">
      <c r="A15" s="56" t="s">
        <v>372</v>
      </c>
      <c r="B15" s="57">
        <v>99006</v>
      </c>
      <c r="C15" s="48" t="s">
        <v>3</v>
      </c>
      <c r="D15" s="58">
        <v>385</v>
      </c>
      <c r="E15" s="58">
        <v>157</v>
      </c>
      <c r="F15" s="58">
        <v>201</v>
      </c>
      <c r="G15" s="58">
        <v>379</v>
      </c>
      <c r="H15" s="59">
        <v>527</v>
      </c>
      <c r="I15" s="60">
        <f>Tabela1[[#This Row],[E_27/3 a 9/4]]/SUM(Tabela1[E_27/3 a 9/4])</f>
        <v>4.1644277270284791E-3</v>
      </c>
      <c r="J15" s="60">
        <f>SUM($I$4:I15)</f>
        <v>0.3288317476372602</v>
      </c>
      <c r="K15" s="61">
        <f t="shared" si="0"/>
        <v>388.86532129365895</v>
      </c>
      <c r="L15" s="61">
        <f t="shared" si="1"/>
        <v>158.57624790416742</v>
      </c>
      <c r="M15" s="61">
        <f t="shared" si="2"/>
        <v>203.01799890915703</v>
      </c>
      <c r="N15" s="61">
        <f t="shared" si="3"/>
        <v>382.80508252025129</v>
      </c>
      <c r="O15" s="61">
        <f t="shared" si="4"/>
        <v>532.29097226430724</v>
      </c>
      <c r="P15" s="59">
        <f>SLOPE(K15:O15,Datas!$G$1:$G$5)</f>
        <v>51.108013655738048</v>
      </c>
      <c r="Q15" s="61">
        <f t="shared" si="5"/>
        <v>88.879070711028959</v>
      </c>
      <c r="R15" s="48" t="str">
        <f t="shared" si="6"/>
        <v>AUMENTO</v>
      </c>
      <c r="S15" s="60">
        <f t="shared" si="7"/>
        <v>0.82907133243607001</v>
      </c>
      <c r="T1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5" s="48" t="str">
        <f t="shared" si="8"/>
        <v>Risco MUITO ALTO de transmissão nas escolas com tendência de AUMENTO na taxa.</v>
      </c>
    </row>
    <row r="16" spans="1:21" x14ac:dyDescent="0.35">
      <c r="A16" s="56" t="s">
        <v>11</v>
      </c>
      <c r="B16" s="57">
        <v>109380</v>
      </c>
      <c r="C16" s="48" t="s">
        <v>10</v>
      </c>
      <c r="D16" s="58">
        <v>850</v>
      </c>
      <c r="E16" s="58">
        <v>691</v>
      </c>
      <c r="F16" s="58">
        <v>1139</v>
      </c>
      <c r="G16" s="58">
        <v>2439</v>
      </c>
      <c r="H16" s="59">
        <v>2452</v>
      </c>
      <c r="I16" s="60">
        <f>Tabela1[[#This Row],[E_27/3 a 9/4]]/SUM(Tabela1[E_27/3 a 9/4])</f>
        <v>1.9376047033536681E-2</v>
      </c>
      <c r="J16" s="60">
        <f>SUM($I$4:I16)</f>
        <v>0.34820779467079688</v>
      </c>
      <c r="K16" s="61">
        <f t="shared" si="0"/>
        <v>777.10733223624061</v>
      </c>
      <c r="L16" s="61">
        <f t="shared" si="1"/>
        <v>631.74254891204976</v>
      </c>
      <c r="M16" s="61">
        <f t="shared" si="2"/>
        <v>1041.3238251965624</v>
      </c>
      <c r="N16" s="61">
        <f t="shared" si="3"/>
        <v>2229.8409215578718</v>
      </c>
      <c r="O16" s="61">
        <f t="shared" si="4"/>
        <v>2241.7260925214846</v>
      </c>
      <c r="P16" s="59">
        <f>SLOPE(K16:O16,Datas!$G$1:$G$5)</f>
        <v>452.73358932163103</v>
      </c>
      <c r="Q16" s="61">
        <f t="shared" si="5"/>
        <v>89.873445028850952</v>
      </c>
      <c r="R16" s="48" t="str">
        <f t="shared" si="6"/>
        <v>AUMENTO</v>
      </c>
      <c r="S16" s="60">
        <f t="shared" si="7"/>
        <v>1.7375</v>
      </c>
      <c r="T1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6" s="48" t="str">
        <f t="shared" si="8"/>
        <v>Risco MUITO ALTO de transmissão nas escolas com tendência de AUMENTO na taxa.</v>
      </c>
    </row>
    <row r="17" spans="1:21" x14ac:dyDescent="0.35">
      <c r="A17" s="56" t="s">
        <v>490</v>
      </c>
      <c r="B17" s="57">
        <v>85070</v>
      </c>
      <c r="C17" s="48" t="s">
        <v>77</v>
      </c>
      <c r="D17" s="58">
        <v>348</v>
      </c>
      <c r="E17" s="58">
        <v>292</v>
      </c>
      <c r="F17" s="58">
        <v>390</v>
      </c>
      <c r="G17" s="58">
        <v>692</v>
      </c>
      <c r="H17" s="59">
        <v>713</v>
      </c>
      <c r="I17" s="60">
        <f>Tabela1[[#This Row],[E_27/3 a 9/4]]/SUM(Tabela1[E_27/3 a 9/4])</f>
        <v>5.6342257483326481E-3</v>
      </c>
      <c r="J17" s="60">
        <f>SUM($I$4:I17)</f>
        <v>0.35384202041912954</v>
      </c>
      <c r="K17" s="61">
        <f t="shared" si="0"/>
        <v>409.07487951099091</v>
      </c>
      <c r="L17" s="61">
        <f t="shared" si="1"/>
        <v>343.24673798048667</v>
      </c>
      <c r="M17" s="61">
        <f t="shared" si="2"/>
        <v>458.44598565886912</v>
      </c>
      <c r="N17" s="61">
        <f t="shared" si="3"/>
        <v>813.44774891266013</v>
      </c>
      <c r="O17" s="61">
        <f t="shared" si="4"/>
        <v>838.13330198659924</v>
      </c>
      <c r="P17" s="59">
        <f>SLOPE(K17:O17,Datas!$G$1:$G$5)</f>
        <v>132.83178558833902</v>
      </c>
      <c r="Q17" s="61">
        <f t="shared" si="5"/>
        <v>89.568667266857403</v>
      </c>
      <c r="R17" s="48" t="str">
        <f t="shared" si="6"/>
        <v>AUMENTO</v>
      </c>
      <c r="S17" s="60">
        <f t="shared" si="7"/>
        <v>1.046116504854369</v>
      </c>
      <c r="T1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7" s="48" t="str">
        <f t="shared" si="8"/>
        <v>Risco MUITO ALTO de transmissão nas escolas com tendência de AUMENTO na taxa.</v>
      </c>
    </row>
    <row r="18" spans="1:21" x14ac:dyDescent="0.35">
      <c r="A18" s="56" t="s">
        <v>656</v>
      </c>
      <c r="B18" s="57">
        <v>104415</v>
      </c>
      <c r="C18" s="48" t="s">
        <v>24</v>
      </c>
      <c r="D18" s="58">
        <v>476</v>
      </c>
      <c r="E18" s="58">
        <v>445</v>
      </c>
      <c r="F18" s="58">
        <v>532</v>
      </c>
      <c r="G18" s="58">
        <v>977</v>
      </c>
      <c r="H18" s="59">
        <v>715</v>
      </c>
      <c r="I18" s="60">
        <f>Tabela1[[#This Row],[E_27/3 a 9/4]]/SUM(Tabela1[E_27/3 a 9/4])</f>
        <v>5.650030028131618E-3</v>
      </c>
      <c r="J18" s="60">
        <f>SUM($I$4:I18)</f>
        <v>0.35949205044726118</v>
      </c>
      <c r="K18" s="61">
        <f t="shared" si="0"/>
        <v>455.8731982952641</v>
      </c>
      <c r="L18" s="61">
        <f t="shared" si="1"/>
        <v>426.18397739788338</v>
      </c>
      <c r="M18" s="61">
        <f t="shared" si="2"/>
        <v>509.50533927117749</v>
      </c>
      <c r="N18" s="61">
        <f t="shared" si="3"/>
        <v>935.68931666906087</v>
      </c>
      <c r="O18" s="61">
        <f t="shared" si="4"/>
        <v>684.76751424603742</v>
      </c>
      <c r="P18" s="59">
        <f>SLOPE(K18:O18,Datas!$G$1:$G$5)</f>
        <v>96.729397117272413</v>
      </c>
      <c r="Q18" s="61">
        <f t="shared" si="5"/>
        <v>89.407690524733852</v>
      </c>
      <c r="R18" s="48" t="str">
        <f t="shared" si="6"/>
        <v>AUMENTO</v>
      </c>
      <c r="S18" s="60">
        <f t="shared" si="7"/>
        <v>0.74673090158293176</v>
      </c>
      <c r="T1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8" s="48" t="str">
        <f t="shared" si="8"/>
        <v>Risco MUITO ALTO de transmissão nas escolas com tendência de AUMENTO na taxa.</v>
      </c>
    </row>
    <row r="19" spans="1:21" x14ac:dyDescent="0.35">
      <c r="A19" s="56" t="s">
        <v>78</v>
      </c>
      <c r="B19" s="57">
        <v>213277</v>
      </c>
      <c r="C19" s="48" t="s">
        <v>77</v>
      </c>
      <c r="D19" s="58">
        <v>588</v>
      </c>
      <c r="E19" s="58">
        <v>729</v>
      </c>
      <c r="F19" s="58">
        <v>482</v>
      </c>
      <c r="G19" s="58">
        <v>1024</v>
      </c>
      <c r="H19" s="59">
        <v>1305</v>
      </c>
      <c r="I19" s="60">
        <f>Tabela1[[#This Row],[E_27/3 a 9/4]]/SUM(Tabela1[E_27/3 a 9/4])</f>
        <v>1.0312292568827638E-2</v>
      </c>
      <c r="J19" s="60">
        <f>SUM($I$4:I19)</f>
        <v>0.36980434301608883</v>
      </c>
      <c r="K19" s="61">
        <f t="shared" si="0"/>
        <v>275.69780145069558</v>
      </c>
      <c r="L19" s="61">
        <f t="shared" si="1"/>
        <v>341.8090089414236</v>
      </c>
      <c r="M19" s="61">
        <f t="shared" si="2"/>
        <v>225.99717737965182</v>
      </c>
      <c r="N19" s="61">
        <f t="shared" si="3"/>
        <v>480.12678347876232</v>
      </c>
      <c r="O19" s="61">
        <f t="shared" si="4"/>
        <v>611.88032464822743</v>
      </c>
      <c r="P19" s="59">
        <f>SLOPE(K19:O19,Datas!$G$1:$G$5)</f>
        <v>81.068282093240242</v>
      </c>
      <c r="Q19" s="61">
        <f t="shared" si="5"/>
        <v>89.293276331095157</v>
      </c>
      <c r="R19" s="48" t="str">
        <f t="shared" si="6"/>
        <v>AUMENTO</v>
      </c>
      <c r="S19" s="60">
        <f t="shared" si="7"/>
        <v>0.94191217342968303</v>
      </c>
      <c r="T1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9" s="48" t="str">
        <f t="shared" si="8"/>
        <v>Risco MUITO ALTO de transmissão nas escolas com tendência de AUMENTO na taxa.</v>
      </c>
    </row>
    <row r="20" spans="1:21" x14ac:dyDescent="0.35">
      <c r="A20" s="56" t="s">
        <v>27</v>
      </c>
      <c r="B20" s="57">
        <v>292377</v>
      </c>
      <c r="C20" s="48" t="s">
        <v>26</v>
      </c>
      <c r="D20" s="58">
        <v>1365</v>
      </c>
      <c r="E20" s="58">
        <v>1487</v>
      </c>
      <c r="F20" s="58">
        <v>1497</v>
      </c>
      <c r="G20" s="58">
        <v>1638</v>
      </c>
      <c r="H20" s="59">
        <v>2059</v>
      </c>
      <c r="I20" s="60">
        <f>Tabela1[[#This Row],[E_27/3 a 9/4]]/SUM(Tabela1[E_27/3 a 9/4])</f>
        <v>1.6270506053039164E-2</v>
      </c>
      <c r="J20" s="60">
        <f>SUM($I$4:I20)</f>
        <v>0.38607484906912798</v>
      </c>
      <c r="K20" s="61">
        <f t="shared" si="0"/>
        <v>466.86298853877014</v>
      </c>
      <c r="L20" s="61">
        <f t="shared" si="1"/>
        <v>508.58993696494593</v>
      </c>
      <c r="M20" s="61">
        <f t="shared" si="2"/>
        <v>512.01017863922266</v>
      </c>
      <c r="N20" s="61">
        <f t="shared" si="3"/>
        <v>560.23558624652412</v>
      </c>
      <c r="O20" s="61">
        <f t="shared" si="4"/>
        <v>704.2277607335734</v>
      </c>
      <c r="P20" s="59">
        <f>SLOPE(K20:O20,Datas!$G$1:$G$5)</f>
        <v>52.637519367118465</v>
      </c>
      <c r="Q20" s="61">
        <f t="shared" si="5"/>
        <v>88.911633970252439</v>
      </c>
      <c r="R20" s="48" t="str">
        <f t="shared" si="6"/>
        <v>AUMENTO</v>
      </c>
      <c r="S20" s="60">
        <f t="shared" si="7"/>
        <v>0.27512071740630006</v>
      </c>
      <c r="T2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0" s="48" t="str">
        <f t="shared" si="8"/>
        <v>Risco MUITO ALTO de transmissão nas escolas com tendência de AUMENTO na taxa.</v>
      </c>
    </row>
    <row r="21" spans="1:21" x14ac:dyDescent="0.35">
      <c r="A21" s="56" t="s">
        <v>34</v>
      </c>
      <c r="B21" s="57">
        <v>138466</v>
      </c>
      <c r="C21" s="48" t="s">
        <v>33</v>
      </c>
      <c r="D21" s="58">
        <v>1406</v>
      </c>
      <c r="E21" s="58">
        <v>2260</v>
      </c>
      <c r="F21" s="58">
        <v>1610</v>
      </c>
      <c r="G21" s="58">
        <v>1252</v>
      </c>
      <c r="H21" s="59">
        <v>603</v>
      </c>
      <c r="I21" s="60">
        <f>Tabela1[[#This Row],[E_27/3 a 9/4]]/SUM(Tabela1[E_27/3 a 9/4])</f>
        <v>4.7649903593893223E-3</v>
      </c>
      <c r="J21" s="60">
        <f>SUM($I$4:I21)</f>
        <v>0.3908398394285173</v>
      </c>
      <c r="K21" s="61">
        <f t="shared" si="0"/>
        <v>1015.4117256221745</v>
      </c>
      <c r="L21" s="61">
        <f t="shared" si="1"/>
        <v>1632.169630089697</v>
      </c>
      <c r="M21" s="61">
        <f t="shared" si="2"/>
        <v>1162.7403117010674</v>
      </c>
      <c r="N21" s="61">
        <f t="shared" si="3"/>
        <v>904.19308711163751</v>
      </c>
      <c r="O21" s="61">
        <f t="shared" si="4"/>
        <v>435.48596767437493</v>
      </c>
      <c r="P21" s="59">
        <f>SLOPE(K21:O21,Datas!$G$1:$G$5)</f>
        <v>-188.78280588736584</v>
      </c>
      <c r="Q21" s="61">
        <f t="shared" si="5"/>
        <v>-89.696501790182964</v>
      </c>
      <c r="R21" s="48" t="str">
        <f t="shared" si="6"/>
        <v>Redução</v>
      </c>
      <c r="S21" s="60">
        <f t="shared" si="7"/>
        <v>-0.47261182714177413</v>
      </c>
      <c r="T2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1" s="48" t="str">
        <f t="shared" si="8"/>
        <v>Risco MUITO ALTO de transmissão nas escolas com tendência de Redução na taxa.</v>
      </c>
    </row>
    <row r="22" spans="1:21" x14ac:dyDescent="0.35">
      <c r="A22" s="56" t="s">
        <v>6</v>
      </c>
      <c r="B22" s="57">
        <v>98423</v>
      </c>
      <c r="C22" s="48" t="s">
        <v>3</v>
      </c>
      <c r="D22" s="58">
        <v>305</v>
      </c>
      <c r="E22" s="58">
        <v>351</v>
      </c>
      <c r="F22" s="58">
        <v>607</v>
      </c>
      <c r="G22" s="58">
        <v>1308</v>
      </c>
      <c r="H22" s="59">
        <v>1254</v>
      </c>
      <c r="I22" s="60">
        <f>Tabela1[[#This Row],[E_27/3 a 9/4]]/SUM(Tabela1[E_27/3 a 9/4])</f>
        <v>9.9092834339539141E-3</v>
      </c>
      <c r="J22" s="60">
        <f>SUM($I$4:I22)</f>
        <v>0.40074912286247122</v>
      </c>
      <c r="K22" s="61">
        <f t="shared" si="0"/>
        <v>309.88691667598022</v>
      </c>
      <c r="L22" s="61">
        <f t="shared" si="1"/>
        <v>356.62395984678381</v>
      </c>
      <c r="M22" s="61">
        <f t="shared" si="2"/>
        <v>616.72576531908192</v>
      </c>
      <c r="N22" s="61">
        <f t="shared" si="3"/>
        <v>1328.9576623350233</v>
      </c>
      <c r="O22" s="61">
        <f t="shared" si="4"/>
        <v>1274.0924377432104</v>
      </c>
      <c r="P22" s="59">
        <f>SLOPE(K22:O22,Datas!$G$1:$G$5)</f>
        <v>290.07447446226996</v>
      </c>
      <c r="Q22" s="61">
        <f t="shared" si="5"/>
        <v>89.802479854031787</v>
      </c>
      <c r="R22" s="48" t="str">
        <f t="shared" si="6"/>
        <v>AUMENTO</v>
      </c>
      <c r="S22" s="60">
        <f t="shared" si="7"/>
        <v>2.0427553444180524</v>
      </c>
      <c r="T2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2" s="48" t="str">
        <f t="shared" si="8"/>
        <v>Risco MUITO ALTO de transmissão nas escolas com tendência de AUMENTO na taxa.</v>
      </c>
    </row>
    <row r="23" spans="1:21" x14ac:dyDescent="0.35">
      <c r="A23" s="56" t="s">
        <v>534</v>
      </c>
      <c r="B23" s="57">
        <v>155290</v>
      </c>
      <c r="C23" s="48" t="s">
        <v>10</v>
      </c>
      <c r="D23" s="58">
        <v>385</v>
      </c>
      <c r="E23" s="58">
        <v>609</v>
      </c>
      <c r="F23" s="58">
        <v>383</v>
      </c>
      <c r="G23" s="58">
        <v>644</v>
      </c>
      <c r="H23" s="59">
        <v>31</v>
      </c>
      <c r="I23" s="60">
        <f>Tabela1[[#This Row],[E_27/3 a 9/4]]/SUM(Tabela1[E_27/3 a 9/4])</f>
        <v>2.4496633688402821E-4</v>
      </c>
      <c r="J23" s="60">
        <f>SUM($I$4:I23)</f>
        <v>0.40099408919935525</v>
      </c>
      <c r="K23" s="61">
        <f t="shared" si="0"/>
        <v>247.92324038894969</v>
      </c>
      <c r="L23" s="61">
        <f t="shared" si="1"/>
        <v>392.16948934252042</v>
      </c>
      <c r="M23" s="61">
        <f t="shared" si="2"/>
        <v>246.63532745186427</v>
      </c>
      <c r="N23" s="61">
        <f t="shared" si="3"/>
        <v>414.70796574151586</v>
      </c>
      <c r="O23" s="61">
        <f t="shared" si="4"/>
        <v>19.962650524824522</v>
      </c>
      <c r="P23" s="59">
        <f>SLOPE(K23:O23,Datas!$G$1:$G$5)</f>
        <v>-43.338270332925489</v>
      </c>
      <c r="Q23" s="61">
        <f t="shared" si="5"/>
        <v>-88.678174883564367</v>
      </c>
      <c r="R23" s="48" t="str">
        <f t="shared" si="6"/>
        <v>Redução</v>
      </c>
      <c r="S23" s="60">
        <f t="shared" si="7"/>
        <v>-0.26470588235294118</v>
      </c>
      <c r="T23" s="60" t="str">
        <f>IF(Tabela1[[#This Row],[27/3 a 9/4]]&gt;200,"Muito alto",IF(Tabela1[[#This Row],[27/3 a 9/4]]&gt;50,"Alto",IF(Tabela1[[#This Row],[27/3 a 9/4]]&gt;20,"Moderado",IF(Tabela1[[#This Row],[27/3 a 9/4]]&gt;5,"Baixo","Muito baixo"))))</f>
        <v>Baixo</v>
      </c>
      <c r="U23" s="48" t="str">
        <f t="shared" si="8"/>
        <v>Risco baixo de transmissão nas escolas com tendência de Redução na taxa.</v>
      </c>
    </row>
    <row r="24" spans="1:21" x14ac:dyDescent="0.35">
      <c r="A24" s="56" t="s">
        <v>73</v>
      </c>
      <c r="B24" s="57">
        <v>79100</v>
      </c>
      <c r="C24" s="48" t="s">
        <v>24</v>
      </c>
      <c r="D24" s="58">
        <v>481</v>
      </c>
      <c r="E24" s="58">
        <v>579</v>
      </c>
      <c r="F24" s="58">
        <v>850</v>
      </c>
      <c r="G24" s="58">
        <v>970</v>
      </c>
      <c r="H24" s="59">
        <v>1393</v>
      </c>
      <c r="I24" s="60">
        <f>Tabela1[[#This Row],[E_27/3 a 9/4]]/SUM(Tabela1[E_27/3 a 9/4])</f>
        <v>1.1007680879982299E-2</v>
      </c>
      <c r="J24" s="60">
        <f>SUM($I$4:I24)</f>
        <v>0.41200177007933753</v>
      </c>
      <c r="K24" s="61">
        <f t="shared" si="0"/>
        <v>608.09102402022756</v>
      </c>
      <c r="L24" s="61">
        <f t="shared" si="1"/>
        <v>731.98482932996205</v>
      </c>
      <c r="M24" s="61">
        <f t="shared" si="2"/>
        <v>1074.5891276864727</v>
      </c>
      <c r="N24" s="61">
        <f t="shared" si="3"/>
        <v>1226.2958280657397</v>
      </c>
      <c r="O24" s="61">
        <f t="shared" si="4"/>
        <v>1761.0619469026549</v>
      </c>
      <c r="P24" s="59">
        <f>SLOPE(K24:O24,Datas!$G$1:$G$5)</f>
        <v>280.02528445006322</v>
      </c>
      <c r="Q24" s="61">
        <f t="shared" si="5"/>
        <v>89.795391562347831</v>
      </c>
      <c r="R24" s="48" t="str">
        <f t="shared" si="6"/>
        <v>AUMENTO</v>
      </c>
      <c r="S24" s="60">
        <f t="shared" si="7"/>
        <v>0.85575916230366489</v>
      </c>
      <c r="T2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4" s="48" t="str">
        <f t="shared" si="8"/>
        <v>Risco MUITO ALTO de transmissão nas escolas com tendência de AUMENTO na taxa.</v>
      </c>
    </row>
    <row r="25" spans="1:21" x14ac:dyDescent="0.35">
      <c r="A25" s="56" t="s">
        <v>20</v>
      </c>
      <c r="B25" s="57">
        <v>57482</v>
      </c>
      <c r="C25" s="48" t="s">
        <v>19</v>
      </c>
      <c r="D25" s="58">
        <v>231</v>
      </c>
      <c r="E25" s="58">
        <v>195</v>
      </c>
      <c r="F25" s="58">
        <v>331</v>
      </c>
      <c r="G25" s="58">
        <v>841</v>
      </c>
      <c r="H25" s="59">
        <v>481</v>
      </c>
      <c r="I25" s="60">
        <f>Tabela1[[#This Row],[E_27/3 a 9/4]]/SUM(Tabela1[E_27/3 a 9/4])</f>
        <v>3.8009292916521796E-3</v>
      </c>
      <c r="J25" s="60">
        <f>SUM($I$4:I25)</f>
        <v>0.41580269937098968</v>
      </c>
      <c r="K25" s="61">
        <f t="shared" si="0"/>
        <v>401.86493163077137</v>
      </c>
      <c r="L25" s="61">
        <f t="shared" si="1"/>
        <v>339.23663059740443</v>
      </c>
      <c r="M25" s="61">
        <f t="shared" si="2"/>
        <v>575.83243450123518</v>
      </c>
      <c r="N25" s="61">
        <f t="shared" si="3"/>
        <v>1463.0666991406006</v>
      </c>
      <c r="O25" s="61">
        <f t="shared" si="4"/>
        <v>836.78368880693085</v>
      </c>
      <c r="P25" s="59">
        <f>SLOPE(K25:O25,Datas!$G$1:$G$5)</f>
        <v>199.36675828955151</v>
      </c>
      <c r="Q25" s="61">
        <f t="shared" si="5"/>
        <v>89.712613579569947</v>
      </c>
      <c r="R25" s="48" t="str">
        <f t="shared" si="6"/>
        <v>AUMENTO</v>
      </c>
      <c r="S25" s="60">
        <f t="shared" si="7"/>
        <v>1.6195508586525764</v>
      </c>
      <c r="T2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5" s="48" t="str">
        <f t="shared" si="8"/>
        <v>Risco MUITO ALTO de transmissão nas escolas com tendência de AUMENTO na taxa.</v>
      </c>
    </row>
    <row r="26" spans="1:21" x14ac:dyDescent="0.35">
      <c r="A26" s="56" t="s">
        <v>248</v>
      </c>
      <c r="B26" s="57">
        <v>340033</v>
      </c>
      <c r="C26" s="48" t="s">
        <v>10</v>
      </c>
      <c r="D26" s="58">
        <v>540</v>
      </c>
      <c r="E26" s="58">
        <v>377</v>
      </c>
      <c r="F26" s="58">
        <v>601</v>
      </c>
      <c r="G26" s="58">
        <v>885</v>
      </c>
      <c r="H26" s="59">
        <v>1882</v>
      </c>
      <c r="I26" s="60">
        <f>Tabela1[[#This Row],[E_27/3 a 9/4]]/SUM(Tabela1[E_27/3 a 9/4])</f>
        <v>1.4871827290830357E-2</v>
      </c>
      <c r="J26" s="60">
        <f>SUM($I$4:I26)</f>
        <v>0.43067452666182005</v>
      </c>
      <c r="K26" s="61">
        <f t="shared" si="0"/>
        <v>158.80811568288962</v>
      </c>
      <c r="L26" s="61">
        <f t="shared" si="1"/>
        <v>110.87159187490626</v>
      </c>
      <c r="M26" s="61">
        <f t="shared" si="2"/>
        <v>176.74755097299382</v>
      </c>
      <c r="N26" s="61">
        <f t="shared" si="3"/>
        <v>260.26885625806904</v>
      </c>
      <c r="O26" s="61">
        <f t="shared" si="4"/>
        <v>553.47569206518187</v>
      </c>
      <c r="P26" s="59">
        <f>SLOPE(K26:O26,Datas!$G$1:$G$5)</f>
        <v>93.873241714774721</v>
      </c>
      <c r="Q26" s="61">
        <f t="shared" si="5"/>
        <v>89.389670460714171</v>
      </c>
      <c r="R26" s="48" t="str">
        <f t="shared" si="6"/>
        <v>AUMENTO</v>
      </c>
      <c r="S26" s="60">
        <f t="shared" si="7"/>
        <v>1.7341897233201577</v>
      </c>
      <c r="T2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6" s="48" t="str">
        <f t="shared" si="8"/>
        <v>Risco MUITO ALTO de transmissão nas escolas com tendência de AUMENTO na taxa.</v>
      </c>
    </row>
    <row r="27" spans="1:21" x14ac:dyDescent="0.35">
      <c r="A27" s="56" t="s">
        <v>464</v>
      </c>
      <c r="B27" s="57">
        <v>74576</v>
      </c>
      <c r="C27" s="48" t="s">
        <v>10</v>
      </c>
      <c r="D27" s="58">
        <v>192</v>
      </c>
      <c r="E27" s="58">
        <v>159</v>
      </c>
      <c r="F27" s="58">
        <v>343</v>
      </c>
      <c r="G27" s="58">
        <v>693</v>
      </c>
      <c r="H27" s="59">
        <v>1014</v>
      </c>
      <c r="I27" s="60">
        <f>Tabela1[[#This Row],[E_27/3 a 9/4]]/SUM(Tabela1[E_27/3 a 9/4])</f>
        <v>8.0127698580775668E-3</v>
      </c>
      <c r="J27" s="60">
        <f>SUM($I$4:I27)</f>
        <v>0.43868729651989763</v>
      </c>
      <c r="K27" s="61">
        <f t="shared" si="0"/>
        <v>257.45548165629691</v>
      </c>
      <c r="L27" s="61">
        <f t="shared" si="1"/>
        <v>213.20532074662088</v>
      </c>
      <c r="M27" s="61">
        <f t="shared" si="2"/>
        <v>459.9334906672388</v>
      </c>
      <c r="N27" s="61">
        <f t="shared" si="3"/>
        <v>929.25337910319672</v>
      </c>
      <c r="O27" s="61">
        <f t="shared" si="4"/>
        <v>1359.6867624973181</v>
      </c>
      <c r="P27" s="59">
        <f>SLOPE(K27:O27,Datas!$G$1:$G$5)</f>
        <v>292.05106200386183</v>
      </c>
      <c r="Q27" s="61">
        <f t="shared" si="5"/>
        <v>89.803816650395945</v>
      </c>
      <c r="R27" s="48" t="str">
        <f t="shared" si="6"/>
        <v>AUMENTO</v>
      </c>
      <c r="S27" s="60">
        <f t="shared" si="7"/>
        <v>2.6894812680115274</v>
      </c>
      <c r="T2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7" s="48" t="str">
        <f t="shared" si="8"/>
        <v>Risco MUITO ALTO de transmissão nas escolas com tendência de AUMENTO na taxa.</v>
      </c>
    </row>
    <row r="28" spans="1:21" x14ac:dyDescent="0.35">
      <c r="A28" s="56" t="s">
        <v>352</v>
      </c>
      <c r="B28" s="57">
        <v>31264</v>
      </c>
      <c r="C28" s="48" t="s">
        <v>50</v>
      </c>
      <c r="D28" s="58">
        <v>17</v>
      </c>
      <c r="E28" s="58">
        <v>9</v>
      </c>
      <c r="F28" s="58">
        <v>66</v>
      </c>
      <c r="G28" s="58">
        <v>99</v>
      </c>
      <c r="H28" s="59">
        <v>85</v>
      </c>
      <c r="I28" s="60">
        <f>Tabela1[[#This Row],[E_27/3 a 9/4]]/SUM(Tabela1[E_27/3 a 9/4])</f>
        <v>6.7168189145620631E-4</v>
      </c>
      <c r="J28" s="60">
        <f>SUM($I$4:I28)</f>
        <v>0.43935897841135385</v>
      </c>
      <c r="K28" s="61">
        <f t="shared" si="0"/>
        <v>54.37563971340839</v>
      </c>
      <c r="L28" s="61">
        <f t="shared" si="1"/>
        <v>28.787103377686794</v>
      </c>
      <c r="M28" s="61">
        <f t="shared" si="2"/>
        <v>211.10542476970315</v>
      </c>
      <c r="N28" s="61">
        <f t="shared" si="3"/>
        <v>316.65813715455477</v>
      </c>
      <c r="O28" s="61">
        <f t="shared" si="4"/>
        <v>271.87819856704198</v>
      </c>
      <c r="P28" s="59">
        <f>SLOPE(K28:O28,Datas!$G$1:$G$5)</f>
        <v>72.287615148413522</v>
      </c>
      <c r="Q28" s="61">
        <f t="shared" si="5"/>
        <v>89.207442036493006</v>
      </c>
      <c r="R28" s="48" t="str">
        <f t="shared" si="6"/>
        <v>AUMENTO</v>
      </c>
      <c r="S28" s="60">
        <f t="shared" si="7"/>
        <v>2.0000000000000004</v>
      </c>
      <c r="T2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8" s="48" t="str">
        <f t="shared" si="8"/>
        <v>Risco MUITO ALTO de transmissão nas escolas com tendência de AUMENTO na taxa.</v>
      </c>
    </row>
    <row r="29" spans="1:21" x14ac:dyDescent="0.35">
      <c r="A29" s="56" t="s">
        <v>305</v>
      </c>
      <c r="B29" s="57">
        <v>58635</v>
      </c>
      <c r="C29" s="48" t="s">
        <v>10</v>
      </c>
      <c r="D29" s="58">
        <v>197</v>
      </c>
      <c r="E29" s="58">
        <v>122</v>
      </c>
      <c r="F29" s="58">
        <v>172</v>
      </c>
      <c r="G29" s="58">
        <v>244</v>
      </c>
      <c r="H29" s="59">
        <v>400</v>
      </c>
      <c r="I29" s="60">
        <f>Tabela1[[#This Row],[E_27/3 a 9/4]]/SUM(Tabela1[E_27/3 a 9/4])</f>
        <v>3.1608559597939121E-3</v>
      </c>
      <c r="J29" s="60">
        <f>SUM($I$4:I29)</f>
        <v>0.44251983437114778</v>
      </c>
      <c r="K29" s="61">
        <f t="shared" si="0"/>
        <v>335.97680566214717</v>
      </c>
      <c r="L29" s="61">
        <f t="shared" si="1"/>
        <v>208.06685426792873</v>
      </c>
      <c r="M29" s="61">
        <f t="shared" si="2"/>
        <v>293.34015519740768</v>
      </c>
      <c r="N29" s="61">
        <f t="shared" si="3"/>
        <v>416.13370853585747</v>
      </c>
      <c r="O29" s="61">
        <f t="shared" si="4"/>
        <v>682.18640743583182</v>
      </c>
      <c r="P29" s="59">
        <f>SLOPE(K29:O29,Datas!$G$1:$G$5)</f>
        <v>90.048605781529801</v>
      </c>
      <c r="Q29" s="61">
        <f t="shared" si="5"/>
        <v>89.363750011631964</v>
      </c>
      <c r="R29" s="48" t="str">
        <f t="shared" si="6"/>
        <v>AUMENTO</v>
      </c>
      <c r="S29" s="60">
        <f t="shared" si="7"/>
        <v>0.96741344195519374</v>
      </c>
      <c r="T2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9" s="48" t="str">
        <f t="shared" si="8"/>
        <v>Risco MUITO ALTO de transmissão nas escolas com tendência de AUMENTO na taxa.</v>
      </c>
    </row>
    <row r="30" spans="1:21" x14ac:dyDescent="0.35">
      <c r="A30" s="56" t="s">
        <v>21</v>
      </c>
      <c r="B30" s="57">
        <v>73362</v>
      </c>
      <c r="C30" s="48" t="s">
        <v>19</v>
      </c>
      <c r="D30" s="58">
        <v>363</v>
      </c>
      <c r="E30" s="58">
        <v>370</v>
      </c>
      <c r="F30" s="58">
        <v>402</v>
      </c>
      <c r="G30" s="58">
        <v>616</v>
      </c>
      <c r="H30" s="59">
        <v>655</v>
      </c>
      <c r="I30" s="60">
        <f>Tabela1[[#This Row],[E_27/3 a 9/4]]/SUM(Tabela1[E_27/3 a 9/4])</f>
        <v>5.1759016341625316E-3</v>
      </c>
      <c r="J30" s="60">
        <f>SUM($I$4:I30)</f>
        <v>0.44769573600531032</v>
      </c>
      <c r="K30" s="61">
        <f t="shared" si="0"/>
        <v>494.80657561135195</v>
      </c>
      <c r="L30" s="61">
        <f t="shared" si="1"/>
        <v>504.34830020991791</v>
      </c>
      <c r="M30" s="61">
        <f t="shared" si="2"/>
        <v>547.96761266050544</v>
      </c>
      <c r="N30" s="61">
        <f t="shared" si="3"/>
        <v>839.67176467380932</v>
      </c>
      <c r="O30" s="61">
        <f t="shared" si="4"/>
        <v>892.83280172296281</v>
      </c>
      <c r="P30" s="59">
        <f>SLOPE(K30:O30,Datas!$G$1:$G$5)</f>
        <v>113.13759166871132</v>
      </c>
      <c r="Q30" s="61">
        <f t="shared" si="5"/>
        <v>89.493587527595963</v>
      </c>
      <c r="R30" s="48" t="str">
        <f t="shared" si="6"/>
        <v>AUMENTO</v>
      </c>
      <c r="S30" s="60">
        <f t="shared" si="7"/>
        <v>0.67973568281938335</v>
      </c>
      <c r="T3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0" s="48" t="str">
        <f t="shared" si="8"/>
        <v>Risco MUITO ALTO de transmissão nas escolas com tendência de AUMENTO na taxa.</v>
      </c>
    </row>
    <row r="31" spans="1:21" x14ac:dyDescent="0.35">
      <c r="A31" s="56" t="s">
        <v>210</v>
      </c>
      <c r="B31" s="57">
        <v>227438</v>
      </c>
      <c r="C31" s="48" t="s">
        <v>10</v>
      </c>
      <c r="D31" s="58">
        <v>244</v>
      </c>
      <c r="E31" s="58">
        <v>185</v>
      </c>
      <c r="F31" s="58">
        <v>261</v>
      </c>
      <c r="G31" s="58">
        <v>475</v>
      </c>
      <c r="H31" s="59">
        <v>519</v>
      </c>
      <c r="I31" s="60">
        <f>Tabela1[[#This Row],[E_27/3 a 9/4]]/SUM(Tabela1[E_27/3 a 9/4])</f>
        <v>4.1012106078326012E-3</v>
      </c>
      <c r="J31" s="60">
        <f>SUM($I$4:I31)</f>
        <v>0.4517969466131429</v>
      </c>
      <c r="K31" s="61">
        <f t="shared" si="0"/>
        <v>107.2819845408419</v>
      </c>
      <c r="L31" s="61">
        <f t="shared" si="1"/>
        <v>81.340848934654716</v>
      </c>
      <c r="M31" s="61">
        <f t="shared" si="2"/>
        <v>114.75654903753991</v>
      </c>
      <c r="N31" s="61">
        <f t="shared" si="3"/>
        <v>208.84812564303238</v>
      </c>
      <c r="O31" s="61">
        <f t="shared" si="4"/>
        <v>228.19405728154487</v>
      </c>
      <c r="P31" s="59">
        <f>SLOPE(K31:O31,Datas!$G$1:$G$5)</f>
        <v>36.933142218978354</v>
      </c>
      <c r="Q31" s="61">
        <f t="shared" si="5"/>
        <v>88.44904113457774</v>
      </c>
      <c r="R31" s="48" t="str">
        <f t="shared" si="6"/>
        <v>AUMENTO</v>
      </c>
      <c r="S31" s="60">
        <f t="shared" si="7"/>
        <v>1.160869565217391</v>
      </c>
      <c r="T3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1" s="48" t="str">
        <f t="shared" si="8"/>
        <v>Risco MUITO ALTO de transmissão nas escolas com tendência de AUMENTO na taxa.</v>
      </c>
    </row>
    <row r="32" spans="1:21" x14ac:dyDescent="0.35">
      <c r="A32" s="56" t="s">
        <v>510</v>
      </c>
      <c r="B32" s="57">
        <v>43314</v>
      </c>
      <c r="C32" s="48" t="s">
        <v>10</v>
      </c>
      <c r="D32" s="58">
        <v>774</v>
      </c>
      <c r="E32" s="58">
        <v>441</v>
      </c>
      <c r="F32" s="58">
        <v>471</v>
      </c>
      <c r="G32" s="58">
        <v>517</v>
      </c>
      <c r="H32" s="59">
        <v>588</v>
      </c>
      <c r="I32" s="60">
        <f>Tabela1[[#This Row],[E_27/3 a 9/4]]/SUM(Tabela1[E_27/3 a 9/4])</f>
        <v>4.6464582608970505E-3</v>
      </c>
      <c r="J32" s="60">
        <f>SUM($I$4:I32)</f>
        <v>0.45644340487403995</v>
      </c>
      <c r="K32" s="61">
        <f t="shared" si="0"/>
        <v>1786.9511012605622</v>
      </c>
      <c r="L32" s="61">
        <f t="shared" si="1"/>
        <v>1018.1465576949716</v>
      </c>
      <c r="M32" s="61">
        <f t="shared" si="2"/>
        <v>1087.4082282864663</v>
      </c>
      <c r="N32" s="61">
        <f t="shared" si="3"/>
        <v>1193.6094565267581</v>
      </c>
      <c r="O32" s="61">
        <f t="shared" si="4"/>
        <v>1357.5287435932955</v>
      </c>
      <c r="P32" s="59">
        <f>SLOPE(K32:O32,Datas!$G$1:$G$5)</f>
        <v>-68.338181650274677</v>
      </c>
      <c r="Q32" s="61">
        <f t="shared" si="5"/>
        <v>-89.161644499251423</v>
      </c>
      <c r="R32" s="48" t="str">
        <f t="shared" si="6"/>
        <v>Redução</v>
      </c>
      <c r="S32" s="60">
        <f t="shared" si="7"/>
        <v>-1.6903914590747401E-2</v>
      </c>
      <c r="T3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2" s="48" t="str">
        <f t="shared" si="8"/>
        <v>Risco MUITO ALTO de transmissão nas escolas com tendência de Redução na taxa.</v>
      </c>
    </row>
    <row r="33" spans="1:21" x14ac:dyDescent="0.35">
      <c r="A33" s="56" t="s">
        <v>581</v>
      </c>
      <c r="B33" s="57">
        <v>66834</v>
      </c>
      <c r="C33" s="48" t="s">
        <v>77</v>
      </c>
      <c r="D33" s="58">
        <v>318</v>
      </c>
      <c r="E33" s="58">
        <v>308</v>
      </c>
      <c r="F33" s="58">
        <v>1190</v>
      </c>
      <c r="G33" s="58">
        <v>1135</v>
      </c>
      <c r="H33" s="59">
        <v>1306</v>
      </c>
      <c r="I33" s="60">
        <f>Tabela1[[#This Row],[E_27/3 a 9/4]]/SUM(Tabela1[E_27/3 a 9/4])</f>
        <v>1.0320194708727123E-2</v>
      </c>
      <c r="J33" s="60">
        <f>SUM($I$4:I33)</f>
        <v>0.46676359958276709</v>
      </c>
      <c r="K33" s="61">
        <f t="shared" si="0"/>
        <v>475.80572762366461</v>
      </c>
      <c r="L33" s="61">
        <f t="shared" si="1"/>
        <v>460.84328335876944</v>
      </c>
      <c r="M33" s="61">
        <f t="shared" si="2"/>
        <v>1780.5308675225183</v>
      </c>
      <c r="N33" s="61">
        <f t="shared" si="3"/>
        <v>1698.2374240655954</v>
      </c>
      <c r="O33" s="61">
        <f t="shared" si="4"/>
        <v>1954.0952209953018</v>
      </c>
      <c r="P33" s="59">
        <f>SLOPE(K33:O33,Datas!$G$1:$G$5)</f>
        <v>419.39731274501008</v>
      </c>
      <c r="Q33" s="61">
        <f t="shared" si="5"/>
        <v>89.863385698495819</v>
      </c>
      <c r="R33" s="48" t="str">
        <f t="shared" si="6"/>
        <v>AUMENTO</v>
      </c>
      <c r="S33" s="60">
        <f t="shared" si="7"/>
        <v>1.0162444933920707</v>
      </c>
      <c r="T3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3" s="48" t="str">
        <f t="shared" si="8"/>
        <v>Risco MUITO ALTO de transmissão nas escolas com tendência de AUMENTO na taxa.</v>
      </c>
    </row>
    <row r="34" spans="1:21" x14ac:dyDescent="0.35">
      <c r="A34" s="56" t="s">
        <v>152</v>
      </c>
      <c r="B34" s="57">
        <v>84930</v>
      </c>
      <c r="C34" s="48" t="s">
        <v>71</v>
      </c>
      <c r="D34" s="58">
        <v>197</v>
      </c>
      <c r="E34" s="58">
        <v>167</v>
      </c>
      <c r="F34" s="58">
        <v>184</v>
      </c>
      <c r="G34" s="58">
        <v>354</v>
      </c>
      <c r="H34" s="59">
        <v>507</v>
      </c>
      <c r="I34" s="60">
        <f>Tabela1[[#This Row],[E_27/3 a 9/4]]/SUM(Tabela1[E_27/3 a 9/4])</f>
        <v>4.0063849290387834E-3</v>
      </c>
      <c r="J34" s="60">
        <f>SUM($I$4:I34)</f>
        <v>0.47076998451180585</v>
      </c>
      <c r="K34" s="61">
        <f t="shared" si="0"/>
        <v>231.95572824679149</v>
      </c>
      <c r="L34" s="61">
        <f t="shared" si="1"/>
        <v>196.63252089956433</v>
      </c>
      <c r="M34" s="61">
        <f t="shared" si="2"/>
        <v>216.64900506299304</v>
      </c>
      <c r="N34" s="61">
        <f t="shared" si="3"/>
        <v>416.8138466972801</v>
      </c>
      <c r="O34" s="61">
        <f t="shared" si="4"/>
        <v>596.96220416813844</v>
      </c>
      <c r="P34" s="59">
        <f>SLOPE(K34:O34,Datas!$G$1:$G$5)</f>
        <v>95.019427764040955</v>
      </c>
      <c r="Q34" s="61">
        <f t="shared" si="5"/>
        <v>89.397032105122989</v>
      </c>
      <c r="R34" s="48" t="str">
        <f t="shared" si="6"/>
        <v>AUMENTO</v>
      </c>
      <c r="S34" s="60">
        <f t="shared" si="7"/>
        <v>1.3567518248175179</v>
      </c>
      <c r="T3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4" s="48" t="str">
        <f t="shared" si="8"/>
        <v>Risco MUITO ALTO de transmissão nas escolas com tendência de AUMENTO na taxa.</v>
      </c>
    </row>
    <row r="35" spans="1:21" x14ac:dyDescent="0.35">
      <c r="A35" s="56" t="s">
        <v>418</v>
      </c>
      <c r="B35" s="57">
        <v>53989</v>
      </c>
      <c r="C35" s="48" t="s">
        <v>10</v>
      </c>
      <c r="D35" s="58">
        <v>280</v>
      </c>
      <c r="E35" s="58">
        <v>247</v>
      </c>
      <c r="F35" s="58">
        <v>347</v>
      </c>
      <c r="G35" s="58">
        <v>542</v>
      </c>
      <c r="H35" s="59">
        <v>493</v>
      </c>
      <c r="I35" s="60">
        <f>Tabela1[[#This Row],[E_27/3 a 9/4]]/SUM(Tabela1[E_27/3 a 9/4])</f>
        <v>3.895754970445997E-3</v>
      </c>
      <c r="J35" s="60">
        <f>SUM($I$4:I35)</f>
        <v>0.47466573948225182</v>
      </c>
      <c r="K35" s="61">
        <f t="shared" si="0"/>
        <v>518.6241641815925</v>
      </c>
      <c r="L35" s="61">
        <f t="shared" si="1"/>
        <v>457.50060197447624</v>
      </c>
      <c r="M35" s="61">
        <f t="shared" si="2"/>
        <v>642.72351775361642</v>
      </c>
      <c r="N35" s="61">
        <f t="shared" si="3"/>
        <v>1003.9082035229399</v>
      </c>
      <c r="O35" s="61">
        <f t="shared" si="4"/>
        <v>913.14897479116121</v>
      </c>
      <c r="P35" s="59">
        <f>SLOPE(K35:O35,Datas!$G$1:$G$5)</f>
        <v>133.5457222767601</v>
      </c>
      <c r="Q35" s="61">
        <f t="shared" si="5"/>
        <v>89.570973089284934</v>
      </c>
      <c r="R35" s="48" t="str">
        <f t="shared" si="6"/>
        <v>AUMENTO</v>
      </c>
      <c r="S35" s="60">
        <f t="shared" si="7"/>
        <v>0.77631578947368451</v>
      </c>
      <c r="T3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5" s="48" t="str">
        <f t="shared" si="8"/>
        <v>Risco MUITO ALTO de transmissão nas escolas com tendência de AUMENTO na taxa.</v>
      </c>
    </row>
    <row r="36" spans="1:21" x14ac:dyDescent="0.35">
      <c r="A36" s="56" t="s">
        <v>51</v>
      </c>
      <c r="B36" s="57">
        <v>130521</v>
      </c>
      <c r="C36" s="48" t="s">
        <v>50</v>
      </c>
      <c r="D36" s="58">
        <v>476</v>
      </c>
      <c r="E36" s="58">
        <v>309</v>
      </c>
      <c r="F36" s="58">
        <v>413</v>
      </c>
      <c r="G36" s="58">
        <v>1036</v>
      </c>
      <c r="H36" s="59">
        <v>1078</v>
      </c>
      <c r="I36" s="60">
        <f>Tabela1[[#This Row],[E_27/3 a 9/4]]/SUM(Tabela1[E_27/3 a 9/4])</f>
        <v>8.5185068116445939E-3</v>
      </c>
      <c r="J36" s="60">
        <f>SUM($I$4:I36)</f>
        <v>0.48318424629389645</v>
      </c>
      <c r="K36" s="61">
        <f t="shared" si="0"/>
        <v>364.69227174171203</v>
      </c>
      <c r="L36" s="61">
        <f t="shared" si="1"/>
        <v>236.74351253821223</v>
      </c>
      <c r="M36" s="61">
        <f t="shared" si="2"/>
        <v>316.42417695236782</v>
      </c>
      <c r="N36" s="61">
        <f t="shared" si="3"/>
        <v>793.74200320254977</v>
      </c>
      <c r="O36" s="61">
        <f t="shared" si="4"/>
        <v>825.9207330621125</v>
      </c>
      <c r="P36" s="59">
        <f>SLOPE(K36:O36,Datas!$G$1:$G$5)</f>
        <v>147.94554133051383</v>
      </c>
      <c r="Q36" s="61">
        <f t="shared" si="5"/>
        <v>89.612729748682654</v>
      </c>
      <c r="R36" s="48" t="str">
        <f t="shared" si="6"/>
        <v>AUMENTO</v>
      </c>
      <c r="S36" s="60">
        <f t="shared" si="7"/>
        <v>1.6469115191986643</v>
      </c>
      <c r="T3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6" s="48" t="str">
        <f t="shared" si="8"/>
        <v>Risco MUITO ALTO de transmissão nas escolas com tendência de AUMENTO na taxa.</v>
      </c>
    </row>
    <row r="37" spans="1:21" x14ac:dyDescent="0.35">
      <c r="A37" s="56" t="s">
        <v>667</v>
      </c>
      <c r="B37" s="57">
        <v>113576</v>
      </c>
      <c r="C37" s="48" t="s">
        <v>71</v>
      </c>
      <c r="D37" s="58">
        <v>615</v>
      </c>
      <c r="E37" s="58">
        <v>616</v>
      </c>
      <c r="F37" s="58">
        <v>873</v>
      </c>
      <c r="G37" s="58">
        <v>1422</v>
      </c>
      <c r="H37" s="59">
        <v>1340</v>
      </c>
      <c r="I37" s="60">
        <f>Tabela1[[#This Row],[E_27/3 a 9/4]]/SUM(Tabela1[E_27/3 a 9/4])</f>
        <v>1.0588867465309605E-2</v>
      </c>
      <c r="J37" s="60">
        <f>SUM($I$4:I37)</f>
        <v>0.49377311375920607</v>
      </c>
      <c r="K37" s="61">
        <f t="shared" si="0"/>
        <v>541.48763823342961</v>
      </c>
      <c r="L37" s="61">
        <f t="shared" si="1"/>
        <v>542.36810593787425</v>
      </c>
      <c r="M37" s="61">
        <f t="shared" si="2"/>
        <v>768.64830598013657</v>
      </c>
      <c r="N37" s="61">
        <f t="shared" si="3"/>
        <v>1252.0250757202227</v>
      </c>
      <c r="O37" s="61">
        <f t="shared" si="4"/>
        <v>1179.8267239557654</v>
      </c>
      <c r="P37" s="59">
        <f>SLOPE(K37:O37,Datas!$G$1:$G$5)</f>
        <v>198.633514122702</v>
      </c>
      <c r="Q37" s="61">
        <f t="shared" si="5"/>
        <v>89.711552727057679</v>
      </c>
      <c r="R37" s="48" t="str">
        <f t="shared" si="6"/>
        <v>AUMENTO</v>
      </c>
      <c r="S37" s="60">
        <f t="shared" si="7"/>
        <v>0.96910646387832733</v>
      </c>
      <c r="T3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7" s="48" t="str">
        <f t="shared" si="8"/>
        <v>Risco MUITO ALTO de transmissão nas escolas com tendência de AUMENTO na taxa.</v>
      </c>
    </row>
    <row r="38" spans="1:21" x14ac:dyDescent="0.35">
      <c r="A38" s="56" t="s">
        <v>277</v>
      </c>
      <c r="B38" s="57">
        <v>150095</v>
      </c>
      <c r="C38" s="48" t="s">
        <v>0</v>
      </c>
      <c r="D38" s="58">
        <v>411</v>
      </c>
      <c r="E38" s="58">
        <v>445</v>
      </c>
      <c r="F38" s="58">
        <v>322</v>
      </c>
      <c r="G38" s="58">
        <v>771</v>
      </c>
      <c r="H38" s="59">
        <v>887</v>
      </c>
      <c r="I38" s="60">
        <f>Tabela1[[#This Row],[E_27/3 a 9/4]]/SUM(Tabela1[E_27/3 a 9/4])</f>
        <v>7.0091980908430001E-3</v>
      </c>
      <c r="J38" s="60">
        <f>SUM($I$4:I38)</f>
        <v>0.50078231185004907</v>
      </c>
      <c r="K38" s="61">
        <f t="shared" si="0"/>
        <v>273.82657650154903</v>
      </c>
      <c r="L38" s="61">
        <f t="shared" si="1"/>
        <v>296.47889669875747</v>
      </c>
      <c r="M38" s="61">
        <f t="shared" si="2"/>
        <v>214.53079716179752</v>
      </c>
      <c r="N38" s="61">
        <f t="shared" si="3"/>
        <v>513.67467270728537</v>
      </c>
      <c r="O38" s="61">
        <f t="shared" si="4"/>
        <v>590.95905926246712</v>
      </c>
      <c r="P38" s="59">
        <f>SLOPE(K38:O38,Datas!$G$1:$G$5)</f>
        <v>85.146074153036409</v>
      </c>
      <c r="Q38" s="61">
        <f t="shared" si="5"/>
        <v>89.327119353896222</v>
      </c>
      <c r="R38" s="48" t="str">
        <f t="shared" si="6"/>
        <v>AUMENTO</v>
      </c>
      <c r="S38" s="60">
        <f t="shared" si="7"/>
        <v>1.1112054329371817</v>
      </c>
      <c r="T3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8" s="48" t="str">
        <f t="shared" si="8"/>
        <v>Risco MUITO ALTO de transmissão nas escolas com tendência de AUMENTO na taxa.</v>
      </c>
    </row>
    <row r="39" spans="1:21" x14ac:dyDescent="0.35">
      <c r="A39" s="56" t="s">
        <v>189</v>
      </c>
      <c r="B39" s="57">
        <v>24105</v>
      </c>
      <c r="C39" s="48" t="s">
        <v>24</v>
      </c>
      <c r="D39" s="58">
        <v>174</v>
      </c>
      <c r="E39" s="58">
        <v>122</v>
      </c>
      <c r="F39" s="58">
        <v>242</v>
      </c>
      <c r="G39" s="58">
        <v>317</v>
      </c>
      <c r="H39" s="59">
        <v>211</v>
      </c>
      <c r="I39" s="60">
        <f>Tabela1[[#This Row],[E_27/3 a 9/4]]/SUM(Tabela1[E_27/3 a 9/4])</f>
        <v>1.6673515187912887E-3</v>
      </c>
      <c r="J39" s="60">
        <f>SUM($I$4:I39)</f>
        <v>0.50244966336884034</v>
      </c>
      <c r="K39" s="61">
        <f t="shared" si="0"/>
        <v>721.84194150591168</v>
      </c>
      <c r="L39" s="61">
        <f t="shared" si="1"/>
        <v>506.11906243517944</v>
      </c>
      <c r="M39" s="61">
        <f t="shared" si="2"/>
        <v>1003.9410910599461</v>
      </c>
      <c r="N39" s="61">
        <f t="shared" si="3"/>
        <v>1315.0798589504252</v>
      </c>
      <c r="O39" s="61">
        <f t="shared" si="4"/>
        <v>875.33706699854804</v>
      </c>
      <c r="P39" s="59">
        <f>SLOPE(K39:O39,Datas!$G$1:$G$5)</f>
        <v>111.59510475005186</v>
      </c>
      <c r="Q39" s="61">
        <f t="shared" si="5"/>
        <v>89.486588178586686</v>
      </c>
      <c r="R39" s="48" t="str">
        <f t="shared" si="6"/>
        <v>AUMENTO</v>
      </c>
      <c r="S39" s="60">
        <f t="shared" si="7"/>
        <v>0.47211895910780666</v>
      </c>
      <c r="T3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9" s="48" t="str">
        <f t="shared" si="8"/>
        <v>Risco MUITO ALTO de transmissão nas escolas com tendência de AUMENTO na taxa.</v>
      </c>
    </row>
    <row r="40" spans="1:21" x14ac:dyDescent="0.35">
      <c r="A40" s="56" t="s">
        <v>704</v>
      </c>
      <c r="B40" s="57">
        <v>69955</v>
      </c>
      <c r="C40" s="48" t="s">
        <v>3</v>
      </c>
      <c r="D40" s="58">
        <v>153</v>
      </c>
      <c r="E40" s="58">
        <v>122</v>
      </c>
      <c r="F40" s="58">
        <v>196</v>
      </c>
      <c r="G40" s="58">
        <v>456</v>
      </c>
      <c r="H40" s="59">
        <v>391</v>
      </c>
      <c r="I40" s="60">
        <f>Tabela1[[#This Row],[E_27/3 a 9/4]]/SUM(Tabela1[E_27/3 a 9/4])</f>
        <v>3.0897367006985491E-3</v>
      </c>
      <c r="J40" s="60">
        <f>SUM($I$4:I40)</f>
        <v>0.5055394000695389</v>
      </c>
      <c r="K40" s="61">
        <f t="shared" si="0"/>
        <v>218.71202916160388</v>
      </c>
      <c r="L40" s="61">
        <f t="shared" si="1"/>
        <v>174.39782717461225</v>
      </c>
      <c r="M40" s="61">
        <f t="shared" si="2"/>
        <v>280.18011578872131</v>
      </c>
      <c r="N40" s="61">
        <f t="shared" si="3"/>
        <v>651.84761632478023</v>
      </c>
      <c r="O40" s="61">
        <f t="shared" si="4"/>
        <v>558.9307411907655</v>
      </c>
      <c r="P40" s="59">
        <f>SLOPE(K40:O40,Datas!$G$1:$G$5)</f>
        <v>115.78872132084912</v>
      </c>
      <c r="Q40" s="61">
        <f t="shared" si="5"/>
        <v>89.50518190025565</v>
      </c>
      <c r="R40" s="48" t="str">
        <f t="shared" si="6"/>
        <v>AUMENTO</v>
      </c>
      <c r="S40" s="60">
        <f t="shared" si="7"/>
        <v>1.6974522292993632</v>
      </c>
      <c r="T4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0" s="48" t="str">
        <f t="shared" si="8"/>
        <v>Risco MUITO ALTO de transmissão nas escolas com tendência de AUMENTO na taxa.</v>
      </c>
    </row>
    <row r="41" spans="1:21" x14ac:dyDescent="0.35">
      <c r="A41" s="56" t="s">
        <v>181</v>
      </c>
      <c r="B41" s="57">
        <v>25798</v>
      </c>
      <c r="C41" s="48" t="s">
        <v>50</v>
      </c>
      <c r="D41" s="58">
        <v>32</v>
      </c>
      <c r="E41" s="58">
        <v>23</v>
      </c>
      <c r="F41" s="58">
        <v>24</v>
      </c>
      <c r="G41" s="58">
        <v>27</v>
      </c>
      <c r="H41" s="59">
        <v>46</v>
      </c>
      <c r="I41" s="60">
        <f>Tabela1[[#This Row],[E_27/3 a 9/4]]/SUM(Tabela1[E_27/3 a 9/4])</f>
        <v>3.6349843537629992E-4</v>
      </c>
      <c r="J41" s="60">
        <f>SUM($I$4:I41)</f>
        <v>0.50590289850491521</v>
      </c>
      <c r="K41" s="61">
        <f t="shared" si="0"/>
        <v>124.0406233041321</v>
      </c>
      <c r="L41" s="61">
        <f t="shared" si="1"/>
        <v>89.154197999844953</v>
      </c>
      <c r="M41" s="61">
        <f t="shared" si="2"/>
        <v>93.030467478099084</v>
      </c>
      <c r="N41" s="61">
        <f t="shared" si="3"/>
        <v>104.65927591286146</v>
      </c>
      <c r="O41" s="61">
        <f t="shared" si="4"/>
        <v>178.30839599968991</v>
      </c>
      <c r="P41" s="59">
        <f>SLOPE(K41:O41,Datas!$G$1:$G$5)</f>
        <v>12.404062330413213</v>
      </c>
      <c r="Q41" s="61">
        <f t="shared" si="5"/>
        <v>85.390854161908919</v>
      </c>
      <c r="R41" s="48" t="str">
        <f t="shared" si="6"/>
        <v>AUMENTO</v>
      </c>
      <c r="S41" s="60">
        <f t="shared" si="7"/>
        <v>0.38607594936708889</v>
      </c>
      <c r="T41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41" s="48" t="str">
        <f t="shared" si="8"/>
        <v>Risco alto de transmissão nas escolas com tendência de AUMENTO na taxa.</v>
      </c>
    </row>
    <row r="42" spans="1:21" x14ac:dyDescent="0.35">
      <c r="A42" s="56" t="s">
        <v>134</v>
      </c>
      <c r="B42" s="57">
        <v>42185</v>
      </c>
      <c r="C42" s="48" t="s">
        <v>0</v>
      </c>
      <c r="D42" s="58">
        <v>252</v>
      </c>
      <c r="E42" s="58">
        <v>131</v>
      </c>
      <c r="F42" s="58">
        <v>89</v>
      </c>
      <c r="G42" s="58">
        <v>203</v>
      </c>
      <c r="H42" s="59">
        <v>369</v>
      </c>
      <c r="I42" s="60">
        <f>Tabela1[[#This Row],[E_27/3 a 9/4]]/SUM(Tabela1[E_27/3 a 9/4])</f>
        <v>2.9158896229098839E-3</v>
      </c>
      <c r="J42" s="60">
        <f>SUM($I$4:I42)</f>
        <v>0.50881878812782511</v>
      </c>
      <c r="K42" s="61">
        <f t="shared" si="0"/>
        <v>597.36873296195336</v>
      </c>
      <c r="L42" s="61">
        <f t="shared" si="1"/>
        <v>310.53692070641222</v>
      </c>
      <c r="M42" s="61">
        <f t="shared" si="2"/>
        <v>210.97546521275336</v>
      </c>
      <c r="N42" s="61">
        <f t="shared" si="3"/>
        <v>481.21370155268454</v>
      </c>
      <c r="O42" s="61">
        <f t="shared" si="4"/>
        <v>874.71850183714582</v>
      </c>
      <c r="P42" s="59">
        <f>SLOPE(K42:O42,Datas!$G$1:$G$5)</f>
        <v>72.537631859665723</v>
      </c>
      <c r="Q42" s="61">
        <f t="shared" si="5"/>
        <v>89.21017341308891</v>
      </c>
      <c r="R42" s="48" t="str">
        <f t="shared" si="6"/>
        <v>AUMENTO</v>
      </c>
      <c r="S42" s="60">
        <f t="shared" si="7"/>
        <v>0.81779661016949134</v>
      </c>
      <c r="T4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2" s="48" t="str">
        <f t="shared" si="8"/>
        <v>Risco MUITO ALTO de transmissão nas escolas com tendência de AUMENTO na taxa.</v>
      </c>
    </row>
    <row r="43" spans="1:21" x14ac:dyDescent="0.35">
      <c r="A43" s="56" t="s">
        <v>520</v>
      </c>
      <c r="B43" s="57">
        <v>24967</v>
      </c>
      <c r="C43" s="48" t="s">
        <v>24</v>
      </c>
      <c r="D43" s="58">
        <v>66</v>
      </c>
      <c r="E43" s="58">
        <v>52</v>
      </c>
      <c r="F43" s="58">
        <v>35</v>
      </c>
      <c r="G43" s="58">
        <v>124</v>
      </c>
      <c r="H43" s="59">
        <v>164</v>
      </c>
      <c r="I43" s="60">
        <f>Tabela1[[#This Row],[E_27/3 a 9/4]]/SUM(Tabela1[E_27/3 a 9/4])</f>
        <v>1.2959509435155039E-3</v>
      </c>
      <c r="J43" s="60">
        <f>SUM($I$4:I43)</f>
        <v>0.51011473907134064</v>
      </c>
      <c r="K43" s="61">
        <f t="shared" si="0"/>
        <v>264.34894060159411</v>
      </c>
      <c r="L43" s="61">
        <f t="shared" si="1"/>
        <v>208.27492289822564</v>
      </c>
      <c r="M43" s="61">
        <f t="shared" si="2"/>
        <v>140.1850442584211</v>
      </c>
      <c r="N43" s="61">
        <f t="shared" si="3"/>
        <v>496.65558537269192</v>
      </c>
      <c r="O43" s="61">
        <f t="shared" si="4"/>
        <v>656.8670645251733</v>
      </c>
      <c r="P43" s="59">
        <f>SLOPE(K43:O43,Datas!$G$1:$G$5)</f>
        <v>107.34169103216246</v>
      </c>
      <c r="Q43" s="61">
        <f t="shared" si="5"/>
        <v>89.466245393503854</v>
      </c>
      <c r="R43" s="48" t="str">
        <f t="shared" si="6"/>
        <v>AUMENTO</v>
      </c>
      <c r="S43" s="60">
        <f t="shared" si="7"/>
        <v>1.8235294117647061</v>
      </c>
      <c r="T4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3" s="48" t="str">
        <f t="shared" si="8"/>
        <v>Risco MUITO ALTO de transmissão nas escolas com tendência de AUMENTO na taxa.</v>
      </c>
    </row>
    <row r="44" spans="1:21" x14ac:dyDescent="0.35">
      <c r="A44" s="56" t="s">
        <v>13</v>
      </c>
      <c r="B44" s="57">
        <v>120691</v>
      </c>
      <c r="C44" s="48" t="s">
        <v>0</v>
      </c>
      <c r="D44" s="58">
        <v>803</v>
      </c>
      <c r="E44" s="58">
        <v>506</v>
      </c>
      <c r="F44" s="58">
        <v>718</v>
      </c>
      <c r="G44" s="58">
        <v>752</v>
      </c>
      <c r="H44" s="59">
        <v>808</v>
      </c>
      <c r="I44" s="60">
        <f>Tabela1[[#This Row],[E_27/3 a 9/4]]/SUM(Tabela1[E_27/3 a 9/4])</f>
        <v>6.3849290387837029E-3</v>
      </c>
      <c r="J44" s="60">
        <f>SUM($I$4:I44)</f>
        <v>0.51649966811012438</v>
      </c>
      <c r="K44" s="61">
        <f t="shared" si="0"/>
        <v>665.33544340505921</v>
      </c>
      <c r="L44" s="61">
        <f t="shared" si="1"/>
        <v>419.25247118674957</v>
      </c>
      <c r="M44" s="61">
        <f t="shared" si="2"/>
        <v>594.90765674325348</v>
      </c>
      <c r="N44" s="61">
        <f t="shared" si="3"/>
        <v>623.07877140797575</v>
      </c>
      <c r="O44" s="61">
        <f t="shared" si="4"/>
        <v>669.47825438516543</v>
      </c>
      <c r="P44" s="59">
        <f>SLOPE(K44:O44,Datas!$G$1:$G$5)</f>
        <v>21.211192218143861</v>
      </c>
      <c r="Q44" s="61">
        <f t="shared" si="5"/>
        <v>87.30079355854032</v>
      </c>
      <c r="R44" s="48" t="str">
        <f t="shared" si="6"/>
        <v>AUMENTO</v>
      </c>
      <c r="S44" s="60">
        <f t="shared" si="7"/>
        <v>0.15441539220522948</v>
      </c>
      <c r="T4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4" s="48" t="str">
        <f t="shared" si="8"/>
        <v>Risco MUITO ALTO de transmissão nas escolas com tendência de AUMENTO na taxa.</v>
      </c>
    </row>
    <row r="45" spans="1:21" x14ac:dyDescent="0.35">
      <c r="A45" s="56" t="s">
        <v>600</v>
      </c>
      <c r="B45" s="57">
        <v>21529</v>
      </c>
      <c r="C45" s="48" t="s">
        <v>3</v>
      </c>
      <c r="D45" s="58">
        <v>173</v>
      </c>
      <c r="E45" s="58">
        <v>147</v>
      </c>
      <c r="F45" s="58">
        <v>86</v>
      </c>
      <c r="G45" s="58">
        <v>83</v>
      </c>
      <c r="H45" s="59">
        <v>152</v>
      </c>
      <c r="I45" s="60">
        <f>Tabela1[[#This Row],[E_27/3 a 9/4]]/SUM(Tabela1[E_27/3 a 9/4])</f>
        <v>1.2011252647216866E-3</v>
      </c>
      <c r="J45" s="60">
        <f>SUM($I$4:I45)</f>
        <v>0.51770079337484609</v>
      </c>
      <c r="K45" s="61">
        <f t="shared" si="0"/>
        <v>803.56728134144646</v>
      </c>
      <c r="L45" s="61">
        <f t="shared" si="1"/>
        <v>682.79994426122903</v>
      </c>
      <c r="M45" s="61">
        <f t="shared" si="2"/>
        <v>399.46119188071901</v>
      </c>
      <c r="N45" s="61">
        <f t="shared" si="3"/>
        <v>385.52649914069394</v>
      </c>
      <c r="O45" s="61">
        <f t="shared" si="4"/>
        <v>706.02443216127085</v>
      </c>
      <c r="P45" s="59">
        <f>SLOPE(K45:O45,Datas!$G$1:$G$5)</f>
        <v>-49.235914348088635</v>
      </c>
      <c r="Q45" s="61">
        <f t="shared" si="5"/>
        <v>-88.836461070480013</v>
      </c>
      <c r="R45" s="48" t="str">
        <f t="shared" si="6"/>
        <v>Redução</v>
      </c>
      <c r="S45" s="60">
        <f t="shared" si="7"/>
        <v>-0.13177339901477839</v>
      </c>
      <c r="T4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5" s="48" t="str">
        <f t="shared" si="8"/>
        <v>Risco MUITO ALTO de transmissão nas escolas com tendência de Redução na taxa.</v>
      </c>
    </row>
    <row r="46" spans="1:21" x14ac:dyDescent="0.35">
      <c r="A46" s="56" t="s">
        <v>830</v>
      </c>
      <c r="B46" s="57">
        <v>110334</v>
      </c>
      <c r="C46" s="48" t="s">
        <v>53</v>
      </c>
      <c r="D46" s="58">
        <v>720</v>
      </c>
      <c r="E46" s="58">
        <v>1015</v>
      </c>
      <c r="F46" s="58">
        <v>811</v>
      </c>
      <c r="G46" s="58">
        <v>686</v>
      </c>
      <c r="H46" s="59">
        <v>738</v>
      </c>
      <c r="I46" s="60">
        <f>Tabela1[[#This Row],[E_27/3 a 9/4]]/SUM(Tabela1[E_27/3 a 9/4])</f>
        <v>5.8317792458197678E-3</v>
      </c>
      <c r="J46" s="60">
        <f>SUM($I$4:I46)</f>
        <v>0.52353257262066588</v>
      </c>
      <c r="K46" s="61">
        <f t="shared" si="0"/>
        <v>652.56403284572298</v>
      </c>
      <c r="L46" s="61">
        <f t="shared" si="1"/>
        <v>919.93401852556769</v>
      </c>
      <c r="M46" s="61">
        <f t="shared" si="2"/>
        <v>735.04087588594632</v>
      </c>
      <c r="N46" s="61">
        <f t="shared" si="3"/>
        <v>621.74850907245275</v>
      </c>
      <c r="O46" s="61">
        <f t="shared" si="4"/>
        <v>668.87813366686601</v>
      </c>
      <c r="P46" s="59">
        <f>SLOPE(K46:O46,Datas!$G$1:$G$5)</f>
        <v>-26.55573078108289</v>
      </c>
      <c r="Q46" s="61">
        <f t="shared" si="5"/>
        <v>-87.843451541728328</v>
      </c>
      <c r="R46" s="48" t="str">
        <f t="shared" si="6"/>
        <v>Redução</v>
      </c>
      <c r="S46" s="60">
        <f t="shared" si="7"/>
        <v>-0.16103692065985847</v>
      </c>
      <c r="T4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6" s="48" t="str">
        <f t="shared" si="8"/>
        <v>Risco MUITO ALTO de transmissão nas escolas com tendência de Redução na taxa.</v>
      </c>
    </row>
    <row r="47" spans="1:21" x14ac:dyDescent="0.35">
      <c r="A47" s="56" t="s">
        <v>463</v>
      </c>
      <c r="B47" s="57">
        <v>44834</v>
      </c>
      <c r="C47" s="48" t="s">
        <v>33</v>
      </c>
      <c r="D47" s="58">
        <v>84</v>
      </c>
      <c r="E47" s="58">
        <v>204</v>
      </c>
      <c r="F47" s="58">
        <v>337</v>
      </c>
      <c r="G47" s="58">
        <v>525</v>
      </c>
      <c r="H47" s="59">
        <v>290</v>
      </c>
      <c r="I47" s="60">
        <f>Tabela1[[#This Row],[E_27/3 a 9/4]]/SUM(Tabela1[E_27/3 a 9/4])</f>
        <v>2.2916205708505863E-3</v>
      </c>
      <c r="J47" s="60">
        <f>SUM($I$4:I47)</f>
        <v>0.52582419319151652</v>
      </c>
      <c r="K47" s="61">
        <f t="shared" si="0"/>
        <v>187.35780880581703</v>
      </c>
      <c r="L47" s="61">
        <f t="shared" si="1"/>
        <v>455.01182138555561</v>
      </c>
      <c r="M47" s="61">
        <f t="shared" si="2"/>
        <v>751.66168532809922</v>
      </c>
      <c r="N47" s="61">
        <f t="shared" si="3"/>
        <v>1170.9863050363563</v>
      </c>
      <c r="O47" s="61">
        <f t="shared" si="4"/>
        <v>646.83053040103493</v>
      </c>
      <c r="P47" s="59">
        <f>SLOPE(K47:O47,Datas!$G$1:$G$5)</f>
        <v>163.49199268412366</v>
      </c>
      <c r="Q47" s="61">
        <f t="shared" si="5"/>
        <v>89.649554304903077</v>
      </c>
      <c r="R47" s="48" t="str">
        <f t="shared" si="6"/>
        <v>AUMENTO</v>
      </c>
      <c r="S47" s="60">
        <f t="shared" si="7"/>
        <v>0.95599999999999985</v>
      </c>
      <c r="T4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7" s="48" t="str">
        <f t="shared" si="8"/>
        <v>Risco MUITO ALTO de transmissão nas escolas com tendência de AUMENTO na taxa.</v>
      </c>
    </row>
    <row r="48" spans="1:21" x14ac:dyDescent="0.35">
      <c r="A48" s="56" t="s">
        <v>422</v>
      </c>
      <c r="B48" s="57">
        <v>27536</v>
      </c>
      <c r="C48" s="48" t="s">
        <v>8</v>
      </c>
      <c r="D48" s="58">
        <v>98</v>
      </c>
      <c r="E48" s="58">
        <v>57</v>
      </c>
      <c r="F48" s="58">
        <v>101</v>
      </c>
      <c r="G48" s="58">
        <v>289</v>
      </c>
      <c r="H48" s="59">
        <v>386</v>
      </c>
      <c r="I48" s="60">
        <f>Tabela1[[#This Row],[E_27/3 a 9/4]]/SUM(Tabela1[E_27/3 a 9/4])</f>
        <v>3.0502260012011252E-3</v>
      </c>
      <c r="J48" s="60">
        <f>SUM($I$4:I48)</f>
        <v>0.5288744191927176</v>
      </c>
      <c r="K48" s="61">
        <f t="shared" si="0"/>
        <v>355.89773387565367</v>
      </c>
      <c r="L48" s="61">
        <f t="shared" si="1"/>
        <v>207.00174317257409</v>
      </c>
      <c r="M48" s="61">
        <f t="shared" si="2"/>
        <v>366.79256246368391</v>
      </c>
      <c r="N48" s="61">
        <f t="shared" si="3"/>
        <v>1049.5351539802441</v>
      </c>
      <c r="O48" s="61">
        <f t="shared" si="4"/>
        <v>1401.8012783265542</v>
      </c>
      <c r="P48" s="59">
        <f>SLOPE(K48:O48,Datas!$G$1:$G$5)</f>
        <v>293.43404997094711</v>
      </c>
      <c r="Q48" s="61">
        <f t="shared" si="5"/>
        <v>89.804741277603313</v>
      </c>
      <c r="R48" s="48" t="str">
        <f t="shared" si="6"/>
        <v>AUMENTO</v>
      </c>
      <c r="S48" s="60">
        <f t="shared" si="7"/>
        <v>2.955078125</v>
      </c>
      <c r="T4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8" s="48" t="str">
        <f t="shared" si="8"/>
        <v>Risco MUITO ALTO de transmissão nas escolas com tendência de AUMENTO na taxa.</v>
      </c>
    </row>
    <row r="49" spans="1:21" x14ac:dyDescent="0.35">
      <c r="A49" s="56" t="s">
        <v>670</v>
      </c>
      <c r="B49" s="57">
        <v>48066</v>
      </c>
      <c r="C49" s="48" t="s">
        <v>71</v>
      </c>
      <c r="D49" s="58">
        <v>318</v>
      </c>
      <c r="E49" s="58">
        <v>230</v>
      </c>
      <c r="F49" s="58">
        <v>322</v>
      </c>
      <c r="G49" s="58">
        <v>498</v>
      </c>
      <c r="H49" s="59">
        <v>520</v>
      </c>
      <c r="I49" s="60">
        <f>Tabela1[[#This Row],[E_27/3 a 9/4]]/SUM(Tabela1[E_27/3 a 9/4])</f>
        <v>4.1091127477320862E-3</v>
      </c>
      <c r="J49" s="60">
        <f>SUM($I$4:I49)</f>
        <v>0.53298353194044967</v>
      </c>
      <c r="K49" s="61">
        <f t="shared" si="0"/>
        <v>661.59031331918618</v>
      </c>
      <c r="L49" s="61">
        <f t="shared" si="1"/>
        <v>478.50871718054339</v>
      </c>
      <c r="M49" s="61">
        <f t="shared" si="2"/>
        <v>669.91220405276079</v>
      </c>
      <c r="N49" s="61">
        <f t="shared" si="3"/>
        <v>1036.0753963300463</v>
      </c>
      <c r="O49" s="61">
        <f t="shared" si="4"/>
        <v>1081.8457953647069</v>
      </c>
      <c r="P49" s="59">
        <f>SLOPE(K49:O49,Datas!$G$1:$G$5)</f>
        <v>139.8077643240544</v>
      </c>
      <c r="Q49" s="61">
        <f t="shared" si="5"/>
        <v>89.590188694307685</v>
      </c>
      <c r="R49" s="48" t="str">
        <f t="shared" si="6"/>
        <v>AUMENTO</v>
      </c>
      <c r="S49" s="60">
        <f t="shared" si="7"/>
        <v>0.75517241379310363</v>
      </c>
      <c r="T4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9" s="48" t="str">
        <f t="shared" si="8"/>
        <v>Risco MUITO ALTO de transmissão nas escolas com tendência de AUMENTO na taxa.</v>
      </c>
    </row>
    <row r="50" spans="1:21" x14ac:dyDescent="0.35">
      <c r="A50" s="56" t="s">
        <v>55</v>
      </c>
      <c r="B50" s="57">
        <v>12489</v>
      </c>
      <c r="C50" s="48" t="s">
        <v>24</v>
      </c>
      <c r="D50" s="58">
        <v>47</v>
      </c>
      <c r="E50" s="58">
        <v>8</v>
      </c>
      <c r="F50" s="58">
        <v>17</v>
      </c>
      <c r="G50" s="58">
        <v>37</v>
      </c>
      <c r="H50" s="59">
        <v>72</v>
      </c>
      <c r="I50" s="60">
        <f>Tabela1[[#This Row],[E_27/3 a 9/4]]/SUM(Tabela1[E_27/3 a 9/4])</f>
        <v>5.689540727629042E-4</v>
      </c>
      <c r="J50" s="60">
        <f>SUM($I$4:I50)</f>
        <v>0.53355248601321259</v>
      </c>
      <c r="K50" s="61">
        <f t="shared" si="0"/>
        <v>376.33117143085917</v>
      </c>
      <c r="L50" s="61">
        <f t="shared" si="1"/>
        <v>64.056369605252613</v>
      </c>
      <c r="M50" s="61">
        <f t="shared" si="2"/>
        <v>136.11978541116181</v>
      </c>
      <c r="N50" s="61">
        <f t="shared" si="3"/>
        <v>296.2607094242934</v>
      </c>
      <c r="O50" s="61">
        <f t="shared" si="4"/>
        <v>576.50732644727361</v>
      </c>
      <c r="P50" s="59">
        <f>SLOPE(K50:O50,Datas!$G$1:$G$5)</f>
        <v>63.255664985186968</v>
      </c>
      <c r="Q50" s="61">
        <f t="shared" si="5"/>
        <v>89.094294445877608</v>
      </c>
      <c r="R50" s="48" t="str">
        <f t="shared" si="6"/>
        <v>AUMENTO</v>
      </c>
      <c r="S50" s="60">
        <f t="shared" si="7"/>
        <v>1.2708333333333333</v>
      </c>
      <c r="T5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0" s="48" t="str">
        <f t="shared" si="8"/>
        <v>Risco MUITO ALTO de transmissão nas escolas com tendência de AUMENTO na taxa.</v>
      </c>
    </row>
    <row r="51" spans="1:21" x14ac:dyDescent="0.35">
      <c r="A51" s="56" t="s">
        <v>1</v>
      </c>
      <c r="B51" s="57">
        <v>126100</v>
      </c>
      <c r="C51" s="48" t="s">
        <v>0</v>
      </c>
      <c r="D51" s="58">
        <v>562</v>
      </c>
      <c r="E51" s="58">
        <v>634</v>
      </c>
      <c r="F51" s="58">
        <v>941</v>
      </c>
      <c r="G51" s="58">
        <v>1614</v>
      </c>
      <c r="H51" s="59">
        <v>2749</v>
      </c>
      <c r="I51" s="60">
        <f>Tabela1[[#This Row],[E_27/3 a 9/4]]/SUM(Tabela1[E_27/3 a 9/4])</f>
        <v>2.1722982583683662E-2</v>
      </c>
      <c r="J51" s="60">
        <f>SUM($I$4:I51)</f>
        <v>0.55527546859689625</v>
      </c>
      <c r="K51" s="61">
        <f t="shared" si="0"/>
        <v>445.67803330689929</v>
      </c>
      <c r="L51" s="61">
        <f t="shared" si="1"/>
        <v>502.77557494052343</v>
      </c>
      <c r="M51" s="61">
        <f t="shared" si="2"/>
        <v>746.23314829500396</v>
      </c>
      <c r="N51" s="61">
        <f t="shared" si="3"/>
        <v>1279.9365582870737</v>
      </c>
      <c r="O51" s="61">
        <f t="shared" si="4"/>
        <v>2180.0158604282315</v>
      </c>
      <c r="P51" s="59">
        <f>SLOPE(K51:O51,Datas!$G$1:$G$5)</f>
        <v>424.58366375892149</v>
      </c>
      <c r="Q51" s="61">
        <f t="shared" si="5"/>
        <v>89.865054455787202</v>
      </c>
      <c r="R51" s="48" t="str">
        <f t="shared" si="6"/>
        <v>AUMENTO</v>
      </c>
      <c r="S51" s="60">
        <f t="shared" si="7"/>
        <v>2.0624707533926059</v>
      </c>
      <c r="T5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1" s="48" t="str">
        <f t="shared" si="8"/>
        <v>Risco MUITO ALTO de transmissão nas escolas com tendência de AUMENTO na taxa.</v>
      </c>
    </row>
    <row r="52" spans="1:21" x14ac:dyDescent="0.35">
      <c r="A52" s="56" t="s">
        <v>446</v>
      </c>
      <c r="B52" s="57">
        <v>47287</v>
      </c>
      <c r="C52" s="48" t="s">
        <v>10</v>
      </c>
      <c r="D52" s="58">
        <v>235</v>
      </c>
      <c r="E52" s="58">
        <v>288</v>
      </c>
      <c r="F52" s="58">
        <v>475</v>
      </c>
      <c r="G52" s="58">
        <v>481</v>
      </c>
      <c r="H52" s="59">
        <v>605</v>
      </c>
      <c r="I52" s="60">
        <f>Tabela1[[#This Row],[E_27/3 a 9/4]]/SUM(Tabela1[E_27/3 a 9/4])</f>
        <v>4.7807946391882922E-3</v>
      </c>
      <c r="J52" s="60">
        <f>SUM($I$4:I52)</f>
        <v>0.56005626323608459</v>
      </c>
      <c r="K52" s="61">
        <f t="shared" si="0"/>
        <v>496.96533931101573</v>
      </c>
      <c r="L52" s="61">
        <f t="shared" si="1"/>
        <v>609.04688392158516</v>
      </c>
      <c r="M52" s="61">
        <f t="shared" si="2"/>
        <v>1004.50440924567</v>
      </c>
      <c r="N52" s="61">
        <f t="shared" si="3"/>
        <v>1017.1928859940364</v>
      </c>
      <c r="O52" s="61">
        <f t="shared" si="4"/>
        <v>1279.4214054602744</v>
      </c>
      <c r="P52" s="59">
        <f>SLOPE(K52:O52,Datas!$G$1:$G$5)</f>
        <v>197.30581343709687</v>
      </c>
      <c r="Q52" s="61">
        <f t="shared" si="5"/>
        <v>89.70961175482239</v>
      </c>
      <c r="R52" s="48" t="str">
        <f t="shared" si="6"/>
        <v>AUMENTO</v>
      </c>
      <c r="S52" s="60">
        <f t="shared" si="7"/>
        <v>0.63226452905811614</v>
      </c>
      <c r="T5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2" s="48" t="str">
        <f t="shared" si="8"/>
        <v>Risco MUITO ALTO de transmissão nas escolas com tendência de AUMENTO na taxa.</v>
      </c>
    </row>
    <row r="53" spans="1:21" x14ac:dyDescent="0.35">
      <c r="A53" s="56" t="s">
        <v>275</v>
      </c>
      <c r="B53" s="57">
        <v>29595</v>
      </c>
      <c r="C53" s="48" t="s">
        <v>10</v>
      </c>
      <c r="D53" s="58">
        <v>53</v>
      </c>
      <c r="E53" s="58">
        <v>75</v>
      </c>
      <c r="F53" s="58">
        <v>110</v>
      </c>
      <c r="G53" s="58">
        <v>202</v>
      </c>
      <c r="H53" s="59">
        <v>232</v>
      </c>
      <c r="I53" s="60">
        <f>Tabela1[[#This Row],[E_27/3 a 9/4]]/SUM(Tabela1[E_27/3 a 9/4])</f>
        <v>1.8332964566804691E-3</v>
      </c>
      <c r="J53" s="60">
        <f>SUM($I$4:I53)</f>
        <v>0.56188955969276511</v>
      </c>
      <c r="K53" s="61">
        <f t="shared" si="0"/>
        <v>179.08430478121304</v>
      </c>
      <c r="L53" s="61">
        <f t="shared" si="1"/>
        <v>253.42118601115052</v>
      </c>
      <c r="M53" s="61">
        <f t="shared" si="2"/>
        <v>371.68440614968745</v>
      </c>
      <c r="N53" s="61">
        <f t="shared" si="3"/>
        <v>682.54772765669884</v>
      </c>
      <c r="O53" s="61">
        <f t="shared" si="4"/>
        <v>783.91620206115886</v>
      </c>
      <c r="P53" s="59">
        <f>SLOPE(K53:O53,Datas!$G$1:$G$5)</f>
        <v>163.87903362054399</v>
      </c>
      <c r="Q53" s="61">
        <f t="shared" si="5"/>
        <v>89.650381948660481</v>
      </c>
      <c r="R53" s="48" t="str">
        <f t="shared" si="6"/>
        <v>AUMENTO</v>
      </c>
      <c r="S53" s="60">
        <f t="shared" si="7"/>
        <v>1.7352941176470591</v>
      </c>
      <c r="T5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3" s="48" t="str">
        <f t="shared" si="8"/>
        <v>Risco MUITO ALTO de transmissão nas escolas com tendência de AUMENTO na taxa.</v>
      </c>
    </row>
    <row r="54" spans="1:21" x14ac:dyDescent="0.35">
      <c r="A54" s="56" t="s">
        <v>122</v>
      </c>
      <c r="B54" s="57">
        <v>64250</v>
      </c>
      <c r="C54" s="48" t="s">
        <v>0</v>
      </c>
      <c r="D54" s="58">
        <v>255</v>
      </c>
      <c r="E54" s="58">
        <v>213</v>
      </c>
      <c r="F54" s="58">
        <v>125</v>
      </c>
      <c r="G54" s="58">
        <v>165</v>
      </c>
      <c r="H54" s="59">
        <v>293</v>
      </c>
      <c r="I54" s="60">
        <f>Tabela1[[#This Row],[E_27/3 a 9/4]]/SUM(Tabela1[E_27/3 a 9/4])</f>
        <v>2.3153269905490407E-3</v>
      </c>
      <c r="J54" s="60">
        <f>SUM($I$4:I54)</f>
        <v>0.56420488668331414</v>
      </c>
      <c r="K54" s="61">
        <f t="shared" si="0"/>
        <v>396.88715953307394</v>
      </c>
      <c r="L54" s="61">
        <f t="shared" si="1"/>
        <v>331.51750972762648</v>
      </c>
      <c r="M54" s="61">
        <f t="shared" si="2"/>
        <v>194.55252918287937</v>
      </c>
      <c r="N54" s="61">
        <f t="shared" si="3"/>
        <v>256.80933852140078</v>
      </c>
      <c r="O54" s="61">
        <f t="shared" si="4"/>
        <v>456.03112840466923</v>
      </c>
      <c r="P54" s="59">
        <f>SLOPE(K54:O54,Datas!$G$1:$G$5)</f>
        <v>4.3579766536964879</v>
      </c>
      <c r="Q54" s="61">
        <f t="shared" si="5"/>
        <v>77.076390921436001</v>
      </c>
      <c r="R54" s="48" t="str">
        <f t="shared" si="6"/>
        <v>AUMENTO</v>
      </c>
      <c r="S54" s="60">
        <f t="shared" si="7"/>
        <v>0.15851602023608768</v>
      </c>
      <c r="T5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4" s="48" t="str">
        <f t="shared" si="8"/>
        <v>Risco MUITO ALTO de transmissão nas escolas com tendência de AUMENTO na taxa.</v>
      </c>
    </row>
    <row r="55" spans="1:21" x14ac:dyDescent="0.35">
      <c r="A55" s="56" t="s">
        <v>252</v>
      </c>
      <c r="B55" s="57">
        <v>17563</v>
      </c>
      <c r="C55" s="48" t="s">
        <v>8</v>
      </c>
      <c r="D55" s="58">
        <v>11</v>
      </c>
      <c r="E55" s="58">
        <v>20</v>
      </c>
      <c r="F55" s="58">
        <v>52</v>
      </c>
      <c r="G55" s="58">
        <v>112</v>
      </c>
      <c r="H55" s="59">
        <v>143</v>
      </c>
      <c r="I55" s="60">
        <f>Tabela1[[#This Row],[E_27/3 a 9/4]]/SUM(Tabela1[E_27/3 a 9/4])</f>
        <v>1.1300060056263236E-3</v>
      </c>
      <c r="J55" s="60">
        <f>SUM($I$4:I55)</f>
        <v>0.56533489268894044</v>
      </c>
      <c r="K55" s="61">
        <f t="shared" si="0"/>
        <v>62.631668849285433</v>
      </c>
      <c r="L55" s="61">
        <f t="shared" si="1"/>
        <v>113.87576154415532</v>
      </c>
      <c r="M55" s="61">
        <f t="shared" si="2"/>
        <v>296.07698001480384</v>
      </c>
      <c r="N55" s="61">
        <f t="shared" si="3"/>
        <v>637.70426464726984</v>
      </c>
      <c r="O55" s="61">
        <f t="shared" si="4"/>
        <v>814.21169504071054</v>
      </c>
      <c r="P55" s="59">
        <f>SLOPE(K55:O55,Datas!$G$1:$G$5)</f>
        <v>202.69885554859647</v>
      </c>
      <c r="Q55" s="61">
        <f t="shared" si="5"/>
        <v>89.717337749491278</v>
      </c>
      <c r="R55" s="48" t="str">
        <f t="shared" si="6"/>
        <v>AUMENTO</v>
      </c>
      <c r="S55" s="60">
        <f t="shared" si="7"/>
        <v>3.6084337349397586</v>
      </c>
      <c r="T5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5" s="48" t="str">
        <f t="shared" si="8"/>
        <v>Risco MUITO ALTO de transmissão nas escolas com tendência de AUMENTO na taxa.</v>
      </c>
    </row>
    <row r="56" spans="1:21" x14ac:dyDescent="0.35">
      <c r="A56" s="56" t="s">
        <v>103</v>
      </c>
      <c r="B56" s="57">
        <v>127328</v>
      </c>
      <c r="C56" s="48" t="s">
        <v>71</v>
      </c>
      <c r="D56" s="58">
        <v>414</v>
      </c>
      <c r="E56" s="58">
        <v>150</v>
      </c>
      <c r="F56" s="58">
        <v>306</v>
      </c>
      <c r="G56" s="58">
        <v>294</v>
      </c>
      <c r="H56" s="59">
        <v>508</v>
      </c>
      <c r="I56" s="60">
        <f>Tabela1[[#This Row],[E_27/3 a 9/4]]/SUM(Tabela1[E_27/3 a 9/4])</f>
        <v>4.0142870689382684E-3</v>
      </c>
      <c r="J56" s="60">
        <f>SUM($I$4:I56)</f>
        <v>0.56934917975787869</v>
      </c>
      <c r="K56" s="61">
        <f t="shared" si="0"/>
        <v>325.14450867052022</v>
      </c>
      <c r="L56" s="61">
        <f t="shared" si="1"/>
        <v>117.80598140236241</v>
      </c>
      <c r="M56" s="61">
        <f t="shared" si="2"/>
        <v>240.32420206081929</v>
      </c>
      <c r="N56" s="61">
        <f t="shared" si="3"/>
        <v>230.89972354863028</v>
      </c>
      <c r="O56" s="61">
        <f t="shared" si="4"/>
        <v>398.969590349334</v>
      </c>
      <c r="P56" s="59">
        <f>SLOPE(K56:O56,Datas!$G$1:$G$5)</f>
        <v>26.074390550389541</v>
      </c>
      <c r="Q56" s="61">
        <f t="shared" si="5"/>
        <v>87.803679714415352</v>
      </c>
      <c r="R56" s="48" t="str">
        <f t="shared" si="6"/>
        <v>AUMENTO</v>
      </c>
      <c r="S56" s="60">
        <f t="shared" si="7"/>
        <v>0.3827586206896551</v>
      </c>
      <c r="T5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6" s="48" t="str">
        <f t="shared" si="8"/>
        <v>Risco MUITO ALTO de transmissão nas escolas com tendência de AUMENTO na taxa.</v>
      </c>
    </row>
    <row r="57" spans="1:21" x14ac:dyDescent="0.35">
      <c r="A57" s="56" t="s">
        <v>226</v>
      </c>
      <c r="B57" s="57">
        <v>125285</v>
      </c>
      <c r="C57" s="48" t="s">
        <v>10</v>
      </c>
      <c r="D57" s="58">
        <v>165</v>
      </c>
      <c r="E57" s="58">
        <v>168</v>
      </c>
      <c r="F57" s="58">
        <v>188</v>
      </c>
      <c r="G57" s="58">
        <v>391</v>
      </c>
      <c r="H57" s="59">
        <v>301</v>
      </c>
      <c r="I57" s="60">
        <f>Tabela1[[#This Row],[E_27/3 a 9/4]]/SUM(Tabela1[E_27/3 a 9/4])</f>
        <v>2.3785441097449191E-3</v>
      </c>
      <c r="J57" s="60">
        <f>SUM($I$4:I57)</f>
        <v>0.57172772386762361</v>
      </c>
      <c r="K57" s="61">
        <f t="shared" si="0"/>
        <v>131.69972462784852</v>
      </c>
      <c r="L57" s="61">
        <f t="shared" si="1"/>
        <v>134.09426507562756</v>
      </c>
      <c r="M57" s="61">
        <f t="shared" si="2"/>
        <v>150.05786806082133</v>
      </c>
      <c r="N57" s="61">
        <f t="shared" si="3"/>
        <v>312.08843836053796</v>
      </c>
      <c r="O57" s="61">
        <f t="shared" si="4"/>
        <v>240.25222492716605</v>
      </c>
      <c r="P57" s="59">
        <f>SLOPE(K57:O57,Datas!$G$1:$G$5)</f>
        <v>39.509917388354545</v>
      </c>
      <c r="Q57" s="61">
        <f t="shared" si="5"/>
        <v>88.550147572610371</v>
      </c>
      <c r="R57" s="48" t="str">
        <f t="shared" si="6"/>
        <v>AUMENTO</v>
      </c>
      <c r="S57" s="60">
        <f t="shared" si="7"/>
        <v>0.99232245681381981</v>
      </c>
      <c r="T5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7" s="48" t="str">
        <f t="shared" si="8"/>
        <v>Risco MUITO ALTO de transmissão nas escolas com tendência de AUMENTO na taxa.</v>
      </c>
    </row>
    <row r="58" spans="1:21" x14ac:dyDescent="0.35">
      <c r="A58" s="56" t="s">
        <v>824</v>
      </c>
      <c r="B58" s="57">
        <v>91703</v>
      </c>
      <c r="C58" s="48" t="s">
        <v>26</v>
      </c>
      <c r="D58" s="58">
        <v>649</v>
      </c>
      <c r="E58" s="58">
        <v>714</v>
      </c>
      <c r="F58" s="58">
        <v>828</v>
      </c>
      <c r="G58" s="58">
        <v>922</v>
      </c>
      <c r="H58" s="59">
        <v>653</v>
      </c>
      <c r="I58" s="60">
        <f>Tabela1[[#This Row],[E_27/3 a 9/4]]/SUM(Tabela1[E_27/3 a 9/4])</f>
        <v>5.1600973543635617E-3</v>
      </c>
      <c r="J58" s="60">
        <f>SUM($I$4:I58)</f>
        <v>0.57688782122198712</v>
      </c>
      <c r="K58" s="61">
        <f t="shared" si="0"/>
        <v>707.71948573111024</v>
      </c>
      <c r="L58" s="61">
        <f t="shared" si="1"/>
        <v>778.6004819907746</v>
      </c>
      <c r="M58" s="61">
        <f t="shared" si="2"/>
        <v>902.91484466157056</v>
      </c>
      <c r="N58" s="61">
        <f t="shared" si="3"/>
        <v>1005.4196700217005</v>
      </c>
      <c r="O58" s="61">
        <f t="shared" si="4"/>
        <v>712.08139319324346</v>
      </c>
      <c r="P58" s="59">
        <f>SLOPE(K58:O58,Datas!$G$1:$G$5)</f>
        <v>23.554300295519237</v>
      </c>
      <c r="Q58" s="61">
        <f t="shared" si="5"/>
        <v>87.568962269973824</v>
      </c>
      <c r="R58" s="48" t="str">
        <f t="shared" si="6"/>
        <v>AUMENTO</v>
      </c>
      <c r="S58" s="60">
        <f t="shared" si="7"/>
        <v>7.8274760383386599E-2</v>
      </c>
      <c r="T5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8" s="48" t="str">
        <f t="shared" si="8"/>
        <v>Risco MUITO ALTO de transmissão nas escolas com tendência de AUMENTO na taxa.</v>
      </c>
    </row>
    <row r="59" spans="1:21" x14ac:dyDescent="0.35">
      <c r="A59" s="56" t="s">
        <v>368</v>
      </c>
      <c r="B59" s="57">
        <v>41389</v>
      </c>
      <c r="C59" s="48" t="s">
        <v>50</v>
      </c>
      <c r="D59" s="58">
        <v>155</v>
      </c>
      <c r="E59" s="58">
        <v>181</v>
      </c>
      <c r="F59" s="58">
        <v>139</v>
      </c>
      <c r="G59" s="58">
        <v>105</v>
      </c>
      <c r="H59" s="59">
        <v>180</v>
      </c>
      <c r="I59" s="60">
        <f>Tabela1[[#This Row],[E_27/3 a 9/4]]/SUM(Tabela1[E_27/3 a 9/4])</f>
        <v>1.4223851819072605E-3</v>
      </c>
      <c r="J59" s="60">
        <f>SUM($I$4:I59)</f>
        <v>0.57831020640389441</v>
      </c>
      <c r="K59" s="61">
        <f t="shared" si="0"/>
        <v>374.49563893788206</v>
      </c>
      <c r="L59" s="61">
        <f t="shared" si="1"/>
        <v>437.31426224359126</v>
      </c>
      <c r="M59" s="61">
        <f t="shared" si="2"/>
        <v>335.83802459590709</v>
      </c>
      <c r="N59" s="61">
        <f t="shared" si="3"/>
        <v>253.69059411921043</v>
      </c>
      <c r="O59" s="61">
        <f t="shared" si="4"/>
        <v>434.89816134721787</v>
      </c>
      <c r="P59" s="59">
        <f>SLOPE(K59:O59,Datas!$G$1:$G$5)</f>
        <v>-6.281862330570922</v>
      </c>
      <c r="Q59" s="61">
        <f t="shared" si="5"/>
        <v>-80.955065909368642</v>
      </c>
      <c r="R59" s="48" t="str">
        <f t="shared" si="6"/>
        <v>Redução</v>
      </c>
      <c r="S59" s="60">
        <f t="shared" si="7"/>
        <v>-9.9999999999999895E-2</v>
      </c>
      <c r="T5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9" s="48" t="str">
        <f t="shared" si="8"/>
        <v>Risco MUITO ALTO de transmissão nas escolas com tendência de Redução na taxa.</v>
      </c>
    </row>
    <row r="60" spans="1:21" x14ac:dyDescent="0.35">
      <c r="A60" s="56" t="s">
        <v>223</v>
      </c>
      <c r="B60" s="57">
        <v>38628</v>
      </c>
      <c r="C60" s="48" t="s">
        <v>30</v>
      </c>
      <c r="D60" s="58">
        <v>0</v>
      </c>
      <c r="E60" s="58">
        <v>0</v>
      </c>
      <c r="F60" s="58">
        <v>0</v>
      </c>
      <c r="G60" s="58">
        <v>0</v>
      </c>
      <c r="H60" s="59">
        <v>664</v>
      </c>
      <c r="I60" s="60">
        <f>Tabela1[[#This Row],[E_27/3 a 9/4]]/SUM(Tabela1[E_27/3 a 9/4])</f>
        <v>5.2470208932578945E-3</v>
      </c>
      <c r="J60" s="60">
        <f>SUM($I$4:I60)</f>
        <v>0.58355722729715231</v>
      </c>
      <c r="K60" s="61">
        <f t="shared" si="0"/>
        <v>0</v>
      </c>
      <c r="L60" s="61">
        <f t="shared" si="1"/>
        <v>0</v>
      </c>
      <c r="M60" s="61">
        <f t="shared" si="2"/>
        <v>0</v>
      </c>
      <c r="N60" s="61">
        <f t="shared" si="3"/>
        <v>0</v>
      </c>
      <c r="O60" s="61">
        <f t="shared" si="4"/>
        <v>1718.9603396499949</v>
      </c>
      <c r="P60" s="59">
        <f>SLOPE(K60:O60,Datas!$G$1:$G$5)</f>
        <v>343.79206792999901</v>
      </c>
      <c r="Q60" s="61">
        <f t="shared" si="5"/>
        <v>89.833342234244455</v>
      </c>
      <c r="R60" s="48" t="str">
        <f t="shared" si="6"/>
        <v>AUMENTO</v>
      </c>
      <c r="S60" s="60">
        <f t="shared" si="7"/>
        <v>0</v>
      </c>
      <c r="T6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0" s="48" t="str">
        <f t="shared" si="8"/>
        <v>Risco MUITO ALTO de transmissão nas escolas com tendência de AUMENTO na taxa.</v>
      </c>
    </row>
    <row r="61" spans="1:21" x14ac:dyDescent="0.35">
      <c r="A61" s="56" t="s">
        <v>47</v>
      </c>
      <c r="B61" s="57">
        <v>77433</v>
      </c>
      <c r="C61" s="48" t="s">
        <v>33</v>
      </c>
      <c r="D61" s="58">
        <v>350</v>
      </c>
      <c r="E61" s="58">
        <v>525</v>
      </c>
      <c r="F61" s="58">
        <v>968</v>
      </c>
      <c r="G61" s="58">
        <v>1101</v>
      </c>
      <c r="H61" s="59">
        <v>1298</v>
      </c>
      <c r="I61" s="60">
        <f>Tabela1[[#This Row],[E_27/3 a 9/4]]/SUM(Tabela1[E_27/3 a 9/4])</f>
        <v>1.0256977589531245E-2</v>
      </c>
      <c r="J61" s="60">
        <f>SUM($I$4:I61)</f>
        <v>0.59381420488668357</v>
      </c>
      <c r="K61" s="61">
        <f t="shared" si="0"/>
        <v>452.00366768690355</v>
      </c>
      <c r="L61" s="61">
        <f t="shared" si="1"/>
        <v>678.00550153035533</v>
      </c>
      <c r="M61" s="61">
        <f t="shared" si="2"/>
        <v>1250.1130009169217</v>
      </c>
      <c r="N61" s="61">
        <f t="shared" si="3"/>
        <v>1421.8743946379452</v>
      </c>
      <c r="O61" s="61">
        <f t="shared" si="4"/>
        <v>1676.2878875931451</v>
      </c>
      <c r="P61" s="59">
        <f>SLOPE(K61:O61,Datas!$G$1:$G$5)</f>
        <v>319.24373329200728</v>
      </c>
      <c r="Q61" s="61">
        <f t="shared" si="5"/>
        <v>89.820527120363636</v>
      </c>
      <c r="R61" s="48" t="str">
        <f t="shared" si="6"/>
        <v>AUMENTO</v>
      </c>
      <c r="S61" s="60">
        <f t="shared" si="7"/>
        <v>0.95252306022788913</v>
      </c>
      <c r="T6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1" s="48" t="str">
        <f t="shared" si="8"/>
        <v>Risco MUITO ALTO de transmissão nas escolas com tendência de AUMENTO na taxa.</v>
      </c>
    </row>
    <row r="62" spans="1:21" x14ac:dyDescent="0.35">
      <c r="A62" s="56" t="s">
        <v>637</v>
      </c>
      <c r="B62" s="57">
        <v>74409</v>
      </c>
      <c r="C62" s="48" t="s">
        <v>10</v>
      </c>
      <c r="D62" s="58">
        <v>101</v>
      </c>
      <c r="E62" s="58">
        <v>61</v>
      </c>
      <c r="F62" s="58">
        <v>186</v>
      </c>
      <c r="G62" s="58">
        <v>424</v>
      </c>
      <c r="H62" s="59">
        <v>481</v>
      </c>
      <c r="I62" s="60">
        <f>Tabela1[[#This Row],[E_27/3 a 9/4]]/SUM(Tabela1[E_27/3 a 9/4])</f>
        <v>3.8009292916521796E-3</v>
      </c>
      <c r="J62" s="60">
        <f>SUM($I$4:I62)</f>
        <v>0.59761513417833578</v>
      </c>
      <c r="K62" s="61">
        <f t="shared" si="0"/>
        <v>135.73626846214842</v>
      </c>
      <c r="L62" s="61">
        <f t="shared" si="1"/>
        <v>81.979330457337156</v>
      </c>
      <c r="M62" s="61">
        <f t="shared" si="2"/>
        <v>249.96976172237231</v>
      </c>
      <c r="N62" s="61">
        <f t="shared" si="3"/>
        <v>569.82354285099916</v>
      </c>
      <c r="O62" s="61">
        <f t="shared" si="4"/>
        <v>646.42717950785527</v>
      </c>
      <c r="P62" s="59">
        <f>SLOPE(K62:O62,Datas!$G$1:$G$5)</f>
        <v>150.92260344850757</v>
      </c>
      <c r="Q62" s="61">
        <f t="shared" si="5"/>
        <v>89.620368720484365</v>
      </c>
      <c r="R62" s="48" t="str">
        <f t="shared" si="6"/>
        <v>AUMENTO</v>
      </c>
      <c r="S62" s="60">
        <f t="shared" si="7"/>
        <v>2.9008620689655173</v>
      </c>
      <c r="T6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2" s="48" t="str">
        <f t="shared" si="8"/>
        <v>Risco MUITO ALTO de transmissão nas escolas com tendência de AUMENTO na taxa.</v>
      </c>
    </row>
    <row r="63" spans="1:21" x14ac:dyDescent="0.35">
      <c r="A63" s="56" t="s">
        <v>64</v>
      </c>
      <c r="B63" s="57">
        <v>74859</v>
      </c>
      <c r="C63" s="48" t="s">
        <v>0</v>
      </c>
      <c r="D63" s="58">
        <v>293</v>
      </c>
      <c r="E63" s="58">
        <v>182</v>
      </c>
      <c r="F63" s="58">
        <v>226</v>
      </c>
      <c r="G63" s="58">
        <v>461</v>
      </c>
      <c r="H63" s="59">
        <v>491</v>
      </c>
      <c r="I63" s="60">
        <f>Tabela1[[#This Row],[E_27/3 a 9/4]]/SUM(Tabela1[E_27/3 a 9/4])</f>
        <v>3.879950690647027E-3</v>
      </c>
      <c r="J63" s="60">
        <f>SUM($I$4:I63)</f>
        <v>0.60149508486898284</v>
      </c>
      <c r="K63" s="61">
        <f t="shared" si="0"/>
        <v>391.4025033730079</v>
      </c>
      <c r="L63" s="61">
        <f t="shared" si="1"/>
        <v>243.12373929654416</v>
      </c>
      <c r="M63" s="61">
        <f t="shared" si="2"/>
        <v>301.90090703856583</v>
      </c>
      <c r="N63" s="61">
        <f t="shared" si="3"/>
        <v>615.82441656981791</v>
      </c>
      <c r="O63" s="61">
        <f t="shared" si="4"/>
        <v>655.89975821210544</v>
      </c>
      <c r="P63" s="59">
        <f>SLOPE(K63:O63,Datas!$G$1:$G$5)</f>
        <v>90.169518695146877</v>
      </c>
      <c r="Q63" s="61">
        <f t="shared" si="5"/>
        <v>89.364603121745688</v>
      </c>
      <c r="R63" s="48" t="str">
        <f t="shared" si="6"/>
        <v>AUMENTO</v>
      </c>
      <c r="S63" s="60">
        <f t="shared" si="7"/>
        <v>1.0370898716119832</v>
      </c>
      <c r="T6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3" s="48" t="str">
        <f t="shared" si="8"/>
        <v>Risco MUITO ALTO de transmissão nas escolas com tendência de AUMENTO na taxa.</v>
      </c>
    </row>
    <row r="64" spans="1:21" x14ac:dyDescent="0.35">
      <c r="A64" s="56" t="s">
        <v>283</v>
      </c>
      <c r="B64" s="57">
        <v>10588</v>
      </c>
      <c r="C64" s="48" t="s">
        <v>3</v>
      </c>
      <c r="D64" s="58">
        <v>39</v>
      </c>
      <c r="E64" s="58">
        <v>38</v>
      </c>
      <c r="F64" s="58">
        <v>94</v>
      </c>
      <c r="G64" s="58">
        <v>289</v>
      </c>
      <c r="H64" s="59">
        <v>228</v>
      </c>
      <c r="I64" s="60">
        <f>Tabela1[[#This Row],[E_27/3 a 9/4]]/SUM(Tabela1[E_27/3 a 9/4])</f>
        <v>1.80168789708253E-3</v>
      </c>
      <c r="J64" s="60">
        <f>SUM($I$4:I64)</f>
        <v>0.60329677276606541</v>
      </c>
      <c r="K64" s="61">
        <f t="shared" si="0"/>
        <v>368.34151870041558</v>
      </c>
      <c r="L64" s="61">
        <f t="shared" si="1"/>
        <v>358.89686437476388</v>
      </c>
      <c r="M64" s="61">
        <f t="shared" si="2"/>
        <v>887.79750661125809</v>
      </c>
      <c r="N64" s="61">
        <f t="shared" si="3"/>
        <v>2729.5051001133356</v>
      </c>
      <c r="O64" s="61">
        <f t="shared" si="4"/>
        <v>2153.3811862485832</v>
      </c>
      <c r="P64" s="59">
        <f>SLOPE(K64:O64,Datas!$G$1:$G$5)</f>
        <v>594.06875708349071</v>
      </c>
      <c r="Q64" s="61">
        <f t="shared" si="5"/>
        <v>89.903553713751634</v>
      </c>
      <c r="R64" s="48" t="str">
        <f t="shared" si="6"/>
        <v>AUMENTO</v>
      </c>
      <c r="S64" s="60">
        <f t="shared" si="7"/>
        <v>3.5350877192982453</v>
      </c>
      <c r="T6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4" s="48" t="str">
        <f t="shared" si="8"/>
        <v>Risco MUITO ALTO de transmissão nas escolas com tendência de AUMENTO na taxa.</v>
      </c>
    </row>
    <row r="65" spans="1:21" x14ac:dyDescent="0.35">
      <c r="A65" s="56" t="s">
        <v>423</v>
      </c>
      <c r="B65" s="57">
        <v>77598</v>
      </c>
      <c r="C65" s="48" t="s">
        <v>19</v>
      </c>
      <c r="D65" s="58">
        <v>443</v>
      </c>
      <c r="E65" s="58">
        <v>139</v>
      </c>
      <c r="F65" s="58">
        <v>169</v>
      </c>
      <c r="G65" s="58">
        <v>241</v>
      </c>
      <c r="H65" s="59">
        <v>299</v>
      </c>
      <c r="I65" s="60">
        <f>Tabela1[[#This Row],[E_27/3 a 9/4]]/SUM(Tabela1[E_27/3 a 9/4])</f>
        <v>2.3627398299459492E-3</v>
      </c>
      <c r="J65" s="60">
        <f>SUM($I$4:I65)</f>
        <v>0.60565951259601136</v>
      </c>
      <c r="K65" s="61">
        <f t="shared" si="0"/>
        <v>570.89100234542127</v>
      </c>
      <c r="L65" s="61">
        <f t="shared" si="1"/>
        <v>179.12832804969202</v>
      </c>
      <c r="M65" s="61">
        <f t="shared" si="2"/>
        <v>217.78911827624424</v>
      </c>
      <c r="N65" s="61">
        <f t="shared" si="3"/>
        <v>310.57501481996962</v>
      </c>
      <c r="O65" s="61">
        <f t="shared" si="4"/>
        <v>385.31920925797056</v>
      </c>
      <c r="P65" s="59">
        <f>SLOPE(K65:O65,Datas!$G$1:$G$5)</f>
        <v>-23.969689940462381</v>
      </c>
      <c r="Q65" s="61">
        <f t="shared" si="5"/>
        <v>-87.611042398236208</v>
      </c>
      <c r="R65" s="48" t="str">
        <f t="shared" si="6"/>
        <v>Redução</v>
      </c>
      <c r="S65" s="60">
        <f t="shared" si="7"/>
        <v>7.8561917443408777E-2</v>
      </c>
      <c r="T6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5" s="48" t="str">
        <f t="shared" si="8"/>
        <v>Risco MUITO ALTO de transmissão nas escolas com tendência de Redução na taxa.</v>
      </c>
    </row>
    <row r="66" spans="1:21" x14ac:dyDescent="0.35">
      <c r="A66" s="56" t="s">
        <v>176</v>
      </c>
      <c r="B66" s="57">
        <v>47240</v>
      </c>
      <c r="C66" s="48" t="s">
        <v>3</v>
      </c>
      <c r="D66" s="58">
        <v>84</v>
      </c>
      <c r="E66" s="58">
        <v>65</v>
      </c>
      <c r="F66" s="58">
        <v>82</v>
      </c>
      <c r="G66" s="58">
        <v>259</v>
      </c>
      <c r="H66" s="59">
        <v>200</v>
      </c>
      <c r="I66" s="60">
        <f>Tabela1[[#This Row],[E_27/3 a 9/4]]/SUM(Tabela1[E_27/3 a 9/4])</f>
        <v>1.580427979896956E-3</v>
      </c>
      <c r="J66" s="60">
        <f>SUM($I$4:I66)</f>
        <v>0.60723994057590835</v>
      </c>
      <c r="K66" s="61">
        <f t="shared" si="0"/>
        <v>177.81541066892464</v>
      </c>
      <c r="L66" s="61">
        <f t="shared" si="1"/>
        <v>137.59525825571549</v>
      </c>
      <c r="M66" s="61">
        <f t="shared" si="2"/>
        <v>173.58171041490263</v>
      </c>
      <c r="N66" s="61">
        <f t="shared" si="3"/>
        <v>548.26418289585092</v>
      </c>
      <c r="O66" s="61">
        <f t="shared" si="4"/>
        <v>423.37002540220152</v>
      </c>
      <c r="P66" s="59">
        <f>SLOPE(K66:O66,Datas!$G$1:$G$5)</f>
        <v>90.177815410668927</v>
      </c>
      <c r="Q66" s="61">
        <f t="shared" si="5"/>
        <v>89.364661575978232</v>
      </c>
      <c r="R66" s="48" t="str">
        <f t="shared" si="6"/>
        <v>AUMENTO</v>
      </c>
      <c r="S66" s="60">
        <f t="shared" si="7"/>
        <v>1.9805194805194799</v>
      </c>
      <c r="T6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6" s="48" t="str">
        <f t="shared" si="8"/>
        <v>Risco MUITO ALTO de transmissão nas escolas com tendência de AUMENTO na taxa.</v>
      </c>
    </row>
    <row r="67" spans="1:21" x14ac:dyDescent="0.35">
      <c r="A67" s="56" t="s">
        <v>327</v>
      </c>
      <c r="B67" s="57">
        <v>82850</v>
      </c>
      <c r="C67" s="48" t="s">
        <v>33</v>
      </c>
      <c r="D67" s="58">
        <v>266</v>
      </c>
      <c r="E67" s="58">
        <v>456</v>
      </c>
      <c r="F67" s="58">
        <v>656</v>
      </c>
      <c r="G67" s="58">
        <v>499</v>
      </c>
      <c r="H67" s="59">
        <v>582</v>
      </c>
      <c r="I67" s="60">
        <f>Tabela1[[#This Row],[E_27/3 a 9/4]]/SUM(Tabela1[E_27/3 a 9/4])</f>
        <v>4.5990454215001425E-3</v>
      </c>
      <c r="J67" s="60">
        <f>SUM($I$4:I67)</f>
        <v>0.61183898599740849</v>
      </c>
      <c r="K67" s="61">
        <f t="shared" si="0"/>
        <v>321.06216053108028</v>
      </c>
      <c r="L67" s="61">
        <f t="shared" si="1"/>
        <v>550.39227519613758</v>
      </c>
      <c r="M67" s="61">
        <f t="shared" si="2"/>
        <v>791.79239589619795</v>
      </c>
      <c r="N67" s="61">
        <f t="shared" si="3"/>
        <v>602.29330114665061</v>
      </c>
      <c r="O67" s="61">
        <f t="shared" si="4"/>
        <v>702.4743512371756</v>
      </c>
      <c r="P67" s="59">
        <f>SLOPE(K67:O67,Datas!$G$1:$G$5)</f>
        <v>81.472540736270361</v>
      </c>
      <c r="Q67" s="61">
        <f t="shared" si="5"/>
        <v>89.296782670614704</v>
      </c>
      <c r="R67" s="48" t="str">
        <f t="shared" si="6"/>
        <v>AUMENTO</v>
      </c>
      <c r="S67" s="60">
        <f t="shared" si="7"/>
        <v>0.1767053701015967</v>
      </c>
      <c r="T6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7" s="48" t="str">
        <f t="shared" si="8"/>
        <v>Risco MUITO ALTO de transmissão nas escolas com tendência de AUMENTO na taxa.</v>
      </c>
    </row>
    <row r="68" spans="1:21" x14ac:dyDescent="0.35">
      <c r="A68" s="56" t="s">
        <v>817</v>
      </c>
      <c r="B68" s="57">
        <v>12998</v>
      </c>
      <c r="C68" s="48" t="s">
        <v>3</v>
      </c>
      <c r="D68" s="58">
        <v>23</v>
      </c>
      <c r="E68" s="58">
        <v>35</v>
      </c>
      <c r="F68" s="58">
        <v>28</v>
      </c>
      <c r="G68" s="58">
        <v>57</v>
      </c>
      <c r="H68" s="59">
        <v>71</v>
      </c>
      <c r="I68" s="60">
        <f>Tabela1[[#This Row],[E_27/3 a 9/4]]/SUM(Tabela1[E_27/3 a 9/4])</f>
        <v>5.6105193286341945E-4</v>
      </c>
      <c r="J68" s="60">
        <f>SUM($I$4:I68)</f>
        <v>0.61240003793027187</v>
      </c>
      <c r="K68" s="61">
        <f t="shared" ref="K68:K131" si="9">D68/$B68*100000</f>
        <v>176.95030004616095</v>
      </c>
      <c r="L68" s="61">
        <f t="shared" ref="L68:L131" si="10">E68/$B68*100000</f>
        <v>269.27219572241881</v>
      </c>
      <c r="M68" s="61">
        <f t="shared" ref="M68:M131" si="11">F68/$B68*100000</f>
        <v>215.41775657793505</v>
      </c>
      <c r="N68" s="61">
        <f t="shared" ref="N68:N131" si="12">G68/$B68*100000</f>
        <v>438.52900446222498</v>
      </c>
      <c r="O68" s="61">
        <f t="shared" ref="O68:O131" si="13">H68/$B68*100000</f>
        <v>546.2378827511925</v>
      </c>
      <c r="P68" s="59">
        <f>SLOPE(K68:O68,Datas!$G$1:$G$5)</f>
        <v>90.783197414986915</v>
      </c>
      <c r="Q68" s="61">
        <f t="shared" ref="Q68:Q131" si="14">DEGREES(ATAN(P68))</f>
        <v>89.368897946210268</v>
      </c>
      <c r="R68" s="48" t="str">
        <f t="shared" ref="R68:R131" si="15">IF(Q68&lt;-45,"Redução",IF(Q68&gt;45,"AUMENTO","Estabilidade"))</f>
        <v>AUMENTO</v>
      </c>
      <c r="S68" s="60">
        <f t="shared" ref="S68:S131" si="16">IF(AVERAGE(K68:M68)=0,0,(AVERAGE(N68:O68)-AVERAGE(K68:M68))/AVERAGE(K68:M68))</f>
        <v>1.2325581395348841</v>
      </c>
      <c r="T6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8" s="48" t="str">
        <f t="shared" ref="U68:U131" si="17">CONCATENATE(IF(O68&gt;200,"Risco MUITO ALTO de transmissão nas escolas",IF(O68&gt;50,"Risco alto de transmissão nas escolas",IF(O68&gt;20,"Risco moderado de transmissão nas escolas",IF(O68&gt;5,"Risco baixo de transmissão nas escolas","Risco MUITO BAIXO de transmissão nas escolas"))))," com tendência de ",R68," na taxa.")</f>
        <v>Risco MUITO ALTO de transmissão nas escolas com tendência de AUMENTO na taxa.</v>
      </c>
    </row>
    <row r="69" spans="1:21" x14ac:dyDescent="0.35">
      <c r="A69" s="56" t="s">
        <v>63</v>
      </c>
      <c r="B69" s="57">
        <v>27648</v>
      </c>
      <c r="C69" s="48" t="s">
        <v>10</v>
      </c>
      <c r="D69" s="58">
        <v>57</v>
      </c>
      <c r="E69" s="58">
        <v>62</v>
      </c>
      <c r="F69" s="58">
        <v>46</v>
      </c>
      <c r="G69" s="58">
        <v>83</v>
      </c>
      <c r="H69" s="59">
        <v>406</v>
      </c>
      <c r="I69" s="60">
        <f>Tabela1[[#This Row],[E_27/3 a 9/4]]/SUM(Tabela1[E_27/3 a 9/4])</f>
        <v>3.208268799190821E-3</v>
      </c>
      <c r="J69" s="60">
        <f>SUM($I$4:I69)</f>
        <v>0.61560830672946265</v>
      </c>
      <c r="K69" s="61">
        <f t="shared" si="9"/>
        <v>206.16319444444446</v>
      </c>
      <c r="L69" s="61">
        <f t="shared" si="10"/>
        <v>224.24768518518519</v>
      </c>
      <c r="M69" s="61">
        <f t="shared" si="11"/>
        <v>166.37731481481481</v>
      </c>
      <c r="N69" s="61">
        <f t="shared" si="12"/>
        <v>300.2025462962963</v>
      </c>
      <c r="O69" s="61">
        <f t="shared" si="13"/>
        <v>1468.460648148148</v>
      </c>
      <c r="P69" s="59">
        <f>SLOPE(K69:O69,Datas!$G$1:$G$5)</f>
        <v>260.05497685185185</v>
      </c>
      <c r="Q69" s="61">
        <f t="shared" si="14"/>
        <v>89.779679290106031</v>
      </c>
      <c r="R69" s="48" t="str">
        <f t="shared" si="15"/>
        <v>AUMENTO</v>
      </c>
      <c r="S69" s="60">
        <f t="shared" si="16"/>
        <v>3.4454545454545453</v>
      </c>
      <c r="T6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9" s="48" t="str">
        <f t="shared" si="17"/>
        <v>Risco MUITO ALTO de transmissão nas escolas com tendência de AUMENTO na taxa.</v>
      </c>
    </row>
    <row r="70" spans="1:21" x14ac:dyDescent="0.35">
      <c r="A70" s="56" t="s">
        <v>591</v>
      </c>
      <c r="B70" s="57">
        <v>26436</v>
      </c>
      <c r="C70" s="48" t="s">
        <v>0</v>
      </c>
      <c r="D70" s="58">
        <v>392</v>
      </c>
      <c r="E70" s="58">
        <v>391</v>
      </c>
      <c r="F70" s="58">
        <v>495</v>
      </c>
      <c r="G70" s="58">
        <v>636</v>
      </c>
      <c r="H70" s="59">
        <v>512</v>
      </c>
      <c r="I70" s="60">
        <f>Tabela1[[#This Row],[E_27/3 a 9/4]]/SUM(Tabela1[E_27/3 a 9/4])</f>
        <v>4.0458956285362073E-3</v>
      </c>
      <c r="J70" s="60">
        <f>SUM($I$4:I70)</f>
        <v>0.61965420235799884</v>
      </c>
      <c r="K70" s="61">
        <f t="shared" si="9"/>
        <v>1482.826448781964</v>
      </c>
      <c r="L70" s="61">
        <f t="shared" si="10"/>
        <v>1479.0437282493569</v>
      </c>
      <c r="M70" s="61">
        <f t="shared" si="11"/>
        <v>1872.4466636404902</v>
      </c>
      <c r="N70" s="61">
        <f t="shared" si="12"/>
        <v>2405.8102587380845</v>
      </c>
      <c r="O70" s="61">
        <f t="shared" si="13"/>
        <v>1936.7529126948102</v>
      </c>
      <c r="P70" s="59">
        <f>SLOPE(K70:O70,Datas!$G$1:$G$5)</f>
        <v>183.46194583144199</v>
      </c>
      <c r="Q70" s="61">
        <f t="shared" si="14"/>
        <v>89.687699747011109</v>
      </c>
      <c r="R70" s="48" t="str">
        <f t="shared" si="15"/>
        <v>AUMENTO</v>
      </c>
      <c r="S70" s="60">
        <f t="shared" si="16"/>
        <v>0.34741784037558682</v>
      </c>
      <c r="T7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0" s="48" t="str">
        <f t="shared" si="17"/>
        <v>Risco MUITO ALTO de transmissão nas escolas com tendência de AUMENTO na taxa.</v>
      </c>
    </row>
    <row r="71" spans="1:21" x14ac:dyDescent="0.35">
      <c r="A71" s="56" t="s">
        <v>402</v>
      </c>
      <c r="B71" s="57">
        <v>34789</v>
      </c>
      <c r="C71" s="48" t="s">
        <v>10</v>
      </c>
      <c r="D71" s="58">
        <v>51</v>
      </c>
      <c r="E71" s="58">
        <v>48</v>
      </c>
      <c r="F71" s="58">
        <v>122</v>
      </c>
      <c r="G71" s="58">
        <v>253</v>
      </c>
      <c r="H71" s="59">
        <v>345</v>
      </c>
      <c r="I71" s="60">
        <f>Tabela1[[#This Row],[E_27/3 a 9/4]]/SUM(Tabela1[E_27/3 a 9/4])</f>
        <v>2.7262382653222492E-3</v>
      </c>
      <c r="J71" s="60">
        <f>SUM($I$4:I71)</f>
        <v>0.6223804406233211</v>
      </c>
      <c r="K71" s="61">
        <f t="shared" si="9"/>
        <v>146.59806260599615</v>
      </c>
      <c r="L71" s="61">
        <f t="shared" si="10"/>
        <v>137.97464715858462</v>
      </c>
      <c r="M71" s="61">
        <f t="shared" si="11"/>
        <v>350.68556152806917</v>
      </c>
      <c r="N71" s="61">
        <f t="shared" si="12"/>
        <v>727.24136939837308</v>
      </c>
      <c r="O71" s="61">
        <f t="shared" si="13"/>
        <v>991.69277645232683</v>
      </c>
      <c r="P71" s="59">
        <f>SLOPE(K71:O71,Datas!$G$1:$G$5)</f>
        <v>227.94561499324499</v>
      </c>
      <c r="Q71" s="61">
        <f t="shared" si="14"/>
        <v>89.748644377519568</v>
      </c>
      <c r="R71" s="48" t="str">
        <f t="shared" si="15"/>
        <v>AUMENTO</v>
      </c>
      <c r="S71" s="60">
        <f t="shared" si="16"/>
        <v>3.0588235294117649</v>
      </c>
      <c r="T7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1" s="48" t="str">
        <f t="shared" si="17"/>
        <v>Risco MUITO ALTO de transmissão nas escolas com tendência de AUMENTO na taxa.</v>
      </c>
    </row>
    <row r="72" spans="1:21" x14ac:dyDescent="0.35">
      <c r="A72" s="56" t="s">
        <v>701</v>
      </c>
      <c r="B72" s="57">
        <v>6704</v>
      </c>
      <c r="C72" s="48" t="s">
        <v>50</v>
      </c>
      <c r="D72" s="58">
        <v>8</v>
      </c>
      <c r="E72" s="58">
        <v>4</v>
      </c>
      <c r="F72" s="58">
        <v>4</v>
      </c>
      <c r="G72" s="58">
        <v>17</v>
      </c>
      <c r="H72" s="59">
        <v>13</v>
      </c>
      <c r="I72" s="60">
        <f>Tabela1[[#This Row],[E_27/3 a 9/4]]/SUM(Tabela1[E_27/3 a 9/4])</f>
        <v>1.0272781869330215E-4</v>
      </c>
      <c r="J72" s="60">
        <f>SUM($I$4:I72)</f>
        <v>0.62248316844201435</v>
      </c>
      <c r="K72" s="61">
        <f t="shared" si="9"/>
        <v>119.33174224343676</v>
      </c>
      <c r="L72" s="61">
        <f t="shared" si="10"/>
        <v>59.665871121718382</v>
      </c>
      <c r="M72" s="61">
        <f t="shared" si="11"/>
        <v>59.665871121718382</v>
      </c>
      <c r="N72" s="61">
        <f t="shared" si="12"/>
        <v>253.57995226730313</v>
      </c>
      <c r="O72" s="61">
        <f t="shared" si="13"/>
        <v>193.91408114558473</v>
      </c>
      <c r="P72" s="59">
        <f>SLOPE(K72:O72,Datas!$G$1:$G$5)</f>
        <v>34.307875894988072</v>
      </c>
      <c r="Q72" s="61">
        <f t="shared" si="14"/>
        <v>88.330425297361117</v>
      </c>
      <c r="R72" s="48" t="str">
        <f t="shared" si="15"/>
        <v>AUMENTO</v>
      </c>
      <c r="S72" s="60">
        <f t="shared" si="16"/>
        <v>1.8125</v>
      </c>
      <c r="T72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2" s="48" t="str">
        <f t="shared" si="17"/>
        <v>Risco alto de transmissão nas escolas com tendência de AUMENTO na taxa.</v>
      </c>
    </row>
    <row r="73" spans="1:21" x14ac:dyDescent="0.35">
      <c r="A73" s="56" t="s">
        <v>201</v>
      </c>
      <c r="B73" s="57">
        <v>5774</v>
      </c>
      <c r="C73" s="48" t="s">
        <v>8</v>
      </c>
      <c r="D73" s="58">
        <v>5</v>
      </c>
      <c r="E73" s="58">
        <v>13</v>
      </c>
      <c r="F73" s="58">
        <v>20</v>
      </c>
      <c r="G73" s="58">
        <v>18</v>
      </c>
      <c r="H73" s="59">
        <v>43</v>
      </c>
      <c r="I73" s="60">
        <f>Tabela1[[#This Row],[E_27/3 a 9/4]]/SUM(Tabela1[E_27/3 a 9/4])</f>
        <v>3.3979201567784558E-4</v>
      </c>
      <c r="J73" s="60">
        <f>SUM($I$4:I73)</f>
        <v>0.62282296045769214</v>
      </c>
      <c r="K73" s="61">
        <f t="shared" si="9"/>
        <v>86.595081399376511</v>
      </c>
      <c r="L73" s="61">
        <f t="shared" si="10"/>
        <v>225.14721163837893</v>
      </c>
      <c r="M73" s="61">
        <f t="shared" si="11"/>
        <v>346.38032559750604</v>
      </c>
      <c r="N73" s="61">
        <f t="shared" si="12"/>
        <v>311.74229303775542</v>
      </c>
      <c r="O73" s="61">
        <f t="shared" si="13"/>
        <v>744.71770003463803</v>
      </c>
      <c r="P73" s="59">
        <f>SLOPE(K73:O73,Datas!$G$1:$G$5)</f>
        <v>140.28403186698998</v>
      </c>
      <c r="Q73" s="61">
        <f t="shared" si="14"/>
        <v>89.591579965988061</v>
      </c>
      <c r="R73" s="48" t="str">
        <f t="shared" si="15"/>
        <v>AUMENTO</v>
      </c>
      <c r="S73" s="60">
        <f t="shared" si="16"/>
        <v>1.4078947368421051</v>
      </c>
      <c r="T7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3" s="48" t="str">
        <f t="shared" si="17"/>
        <v>Risco MUITO ALTO de transmissão nas escolas com tendência de AUMENTO na taxa.</v>
      </c>
    </row>
    <row r="74" spans="1:21" x14ac:dyDescent="0.35">
      <c r="A74" s="56" t="s">
        <v>445</v>
      </c>
      <c r="B74" s="57">
        <v>17865</v>
      </c>
      <c r="C74" s="48" t="s">
        <v>19</v>
      </c>
      <c r="D74" s="58">
        <v>68</v>
      </c>
      <c r="E74" s="58">
        <v>85</v>
      </c>
      <c r="F74" s="58">
        <v>166</v>
      </c>
      <c r="G74" s="58">
        <v>191</v>
      </c>
      <c r="H74" s="59">
        <v>65</v>
      </c>
      <c r="I74" s="60">
        <f>Tabela1[[#This Row],[E_27/3 a 9/4]]/SUM(Tabela1[E_27/3 a 9/4])</f>
        <v>5.1363909346651077E-4</v>
      </c>
      <c r="J74" s="60">
        <f>SUM($I$4:I74)</f>
        <v>0.62333659955115861</v>
      </c>
      <c r="K74" s="61">
        <f t="shared" si="9"/>
        <v>380.6325216904562</v>
      </c>
      <c r="L74" s="61">
        <f t="shared" si="10"/>
        <v>475.79065211307022</v>
      </c>
      <c r="M74" s="61">
        <f t="shared" si="11"/>
        <v>929.19115589140779</v>
      </c>
      <c r="N74" s="61">
        <f t="shared" si="12"/>
        <v>1069.1295829834874</v>
      </c>
      <c r="O74" s="61">
        <f t="shared" si="13"/>
        <v>363.83991043940671</v>
      </c>
      <c r="P74" s="59">
        <f>SLOPE(K74:O74,Datas!$G$1:$G$5)</f>
        <v>55.975370836831829</v>
      </c>
      <c r="Q74" s="61">
        <f t="shared" si="14"/>
        <v>88.97651977377744</v>
      </c>
      <c r="R74" s="48" t="str">
        <f t="shared" si="15"/>
        <v>AUMENTO</v>
      </c>
      <c r="S74" s="60">
        <f t="shared" si="16"/>
        <v>0.2037617554858937</v>
      </c>
      <c r="T7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4" s="48" t="str">
        <f t="shared" si="17"/>
        <v>Risco MUITO ALTO de transmissão nas escolas com tendência de AUMENTO na taxa.</v>
      </c>
    </row>
    <row r="75" spans="1:21" x14ac:dyDescent="0.35">
      <c r="A75" s="56" t="s">
        <v>516</v>
      </c>
      <c r="B75" s="57">
        <v>17778</v>
      </c>
      <c r="C75" s="48" t="s">
        <v>19</v>
      </c>
      <c r="D75" s="58">
        <v>60</v>
      </c>
      <c r="E75" s="58">
        <v>78</v>
      </c>
      <c r="F75" s="58">
        <v>146</v>
      </c>
      <c r="G75" s="58">
        <v>276</v>
      </c>
      <c r="H75" s="59">
        <v>157</v>
      </c>
      <c r="I75" s="60">
        <f>Tabela1[[#This Row],[E_27/3 a 9/4]]/SUM(Tabela1[E_27/3 a 9/4])</f>
        <v>1.2406359642191105E-3</v>
      </c>
      <c r="J75" s="60">
        <f>SUM($I$4:I75)</f>
        <v>0.62457723551537769</v>
      </c>
      <c r="K75" s="61">
        <f t="shared" si="9"/>
        <v>337.49578130273375</v>
      </c>
      <c r="L75" s="61">
        <f t="shared" si="10"/>
        <v>438.74451569355386</v>
      </c>
      <c r="M75" s="61">
        <f t="shared" si="11"/>
        <v>821.2397345033188</v>
      </c>
      <c r="N75" s="61">
        <f t="shared" si="12"/>
        <v>1552.480593992575</v>
      </c>
      <c r="O75" s="61">
        <f t="shared" si="13"/>
        <v>883.11396107548649</v>
      </c>
      <c r="P75" s="59">
        <f>SLOPE(K75:O75,Datas!$G$1:$G$5)</f>
        <v>220.49724378445268</v>
      </c>
      <c r="Q75" s="61">
        <f t="shared" si="14"/>
        <v>89.740153728394802</v>
      </c>
      <c r="R75" s="48" t="str">
        <f t="shared" si="15"/>
        <v>AUMENTO</v>
      </c>
      <c r="S75" s="60">
        <f t="shared" si="16"/>
        <v>1.2869718309859151</v>
      </c>
      <c r="T7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5" s="48" t="str">
        <f t="shared" si="17"/>
        <v>Risco MUITO ALTO de transmissão nas escolas com tendência de AUMENTO na taxa.</v>
      </c>
    </row>
    <row r="76" spans="1:21" x14ac:dyDescent="0.35">
      <c r="A76" s="56" t="s">
        <v>773</v>
      </c>
      <c r="B76" s="57">
        <v>33693</v>
      </c>
      <c r="C76" s="48" t="s">
        <v>10</v>
      </c>
      <c r="D76" s="58">
        <v>114</v>
      </c>
      <c r="E76" s="58">
        <v>98</v>
      </c>
      <c r="F76" s="58">
        <v>124</v>
      </c>
      <c r="G76" s="58">
        <v>161</v>
      </c>
      <c r="H76" s="59">
        <v>173</v>
      </c>
      <c r="I76" s="60">
        <f>Tabela1[[#This Row],[E_27/3 a 9/4]]/SUM(Tabela1[E_27/3 a 9/4])</f>
        <v>1.3670702026108671E-3</v>
      </c>
      <c r="J76" s="60">
        <f>SUM($I$4:I76)</f>
        <v>0.62594430571798854</v>
      </c>
      <c r="K76" s="61">
        <f t="shared" si="9"/>
        <v>338.34921200249312</v>
      </c>
      <c r="L76" s="61">
        <f t="shared" si="10"/>
        <v>290.86160330038882</v>
      </c>
      <c r="M76" s="61">
        <f t="shared" si="11"/>
        <v>368.02896744130828</v>
      </c>
      <c r="N76" s="61">
        <f t="shared" si="12"/>
        <v>477.84406256492446</v>
      </c>
      <c r="O76" s="61">
        <f t="shared" si="13"/>
        <v>513.45976909150272</v>
      </c>
      <c r="P76" s="59">
        <f>SLOPE(K76:O76,Datas!$G$1:$G$5)</f>
        <v>53.72035734425549</v>
      </c>
      <c r="Q76" s="61">
        <f t="shared" si="14"/>
        <v>88.933566979648546</v>
      </c>
      <c r="R76" s="48" t="str">
        <f t="shared" si="15"/>
        <v>AUMENTO</v>
      </c>
      <c r="S76" s="60">
        <f t="shared" si="16"/>
        <v>0.49107142857142855</v>
      </c>
      <c r="T7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6" s="48" t="str">
        <f t="shared" si="17"/>
        <v>Risco MUITO ALTO de transmissão nas escolas com tendência de AUMENTO na taxa.</v>
      </c>
    </row>
    <row r="77" spans="1:21" x14ac:dyDescent="0.35">
      <c r="A77" s="56" t="s">
        <v>38</v>
      </c>
      <c r="B77" s="57">
        <v>53433</v>
      </c>
      <c r="C77" s="48" t="s">
        <v>30</v>
      </c>
      <c r="D77" s="58">
        <v>160</v>
      </c>
      <c r="E77" s="58">
        <v>160</v>
      </c>
      <c r="F77" s="58">
        <v>164</v>
      </c>
      <c r="G77" s="58">
        <v>237</v>
      </c>
      <c r="H77" s="59">
        <v>225</v>
      </c>
      <c r="I77" s="60">
        <f>Tabela1[[#This Row],[E_27/3 a 9/4]]/SUM(Tabela1[E_27/3 a 9/4])</f>
        <v>1.7779814773840755E-3</v>
      </c>
      <c r="J77" s="60">
        <f>SUM($I$4:I77)</f>
        <v>0.6277222871953726</v>
      </c>
      <c r="K77" s="61">
        <f t="shared" si="9"/>
        <v>299.44042071379107</v>
      </c>
      <c r="L77" s="61">
        <f t="shared" si="10"/>
        <v>299.44042071379107</v>
      </c>
      <c r="M77" s="61">
        <f t="shared" si="11"/>
        <v>306.92643123163589</v>
      </c>
      <c r="N77" s="61">
        <f t="shared" si="12"/>
        <v>443.54612318230301</v>
      </c>
      <c r="O77" s="61">
        <f t="shared" si="13"/>
        <v>421.08809162876872</v>
      </c>
      <c r="P77" s="59">
        <f>SLOPE(K77:O77,Datas!$G$1:$G$5)</f>
        <v>38.740104429846724</v>
      </c>
      <c r="Q77" s="61">
        <f t="shared" si="14"/>
        <v>88.521349908672491</v>
      </c>
      <c r="R77" s="48" t="str">
        <f t="shared" si="15"/>
        <v>AUMENTO</v>
      </c>
      <c r="S77" s="60">
        <f t="shared" si="16"/>
        <v>0.43181818181818177</v>
      </c>
      <c r="T7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7" s="48" t="str">
        <f t="shared" si="17"/>
        <v>Risco MUITO ALTO de transmissão nas escolas com tendência de AUMENTO na taxa.</v>
      </c>
    </row>
    <row r="78" spans="1:21" x14ac:dyDescent="0.35">
      <c r="A78" s="56" t="s">
        <v>770</v>
      </c>
      <c r="B78" s="57">
        <v>4085</v>
      </c>
      <c r="C78" s="48" t="s">
        <v>24</v>
      </c>
      <c r="D78" s="58">
        <v>0</v>
      </c>
      <c r="E78" s="58">
        <v>0</v>
      </c>
      <c r="F78" s="58">
        <v>0</v>
      </c>
      <c r="G78" s="58">
        <v>42</v>
      </c>
      <c r="H78" s="59">
        <v>6</v>
      </c>
      <c r="I78" s="60">
        <f>Tabela1[[#This Row],[E_27/3 a 9/4]]/SUM(Tabela1[E_27/3 a 9/4])</f>
        <v>4.7412839396908683E-5</v>
      </c>
      <c r="J78" s="60">
        <f>SUM($I$4:I78)</f>
        <v>0.62776970003476951</v>
      </c>
      <c r="K78" s="61">
        <f t="shared" si="9"/>
        <v>0</v>
      </c>
      <c r="L78" s="61">
        <f t="shared" si="10"/>
        <v>0</v>
      </c>
      <c r="M78" s="61">
        <f t="shared" si="11"/>
        <v>0</v>
      </c>
      <c r="N78" s="61">
        <f t="shared" si="12"/>
        <v>1028.1517747858018</v>
      </c>
      <c r="O78" s="61">
        <f t="shared" si="13"/>
        <v>146.87882496940023</v>
      </c>
      <c r="P78" s="59">
        <f>SLOPE(K78:O78,Datas!$G$1:$G$5)</f>
        <v>132.19094247246022</v>
      </c>
      <c r="Q78" s="61">
        <f t="shared" si="14"/>
        <v>89.566576305949482</v>
      </c>
      <c r="R78" s="48" t="str">
        <f t="shared" si="15"/>
        <v>AUMENTO</v>
      </c>
      <c r="S78" s="60">
        <f t="shared" si="16"/>
        <v>0</v>
      </c>
      <c r="T78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8" s="48" t="str">
        <f t="shared" si="17"/>
        <v>Risco alto de transmissão nas escolas com tendência de AUMENTO na taxa.</v>
      </c>
    </row>
    <row r="79" spans="1:21" x14ac:dyDescent="0.35">
      <c r="A79" s="56" t="s">
        <v>149</v>
      </c>
      <c r="B79" s="57">
        <v>8169</v>
      </c>
      <c r="C79" s="48" t="s">
        <v>24</v>
      </c>
      <c r="D79" s="58">
        <v>6</v>
      </c>
      <c r="E79" s="58">
        <v>3</v>
      </c>
      <c r="F79" s="58">
        <v>10</v>
      </c>
      <c r="G79" s="58">
        <v>82</v>
      </c>
      <c r="H79" s="59">
        <v>1</v>
      </c>
      <c r="I79" s="60">
        <f>Tabela1[[#This Row],[E_27/3 a 9/4]]/SUM(Tabela1[E_27/3 a 9/4])</f>
        <v>7.9021398994847799E-6</v>
      </c>
      <c r="J79" s="60">
        <f>SUM($I$4:I79)</f>
        <v>0.62777760217466894</v>
      </c>
      <c r="K79" s="61">
        <f t="shared" si="9"/>
        <v>73.448402497245681</v>
      </c>
      <c r="L79" s="61">
        <f t="shared" si="10"/>
        <v>36.72420124862284</v>
      </c>
      <c r="M79" s="61">
        <f t="shared" si="11"/>
        <v>122.41400416207614</v>
      </c>
      <c r="N79" s="61">
        <f t="shared" si="12"/>
        <v>1003.7948341290244</v>
      </c>
      <c r="O79" s="61">
        <f t="shared" si="13"/>
        <v>12.241400416207615</v>
      </c>
      <c r="P79" s="59">
        <f>SLOPE(K79:O79,Datas!$G$1:$G$5)</f>
        <v>84.465662871832563</v>
      </c>
      <c r="Q79" s="61">
        <f t="shared" si="14"/>
        <v>89.321699483130402</v>
      </c>
      <c r="R79" s="48" t="str">
        <f t="shared" si="15"/>
        <v>AUMENTO</v>
      </c>
      <c r="S79" s="60">
        <f t="shared" si="16"/>
        <v>5.552631578947369</v>
      </c>
      <c r="T79" s="60" t="str">
        <f>IF(Tabela1[[#This Row],[27/3 a 9/4]]&gt;200,"Muito alto",IF(Tabela1[[#This Row],[27/3 a 9/4]]&gt;50,"Alto",IF(Tabela1[[#This Row],[27/3 a 9/4]]&gt;20,"Moderado",IF(Tabela1[[#This Row],[27/3 a 9/4]]&gt;5,"Baixo","Muito baixo"))))</f>
        <v>Baixo</v>
      </c>
      <c r="U79" s="48" t="str">
        <f t="shared" si="17"/>
        <v>Risco baixo de transmissão nas escolas com tendência de AUMENTO na taxa.</v>
      </c>
    </row>
    <row r="80" spans="1:21" x14ac:dyDescent="0.35">
      <c r="A80" s="56" t="s">
        <v>476</v>
      </c>
      <c r="B80" s="57">
        <v>67941</v>
      </c>
      <c r="C80" s="48" t="s">
        <v>30</v>
      </c>
      <c r="D80" s="58">
        <v>172</v>
      </c>
      <c r="E80" s="58">
        <v>125</v>
      </c>
      <c r="F80" s="58">
        <v>147</v>
      </c>
      <c r="G80" s="58">
        <v>286</v>
      </c>
      <c r="H80" s="59">
        <v>370</v>
      </c>
      <c r="I80" s="60">
        <f>Tabela1[[#This Row],[E_27/3 a 9/4]]/SUM(Tabela1[E_27/3 a 9/4])</f>
        <v>2.9237917628093689E-3</v>
      </c>
      <c r="J80" s="60">
        <f>SUM($I$4:I80)</f>
        <v>0.63070139393747826</v>
      </c>
      <c r="K80" s="61">
        <f t="shared" si="9"/>
        <v>253.16083072077245</v>
      </c>
      <c r="L80" s="61">
        <f t="shared" si="10"/>
        <v>183.98316186102647</v>
      </c>
      <c r="M80" s="61">
        <f t="shared" si="11"/>
        <v>216.36419834856713</v>
      </c>
      <c r="N80" s="61">
        <f t="shared" si="12"/>
        <v>420.95347433802863</v>
      </c>
      <c r="O80" s="61">
        <f t="shared" si="13"/>
        <v>544.59015910863832</v>
      </c>
      <c r="P80" s="59">
        <f>SLOPE(K80:O80,Datas!$G$1:$G$5)</f>
        <v>81.982896925273394</v>
      </c>
      <c r="Q80" s="61">
        <f t="shared" si="14"/>
        <v>89.301159871529592</v>
      </c>
      <c r="R80" s="48" t="str">
        <f t="shared" si="15"/>
        <v>AUMENTO</v>
      </c>
      <c r="S80" s="60">
        <f t="shared" si="16"/>
        <v>1.2162162162162165</v>
      </c>
      <c r="T8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0" s="48" t="str">
        <f t="shared" si="17"/>
        <v>Risco MUITO ALTO de transmissão nas escolas com tendência de AUMENTO na taxa.</v>
      </c>
    </row>
    <row r="81" spans="1:21" x14ac:dyDescent="0.35">
      <c r="A81" s="56" t="s">
        <v>328</v>
      </c>
      <c r="B81" s="57">
        <v>83282</v>
      </c>
      <c r="C81" s="48" t="s">
        <v>77</v>
      </c>
      <c r="D81" s="58">
        <v>153</v>
      </c>
      <c r="E81" s="58">
        <v>125</v>
      </c>
      <c r="F81" s="58">
        <v>122</v>
      </c>
      <c r="G81" s="58">
        <v>204</v>
      </c>
      <c r="H81" s="59">
        <v>306</v>
      </c>
      <c r="I81" s="60">
        <f>Tabela1[[#This Row],[E_27/3 a 9/4]]/SUM(Tabela1[E_27/3 a 9/4])</f>
        <v>2.4180548092423426E-3</v>
      </c>
      <c r="J81" s="60">
        <f>SUM($I$4:I81)</f>
        <v>0.63311944874672066</v>
      </c>
      <c r="K81" s="61">
        <f t="shared" si="9"/>
        <v>183.71316731106361</v>
      </c>
      <c r="L81" s="61">
        <f t="shared" si="10"/>
        <v>150.09245695348335</v>
      </c>
      <c r="M81" s="61">
        <f t="shared" si="11"/>
        <v>146.49023798659974</v>
      </c>
      <c r="N81" s="61">
        <f t="shared" si="12"/>
        <v>244.95088974808482</v>
      </c>
      <c r="O81" s="61">
        <f t="shared" si="13"/>
        <v>367.42633462212723</v>
      </c>
      <c r="P81" s="59">
        <f>SLOPE(K81:O81,Datas!$G$1:$G$5)</f>
        <v>46.228476741672871</v>
      </c>
      <c r="Q81" s="61">
        <f t="shared" si="14"/>
        <v>88.760788819889029</v>
      </c>
      <c r="R81" s="48" t="str">
        <f t="shared" si="15"/>
        <v>AUMENTO</v>
      </c>
      <c r="S81" s="60">
        <f t="shared" si="16"/>
        <v>0.91250000000000009</v>
      </c>
      <c r="T8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1" s="48" t="str">
        <f t="shared" si="17"/>
        <v>Risco MUITO ALTO de transmissão nas escolas com tendência de AUMENTO na taxa.</v>
      </c>
    </row>
    <row r="82" spans="1:21" x14ac:dyDescent="0.35">
      <c r="A82" s="56" t="s">
        <v>615</v>
      </c>
      <c r="B82" s="57">
        <v>5771</v>
      </c>
      <c r="C82" s="48" t="s">
        <v>3</v>
      </c>
      <c r="D82" s="58">
        <v>16</v>
      </c>
      <c r="E82" s="58">
        <v>28</v>
      </c>
      <c r="F82" s="58">
        <v>54</v>
      </c>
      <c r="G82" s="58">
        <v>63</v>
      </c>
      <c r="H82" s="59">
        <v>40</v>
      </c>
      <c r="I82" s="60">
        <f>Tabela1[[#This Row],[E_27/3 a 9/4]]/SUM(Tabela1[E_27/3 a 9/4])</f>
        <v>3.1608559597939124E-4</v>
      </c>
      <c r="J82" s="60">
        <f>SUM($I$4:I82)</f>
        <v>0.63343553434270006</v>
      </c>
      <c r="K82" s="61">
        <f t="shared" si="9"/>
        <v>277.24831051810781</v>
      </c>
      <c r="L82" s="61">
        <f t="shared" si="10"/>
        <v>485.18454340668865</v>
      </c>
      <c r="M82" s="61">
        <f t="shared" si="11"/>
        <v>935.71304799861377</v>
      </c>
      <c r="N82" s="61">
        <f t="shared" si="12"/>
        <v>1091.6652226650494</v>
      </c>
      <c r="O82" s="61">
        <f t="shared" si="13"/>
        <v>693.12077629526948</v>
      </c>
      <c r="P82" s="59">
        <f>SLOPE(K82:O82,Datas!$G$1:$G$5)</f>
        <v>143.82256108126842</v>
      </c>
      <c r="Q82" s="61">
        <f t="shared" si="14"/>
        <v>89.601628174331367</v>
      </c>
      <c r="R82" s="48" t="str">
        <f t="shared" si="15"/>
        <v>AUMENTO</v>
      </c>
      <c r="S82" s="60">
        <f t="shared" si="16"/>
        <v>0.57653061224489777</v>
      </c>
      <c r="T8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2" s="48" t="str">
        <f t="shared" si="17"/>
        <v>Risco MUITO ALTO de transmissão nas escolas com tendência de AUMENTO na taxa.</v>
      </c>
    </row>
    <row r="83" spans="1:21" x14ac:dyDescent="0.35">
      <c r="A83" s="56" t="s">
        <v>61</v>
      </c>
      <c r="B83" s="57">
        <v>53901</v>
      </c>
      <c r="C83" s="48" t="s">
        <v>0</v>
      </c>
      <c r="D83" s="58">
        <v>303</v>
      </c>
      <c r="E83" s="58">
        <v>160</v>
      </c>
      <c r="F83" s="58">
        <v>150</v>
      </c>
      <c r="G83" s="58">
        <v>163</v>
      </c>
      <c r="H83" s="59">
        <v>277</v>
      </c>
      <c r="I83" s="60">
        <f>Tabela1[[#This Row],[E_27/3 a 9/4]]/SUM(Tabela1[E_27/3 a 9/4])</f>
        <v>2.1888927521572844E-3</v>
      </c>
      <c r="J83" s="60">
        <f>SUM($I$4:I83)</f>
        <v>0.63562442709485734</v>
      </c>
      <c r="K83" s="61">
        <f t="shared" si="9"/>
        <v>562.14170423554287</v>
      </c>
      <c r="L83" s="61">
        <f t="shared" si="10"/>
        <v>296.84050388675536</v>
      </c>
      <c r="M83" s="61">
        <f t="shared" si="11"/>
        <v>278.28797239383312</v>
      </c>
      <c r="N83" s="61">
        <f t="shared" si="12"/>
        <v>302.406263334632</v>
      </c>
      <c r="O83" s="61">
        <f t="shared" si="13"/>
        <v>513.90512235394522</v>
      </c>
      <c r="P83" s="59">
        <f>SLOPE(K83:O83,Datas!$G$1:$G$5)</f>
        <v>-9.0907404315318665</v>
      </c>
      <c r="Q83" s="61">
        <f t="shared" si="14"/>
        <v>-83.722585978205686</v>
      </c>
      <c r="R83" s="48" t="str">
        <f t="shared" si="15"/>
        <v>Redução</v>
      </c>
      <c r="S83" s="60">
        <f t="shared" si="16"/>
        <v>7.6672104404567759E-2</v>
      </c>
      <c r="T8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3" s="48" t="str">
        <f t="shared" si="17"/>
        <v>Risco MUITO ALTO de transmissão nas escolas com tendência de Redução na taxa.</v>
      </c>
    </row>
    <row r="84" spans="1:21" x14ac:dyDescent="0.35">
      <c r="A84" s="56" t="s">
        <v>554</v>
      </c>
      <c r="B84" s="57">
        <v>30401</v>
      </c>
      <c r="C84" s="48" t="s">
        <v>10</v>
      </c>
      <c r="D84" s="58">
        <v>40</v>
      </c>
      <c r="E84" s="58">
        <v>99</v>
      </c>
      <c r="F84" s="58">
        <v>131</v>
      </c>
      <c r="G84" s="58">
        <v>233</v>
      </c>
      <c r="H84" s="59">
        <v>266</v>
      </c>
      <c r="I84" s="60">
        <f>Tabela1[[#This Row],[E_27/3 a 9/4]]/SUM(Tabela1[E_27/3 a 9/4])</f>
        <v>2.1019692132629515E-3</v>
      </c>
      <c r="J84" s="60">
        <f>SUM($I$4:I84)</f>
        <v>0.63772639630812034</v>
      </c>
      <c r="K84" s="61">
        <f t="shared" si="9"/>
        <v>131.57461925594555</v>
      </c>
      <c r="L84" s="61">
        <f t="shared" si="10"/>
        <v>325.64718265846517</v>
      </c>
      <c r="M84" s="61">
        <f t="shared" si="11"/>
        <v>430.9068780632216</v>
      </c>
      <c r="N84" s="61">
        <f t="shared" si="12"/>
        <v>766.42215716588271</v>
      </c>
      <c r="O84" s="61">
        <f t="shared" si="13"/>
        <v>874.97121805203778</v>
      </c>
      <c r="P84" s="59">
        <f>SLOPE(K84:O84,Datas!$G$1:$G$5)</f>
        <v>192.75681720996019</v>
      </c>
      <c r="Q84" s="61">
        <f t="shared" si="14"/>
        <v>89.70275881118765</v>
      </c>
      <c r="R84" s="48" t="str">
        <f t="shared" si="15"/>
        <v>AUMENTO</v>
      </c>
      <c r="S84" s="60">
        <f t="shared" si="16"/>
        <v>1.7722222222222221</v>
      </c>
      <c r="T8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4" s="48" t="str">
        <f t="shared" si="17"/>
        <v>Risco MUITO ALTO de transmissão nas escolas com tendência de AUMENTO na taxa.</v>
      </c>
    </row>
    <row r="85" spans="1:21" x14ac:dyDescent="0.35">
      <c r="A85" s="56" t="s">
        <v>203</v>
      </c>
      <c r="B85" s="57">
        <v>5967</v>
      </c>
      <c r="C85" s="48" t="s">
        <v>24</v>
      </c>
      <c r="D85" s="58">
        <v>20</v>
      </c>
      <c r="E85" s="58">
        <v>11</v>
      </c>
      <c r="F85" s="58">
        <v>8</v>
      </c>
      <c r="G85" s="58">
        <v>12</v>
      </c>
      <c r="H85" s="59">
        <v>28</v>
      </c>
      <c r="I85" s="60">
        <f>Tabela1[[#This Row],[E_27/3 a 9/4]]/SUM(Tabela1[E_27/3 a 9/4])</f>
        <v>2.2125991718557385E-4</v>
      </c>
      <c r="J85" s="60">
        <f>SUM($I$4:I85)</f>
        <v>0.63794765622530591</v>
      </c>
      <c r="K85" s="61">
        <f t="shared" si="9"/>
        <v>335.17680576504108</v>
      </c>
      <c r="L85" s="61">
        <f t="shared" si="10"/>
        <v>184.34724317077257</v>
      </c>
      <c r="M85" s="61">
        <f t="shared" si="11"/>
        <v>134.07072230601642</v>
      </c>
      <c r="N85" s="61">
        <f t="shared" si="12"/>
        <v>201.1060834590246</v>
      </c>
      <c r="O85" s="61">
        <f t="shared" si="13"/>
        <v>469.2475280710575</v>
      </c>
      <c r="P85" s="59">
        <f>SLOPE(K85:O85,Datas!$G$1:$G$5)</f>
        <v>28.490028490028486</v>
      </c>
      <c r="Q85" s="61">
        <f t="shared" si="14"/>
        <v>87.989743420111793</v>
      </c>
      <c r="R85" s="48" t="str">
        <f t="shared" si="15"/>
        <v>AUMENTO</v>
      </c>
      <c r="S85" s="60">
        <f t="shared" si="16"/>
        <v>0.53846153846153832</v>
      </c>
      <c r="T8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5" s="48" t="str">
        <f t="shared" si="17"/>
        <v>Risco MUITO ALTO de transmissão nas escolas com tendência de AUMENTO na taxa.</v>
      </c>
    </row>
    <row r="86" spans="1:21" x14ac:dyDescent="0.35">
      <c r="A86" s="56" t="s">
        <v>4</v>
      </c>
      <c r="B86" s="57">
        <v>51452</v>
      </c>
      <c r="C86" s="48" t="s">
        <v>3</v>
      </c>
      <c r="D86" s="58">
        <v>209</v>
      </c>
      <c r="E86" s="58">
        <v>190</v>
      </c>
      <c r="F86" s="58">
        <v>195</v>
      </c>
      <c r="G86" s="58">
        <v>268</v>
      </c>
      <c r="H86" s="59">
        <v>158</v>
      </c>
      <c r="I86" s="60">
        <f>Tabela1[[#This Row],[E_27/3 a 9/4]]/SUM(Tabela1[E_27/3 a 9/4])</f>
        <v>1.2485381041185952E-3</v>
      </c>
      <c r="J86" s="60">
        <f>SUM($I$4:I86)</f>
        <v>0.63919619432942454</v>
      </c>
      <c r="K86" s="61">
        <f t="shared" si="9"/>
        <v>406.20384047267351</v>
      </c>
      <c r="L86" s="61">
        <f t="shared" si="10"/>
        <v>369.27621861152141</v>
      </c>
      <c r="M86" s="61">
        <f t="shared" si="11"/>
        <v>378.9940138381404</v>
      </c>
      <c r="N86" s="61">
        <f t="shared" si="12"/>
        <v>520.87382414677757</v>
      </c>
      <c r="O86" s="61">
        <f t="shared" si="13"/>
        <v>307.08232916115992</v>
      </c>
      <c r="P86" s="59">
        <f>SLOPE(K86:O86,Datas!$G$1:$G$5)</f>
        <v>-4.6645417087771026</v>
      </c>
      <c r="Q86" s="61">
        <f t="shared" si="14"/>
        <v>-77.899895423865487</v>
      </c>
      <c r="R86" s="48" t="str">
        <f t="shared" si="15"/>
        <v>Redução</v>
      </c>
      <c r="S86" s="60">
        <f t="shared" si="16"/>
        <v>7.5757575757575801E-2</v>
      </c>
      <c r="T8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6" s="48" t="str">
        <f t="shared" si="17"/>
        <v>Risco MUITO ALTO de transmissão nas escolas com tendência de Redução na taxa.</v>
      </c>
    </row>
    <row r="87" spans="1:21" x14ac:dyDescent="0.35">
      <c r="A87" s="56" t="s">
        <v>852</v>
      </c>
      <c r="B87" s="57">
        <v>34527</v>
      </c>
      <c r="C87" s="48" t="s">
        <v>3</v>
      </c>
      <c r="D87" s="58">
        <v>156</v>
      </c>
      <c r="E87" s="58">
        <v>207</v>
      </c>
      <c r="F87" s="58">
        <v>142</v>
      </c>
      <c r="G87" s="58">
        <v>238</v>
      </c>
      <c r="H87" s="59">
        <v>306</v>
      </c>
      <c r="I87" s="60">
        <f>Tabela1[[#This Row],[E_27/3 a 9/4]]/SUM(Tabela1[E_27/3 a 9/4])</f>
        <v>2.4180548092423426E-3</v>
      </c>
      <c r="J87" s="60">
        <f>SUM($I$4:I87)</f>
        <v>0.64161424913866694</v>
      </c>
      <c r="K87" s="61">
        <f t="shared" si="9"/>
        <v>451.82031453644976</v>
      </c>
      <c r="L87" s="61">
        <f t="shared" si="10"/>
        <v>599.53080198105829</v>
      </c>
      <c r="M87" s="61">
        <f t="shared" si="11"/>
        <v>411.2723375908709</v>
      </c>
      <c r="N87" s="61">
        <f t="shared" si="12"/>
        <v>689.31560807483993</v>
      </c>
      <c r="O87" s="61">
        <f t="shared" si="13"/>
        <v>886.26292466765142</v>
      </c>
      <c r="P87" s="59">
        <f>SLOPE(K87:O87,Datas!$G$1:$G$5)</f>
        <v>95.867002635618491</v>
      </c>
      <c r="Q87" s="61">
        <f t="shared" si="14"/>
        <v>89.402362648359869</v>
      </c>
      <c r="R87" s="48" t="str">
        <f t="shared" si="15"/>
        <v>AUMENTO</v>
      </c>
      <c r="S87" s="60">
        <f t="shared" si="16"/>
        <v>0.61584158415841606</v>
      </c>
      <c r="T8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7" s="48" t="str">
        <f t="shared" si="17"/>
        <v>Risco MUITO ALTO de transmissão nas escolas com tendência de AUMENTO na taxa.</v>
      </c>
    </row>
    <row r="88" spans="1:21" x14ac:dyDescent="0.35">
      <c r="A88" s="56" t="s">
        <v>383</v>
      </c>
      <c r="B88" s="57">
        <v>22949</v>
      </c>
      <c r="C88" s="48" t="s">
        <v>30</v>
      </c>
      <c r="D88" s="58">
        <v>45</v>
      </c>
      <c r="E88" s="58">
        <v>70</v>
      </c>
      <c r="F88" s="58">
        <v>86</v>
      </c>
      <c r="G88" s="58">
        <v>84</v>
      </c>
      <c r="H88" s="59">
        <v>82</v>
      </c>
      <c r="I88" s="60">
        <f>Tabela1[[#This Row],[E_27/3 a 9/4]]/SUM(Tabela1[E_27/3 a 9/4])</f>
        <v>6.4797547175775197E-4</v>
      </c>
      <c r="J88" s="60">
        <f>SUM($I$4:I88)</f>
        <v>0.6422622246104247</v>
      </c>
      <c r="K88" s="61">
        <f t="shared" si="9"/>
        <v>196.08697546734064</v>
      </c>
      <c r="L88" s="61">
        <f t="shared" si="10"/>
        <v>305.02418406030762</v>
      </c>
      <c r="M88" s="61">
        <f t="shared" si="11"/>
        <v>374.74399755980653</v>
      </c>
      <c r="N88" s="61">
        <f t="shared" si="12"/>
        <v>366.02902087236919</v>
      </c>
      <c r="O88" s="61">
        <f t="shared" si="13"/>
        <v>357.31404418493184</v>
      </c>
      <c r="P88" s="59">
        <f>SLOPE(K88:O88,Datas!$G$1:$G$5)</f>
        <v>38.345897424724399</v>
      </c>
      <c r="Q88" s="61">
        <f t="shared" si="14"/>
        <v>88.506155807504612</v>
      </c>
      <c r="R88" s="48" t="str">
        <f t="shared" si="15"/>
        <v>AUMENTO</v>
      </c>
      <c r="S88" s="60">
        <f t="shared" si="16"/>
        <v>0.23880597014925381</v>
      </c>
      <c r="T8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8" s="48" t="str">
        <f t="shared" si="17"/>
        <v>Risco MUITO ALTO de transmissão nas escolas com tendência de AUMENTO na taxa.</v>
      </c>
    </row>
    <row r="89" spans="1:21" x14ac:dyDescent="0.35">
      <c r="A89" s="56" t="s">
        <v>151</v>
      </c>
      <c r="B89" s="57">
        <v>9781</v>
      </c>
      <c r="C89" s="48" t="s">
        <v>19</v>
      </c>
      <c r="D89" s="58">
        <v>14</v>
      </c>
      <c r="E89" s="58">
        <v>8</v>
      </c>
      <c r="F89" s="58">
        <v>3</v>
      </c>
      <c r="G89" s="58">
        <v>28</v>
      </c>
      <c r="H89" s="59">
        <v>34</v>
      </c>
      <c r="I89" s="60">
        <f>Tabela1[[#This Row],[E_27/3 a 9/4]]/SUM(Tabela1[E_27/3 a 9/4])</f>
        <v>2.6867275658248256E-4</v>
      </c>
      <c r="J89" s="60">
        <f>SUM($I$4:I89)</f>
        <v>0.64253089736700719</v>
      </c>
      <c r="K89" s="61">
        <f t="shared" si="9"/>
        <v>143.13464880891524</v>
      </c>
      <c r="L89" s="61">
        <f t="shared" si="10"/>
        <v>81.791227890808713</v>
      </c>
      <c r="M89" s="61">
        <f t="shared" si="11"/>
        <v>30.671710459053266</v>
      </c>
      <c r="N89" s="61">
        <f t="shared" si="12"/>
        <v>286.26929761783049</v>
      </c>
      <c r="O89" s="61">
        <f t="shared" si="13"/>
        <v>347.61271853593701</v>
      </c>
      <c r="P89" s="59">
        <f>SLOPE(K89:O89,Datas!$G$1:$G$5)</f>
        <v>61.343420918106531</v>
      </c>
      <c r="Q89" s="61">
        <f t="shared" si="14"/>
        <v>89.066066024330553</v>
      </c>
      <c r="R89" s="48" t="str">
        <f t="shared" si="15"/>
        <v>AUMENTO</v>
      </c>
      <c r="S89" s="60">
        <f t="shared" si="16"/>
        <v>2.7199999999999998</v>
      </c>
      <c r="T8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9" s="48" t="str">
        <f t="shared" si="17"/>
        <v>Risco MUITO ALTO de transmissão nas escolas com tendência de AUMENTO na taxa.</v>
      </c>
    </row>
    <row r="90" spans="1:21" x14ac:dyDescent="0.35">
      <c r="A90" s="56" t="s">
        <v>341</v>
      </c>
      <c r="B90" s="57">
        <v>35029</v>
      </c>
      <c r="C90" s="48" t="s">
        <v>71</v>
      </c>
      <c r="D90" s="58">
        <v>205</v>
      </c>
      <c r="E90" s="58">
        <v>205</v>
      </c>
      <c r="F90" s="58">
        <v>327</v>
      </c>
      <c r="G90" s="58">
        <v>377</v>
      </c>
      <c r="H90" s="59">
        <v>340</v>
      </c>
      <c r="I90" s="60">
        <f>Tabela1[[#This Row],[E_27/3 a 9/4]]/SUM(Tabela1[E_27/3 a 9/4])</f>
        <v>2.6867275658248252E-3</v>
      </c>
      <c r="J90" s="60">
        <f>SUM($I$4:I90)</f>
        <v>0.64521762493283197</v>
      </c>
      <c r="K90" s="61">
        <f t="shared" si="9"/>
        <v>585.2293813697222</v>
      </c>
      <c r="L90" s="61">
        <f t="shared" si="10"/>
        <v>585.2293813697222</v>
      </c>
      <c r="M90" s="61">
        <f t="shared" si="11"/>
        <v>933.51223272145933</v>
      </c>
      <c r="N90" s="61">
        <f t="shared" si="12"/>
        <v>1076.2511062262697</v>
      </c>
      <c r="O90" s="61">
        <f t="shared" si="13"/>
        <v>970.62433983271001</v>
      </c>
      <c r="P90" s="59">
        <f>SLOPE(K90:O90,Datas!$G$1:$G$5)</f>
        <v>126.18116417825232</v>
      </c>
      <c r="Q90" s="61">
        <f t="shared" si="14"/>
        <v>89.545933972014865</v>
      </c>
      <c r="R90" s="48" t="str">
        <f t="shared" si="15"/>
        <v>AUMENTO</v>
      </c>
      <c r="S90" s="60">
        <f t="shared" si="16"/>
        <v>0.45929443690637733</v>
      </c>
      <c r="T9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90" s="48" t="str">
        <f t="shared" si="17"/>
        <v>Risco MUITO ALTO de transmissão nas escolas com tendência de AUMENTO na taxa.</v>
      </c>
    </row>
    <row r="91" spans="1:21" x14ac:dyDescent="0.35">
      <c r="A91" s="56" t="s">
        <v>42</v>
      </c>
      <c r="B91" s="57">
        <v>106735</v>
      </c>
      <c r="C91" s="48" t="s">
        <v>0</v>
      </c>
      <c r="D91" s="58">
        <v>365</v>
      </c>
      <c r="E91" s="58">
        <v>218</v>
      </c>
      <c r="F91" s="58">
        <v>250</v>
      </c>
      <c r="G91" s="58">
        <v>320</v>
      </c>
      <c r="H91" s="59">
        <v>573</v>
      </c>
      <c r="I91" s="60">
        <f>Tabela1[[#This Row],[E_27/3 a 9/4]]/SUM(Tabela1[E_27/3 a 9/4])</f>
        <v>4.5279261624047796E-3</v>
      </c>
      <c r="J91" s="60">
        <f>SUM($I$4:I91)</f>
        <v>0.6497455510952368</v>
      </c>
      <c r="K91" s="61">
        <f t="shared" si="9"/>
        <v>341.9684264767883</v>
      </c>
      <c r="L91" s="61">
        <f t="shared" si="10"/>
        <v>204.24415608750647</v>
      </c>
      <c r="M91" s="61">
        <f t="shared" si="11"/>
        <v>234.22494964163585</v>
      </c>
      <c r="N91" s="61">
        <f t="shared" si="12"/>
        <v>299.80793554129383</v>
      </c>
      <c r="O91" s="61">
        <f t="shared" si="13"/>
        <v>536.84358457862925</v>
      </c>
      <c r="P91" s="59">
        <f>SLOPE(K91:O91,Datas!$G$1:$G$5)</f>
        <v>48.531409565746927</v>
      </c>
      <c r="Q91" s="61">
        <f t="shared" si="14"/>
        <v>88.819575336677673</v>
      </c>
      <c r="R91" s="48" t="str">
        <f t="shared" si="15"/>
        <v>AUMENTO</v>
      </c>
      <c r="S91" s="60">
        <f t="shared" si="16"/>
        <v>0.60804321728691491</v>
      </c>
      <c r="T9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91" s="48" t="str">
        <f t="shared" si="17"/>
        <v>Risco MUITO ALTO de transmissão nas escolas com tendência de AUMENTO na taxa.</v>
      </c>
    </row>
    <row r="92" spans="1:21" x14ac:dyDescent="0.35">
      <c r="A92" s="56" t="s">
        <v>458</v>
      </c>
      <c r="B92" s="57">
        <v>4604</v>
      </c>
      <c r="C92" s="48" t="s">
        <v>30</v>
      </c>
      <c r="D92" s="58">
        <v>6</v>
      </c>
      <c r="E92" s="58">
        <v>11</v>
      </c>
      <c r="F92" s="58">
        <v>4</v>
      </c>
      <c r="G92" s="58">
        <v>7</v>
      </c>
      <c r="H92" s="59">
        <v>7</v>
      </c>
      <c r="I92" s="60">
        <f>Tabela1[[#This Row],[E_27/3 a 9/4]]/SUM(Tabela1[E_27/3 a 9/4])</f>
        <v>5.5314979296393461E-5</v>
      </c>
      <c r="J92" s="60">
        <f>SUM($I$4:I92)</f>
        <v>0.64980086607453313</v>
      </c>
      <c r="K92" s="61">
        <f t="shared" si="9"/>
        <v>130.32145960034754</v>
      </c>
      <c r="L92" s="61">
        <f t="shared" si="10"/>
        <v>238.92267593397048</v>
      </c>
      <c r="M92" s="61">
        <f t="shared" si="11"/>
        <v>86.880973066898349</v>
      </c>
      <c r="N92" s="61">
        <f t="shared" si="12"/>
        <v>152.04170286707213</v>
      </c>
      <c r="O92" s="61">
        <f t="shared" si="13"/>
        <v>152.04170286707213</v>
      </c>
      <c r="P92" s="59">
        <f>SLOPE(K92:O92,Datas!$G$1:$G$5)</f>
        <v>-4.3440486533449159</v>
      </c>
      <c r="Q92" s="61">
        <f t="shared" si="14"/>
        <v>-77.036352539384254</v>
      </c>
      <c r="R92" s="48" t="str">
        <f t="shared" si="15"/>
        <v>Redução</v>
      </c>
      <c r="S92" s="60">
        <f t="shared" si="16"/>
        <v>0</v>
      </c>
      <c r="T92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92" s="48" t="str">
        <f t="shared" si="17"/>
        <v>Risco alto de transmissão nas escolas com tendência de Redução na taxa.</v>
      </c>
    </row>
    <row r="93" spans="1:21" x14ac:dyDescent="0.35">
      <c r="A93" s="56" t="s">
        <v>82</v>
      </c>
      <c r="B93" s="57">
        <v>30986</v>
      </c>
      <c r="C93" s="48" t="s">
        <v>30</v>
      </c>
      <c r="D93" s="58">
        <v>83</v>
      </c>
      <c r="E93" s="58">
        <v>54</v>
      </c>
      <c r="F93" s="58">
        <v>110</v>
      </c>
      <c r="G93" s="58">
        <v>365</v>
      </c>
      <c r="H93" s="59">
        <v>344</v>
      </c>
      <c r="I93" s="60">
        <f>Tabela1[[#This Row],[E_27/3 a 9/4]]/SUM(Tabela1[E_27/3 a 9/4])</f>
        <v>2.7183361254227646E-3</v>
      </c>
      <c r="J93" s="60">
        <f>SUM($I$4:I93)</f>
        <v>0.65251920219995585</v>
      </c>
      <c r="K93" s="61">
        <f t="shared" si="9"/>
        <v>267.86290582843867</v>
      </c>
      <c r="L93" s="61">
        <f t="shared" si="10"/>
        <v>174.27225198476731</v>
      </c>
      <c r="M93" s="61">
        <f t="shared" si="11"/>
        <v>354.99903182082232</v>
      </c>
      <c r="N93" s="61">
        <f t="shared" si="12"/>
        <v>1177.9513328600015</v>
      </c>
      <c r="O93" s="61">
        <f t="shared" si="13"/>
        <v>1110.1787904214807</v>
      </c>
      <c r="P93" s="59">
        <f>SLOPE(K93:O93,Datas!$G$1:$G$5)</f>
        <v>268.83108500613179</v>
      </c>
      <c r="Q93" s="61">
        <f t="shared" si="14"/>
        <v>89.786871688416213</v>
      </c>
      <c r="R93" s="48" t="str">
        <f t="shared" si="15"/>
        <v>AUMENTO</v>
      </c>
      <c r="S93" s="60">
        <f t="shared" si="16"/>
        <v>3.3056680161943319</v>
      </c>
      <c r="T9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93" s="48" t="str">
        <f t="shared" si="17"/>
        <v>Risco MUITO ALTO de transmissão nas escolas com tendência de AUMENTO na taxa.</v>
      </c>
    </row>
    <row r="94" spans="1:21" x14ac:dyDescent="0.35">
      <c r="A94" s="56" t="s">
        <v>145</v>
      </c>
      <c r="B94" s="57">
        <v>25960</v>
      </c>
      <c r="C94" s="48" t="s">
        <v>3</v>
      </c>
      <c r="D94" s="58">
        <v>117</v>
      </c>
      <c r="E94" s="58">
        <v>86</v>
      </c>
      <c r="F94" s="58">
        <v>54</v>
      </c>
      <c r="G94" s="58">
        <v>51</v>
      </c>
      <c r="H94" s="59">
        <v>59</v>
      </c>
      <c r="I94" s="60">
        <f>Tabela1[[#This Row],[E_27/3 a 9/4]]/SUM(Tabela1[E_27/3 a 9/4])</f>
        <v>4.6622625406960203E-4</v>
      </c>
      <c r="J94" s="60">
        <f>SUM($I$4:I94)</f>
        <v>0.65298542845402541</v>
      </c>
      <c r="K94" s="61">
        <f t="shared" si="9"/>
        <v>450.69337442218796</v>
      </c>
      <c r="L94" s="61">
        <f t="shared" si="10"/>
        <v>331.27889060092451</v>
      </c>
      <c r="M94" s="61">
        <f t="shared" si="11"/>
        <v>208.01232665639446</v>
      </c>
      <c r="N94" s="61">
        <f t="shared" si="12"/>
        <v>196.45608628659477</v>
      </c>
      <c r="O94" s="61">
        <f t="shared" si="13"/>
        <v>227.27272727272725</v>
      </c>
      <c r="P94" s="59">
        <f>SLOPE(K94:O94,Datas!$G$1:$G$5)</f>
        <v>-58.166409861325107</v>
      </c>
      <c r="Q94" s="61">
        <f t="shared" si="14"/>
        <v>-89.015064953421742</v>
      </c>
      <c r="R94" s="48" t="str">
        <f t="shared" si="15"/>
        <v>Redução</v>
      </c>
      <c r="S94" s="60">
        <f t="shared" si="16"/>
        <v>-0.357976653696498</v>
      </c>
      <c r="T9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94" s="48" t="str">
        <f t="shared" si="17"/>
        <v>Risco MUITO ALTO de transmissão nas escolas com tendência de Redução na taxa.</v>
      </c>
    </row>
    <row r="95" spans="1:21" x14ac:dyDescent="0.35">
      <c r="A95" s="56" t="s">
        <v>506</v>
      </c>
      <c r="B95" s="57">
        <v>11958</v>
      </c>
      <c r="C95" s="48" t="s">
        <v>50</v>
      </c>
      <c r="D95" s="58">
        <v>11</v>
      </c>
      <c r="E95" s="58">
        <v>9</v>
      </c>
      <c r="F95" s="58">
        <v>12</v>
      </c>
      <c r="G95" s="58">
        <v>3</v>
      </c>
      <c r="H95" s="59">
        <v>14</v>
      </c>
      <c r="I95" s="60">
        <f>Tabela1[[#This Row],[E_27/3 a 9/4]]/SUM(Tabela1[E_27/3 a 9/4])</f>
        <v>1.1062995859278692E-4</v>
      </c>
      <c r="J95" s="60">
        <f>SUM($I$4:I95)</f>
        <v>0.6530960584126182</v>
      </c>
      <c r="K95" s="61">
        <f t="shared" si="9"/>
        <v>91.988626860679048</v>
      </c>
      <c r="L95" s="61">
        <f t="shared" si="10"/>
        <v>75.263421976919219</v>
      </c>
      <c r="M95" s="61">
        <f t="shared" si="11"/>
        <v>100.35122930255895</v>
      </c>
      <c r="N95" s="61">
        <f t="shared" si="12"/>
        <v>25.087807325639737</v>
      </c>
      <c r="O95" s="61">
        <f t="shared" si="13"/>
        <v>117.07643418631878</v>
      </c>
      <c r="P95" s="59">
        <f>SLOPE(K95:O95,Datas!$G$1:$G$5)</f>
        <v>-2.8421709430404009E-15</v>
      </c>
      <c r="Q95" s="61">
        <f t="shared" si="14"/>
        <v>-1.6284439969093208E-13</v>
      </c>
      <c r="R95" s="48" t="str">
        <f t="shared" si="15"/>
        <v>Estabilidade</v>
      </c>
      <c r="S95" s="60">
        <f t="shared" si="16"/>
        <v>-0.20312499999999994</v>
      </c>
      <c r="T95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95" s="48" t="str">
        <f t="shared" si="17"/>
        <v>Risco alto de transmissão nas escolas com tendência de Estabilidade na taxa.</v>
      </c>
    </row>
    <row r="96" spans="1:21" x14ac:dyDescent="0.35">
      <c r="A96" s="56" t="s">
        <v>397</v>
      </c>
      <c r="B96" s="57">
        <v>10832</v>
      </c>
      <c r="C96" s="48" t="s">
        <v>3</v>
      </c>
      <c r="D96" s="58">
        <v>28</v>
      </c>
      <c r="E96" s="58">
        <v>23</v>
      </c>
      <c r="F96" s="58">
        <v>9</v>
      </c>
      <c r="G96" s="58">
        <v>0</v>
      </c>
      <c r="H96" s="59">
        <v>0</v>
      </c>
      <c r="I96" s="60">
        <f>Tabela1[[#This Row],[E_27/3 a 9/4]]/SUM(Tabela1[E_27/3 a 9/4])</f>
        <v>0</v>
      </c>
      <c r="J96" s="60">
        <f>SUM($I$4:I96)</f>
        <v>0.6530960584126182</v>
      </c>
      <c r="K96" s="61">
        <f t="shared" si="9"/>
        <v>258.49335302806497</v>
      </c>
      <c r="L96" s="61">
        <f t="shared" si="10"/>
        <v>212.33382570162485</v>
      </c>
      <c r="M96" s="61">
        <f t="shared" si="11"/>
        <v>83.087149187592317</v>
      </c>
      <c r="N96" s="61">
        <f t="shared" si="12"/>
        <v>0</v>
      </c>
      <c r="O96" s="61">
        <f t="shared" si="13"/>
        <v>0</v>
      </c>
      <c r="P96" s="59">
        <f>SLOPE(K96:O96,Datas!$G$1:$G$5)</f>
        <v>-72.932053175775494</v>
      </c>
      <c r="Q96" s="61">
        <f t="shared" si="14"/>
        <v>-89.214444310228373</v>
      </c>
      <c r="R96" s="48" t="str">
        <f t="shared" si="15"/>
        <v>Redução</v>
      </c>
      <c r="S96" s="60">
        <f t="shared" si="16"/>
        <v>-1</v>
      </c>
      <c r="T9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96" s="48" t="str">
        <f t="shared" si="17"/>
        <v>Risco MUITO BAIXO de transmissão nas escolas com tendência de Redução na taxa.</v>
      </c>
    </row>
    <row r="97" spans="1:21" x14ac:dyDescent="0.35">
      <c r="A97" s="56" t="s">
        <v>659</v>
      </c>
      <c r="B97" s="57">
        <v>23206</v>
      </c>
      <c r="C97" s="48" t="s">
        <v>10</v>
      </c>
      <c r="D97" s="58">
        <v>36</v>
      </c>
      <c r="E97" s="58">
        <v>53</v>
      </c>
      <c r="F97" s="58">
        <v>38</v>
      </c>
      <c r="G97" s="58">
        <v>40</v>
      </c>
      <c r="H97" s="59">
        <v>114</v>
      </c>
      <c r="I97" s="60">
        <f>Tabela1[[#This Row],[E_27/3 a 9/4]]/SUM(Tabela1[E_27/3 a 9/4])</f>
        <v>9.0084394854126498E-4</v>
      </c>
      <c r="J97" s="60">
        <f>SUM($I$4:I97)</f>
        <v>0.65399690236115948</v>
      </c>
      <c r="K97" s="61">
        <f t="shared" si="9"/>
        <v>155.13229337240369</v>
      </c>
      <c r="L97" s="61">
        <f t="shared" si="10"/>
        <v>228.38920968714987</v>
      </c>
      <c r="M97" s="61">
        <f t="shared" si="11"/>
        <v>163.750754115315</v>
      </c>
      <c r="N97" s="61">
        <f t="shared" si="12"/>
        <v>172.36921485822631</v>
      </c>
      <c r="O97" s="61">
        <f t="shared" si="13"/>
        <v>491.25226234594498</v>
      </c>
      <c r="P97" s="59">
        <f>SLOPE(K97:O97,Datas!$G$1:$G$5)</f>
        <v>61.621994311815897</v>
      </c>
      <c r="Q97" s="61">
        <f t="shared" si="14"/>
        <v>89.07028729938412</v>
      </c>
      <c r="R97" s="48" t="str">
        <f t="shared" si="15"/>
        <v>AUMENTO</v>
      </c>
      <c r="S97" s="60">
        <f t="shared" si="16"/>
        <v>0.81889763779527547</v>
      </c>
      <c r="T9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97" s="48" t="str">
        <f t="shared" si="17"/>
        <v>Risco MUITO ALTO de transmissão nas escolas com tendência de AUMENTO na taxa.</v>
      </c>
    </row>
    <row r="98" spans="1:21" x14ac:dyDescent="0.35">
      <c r="A98" s="56" t="s">
        <v>326</v>
      </c>
      <c r="B98" s="57">
        <v>20307</v>
      </c>
      <c r="C98" s="48" t="s">
        <v>0</v>
      </c>
      <c r="D98" s="58">
        <v>41</v>
      </c>
      <c r="E98" s="58">
        <v>43</v>
      </c>
      <c r="F98" s="58">
        <v>38</v>
      </c>
      <c r="G98" s="58">
        <v>70</v>
      </c>
      <c r="H98" s="59">
        <v>100</v>
      </c>
      <c r="I98" s="60">
        <f>Tabela1[[#This Row],[E_27/3 a 9/4]]/SUM(Tabela1[E_27/3 a 9/4])</f>
        <v>7.9021398994847801E-4</v>
      </c>
      <c r="J98" s="60">
        <f>SUM($I$4:I98)</f>
        <v>0.65478711635110798</v>
      </c>
      <c r="K98" s="61">
        <f t="shared" si="9"/>
        <v>201.90082237652038</v>
      </c>
      <c r="L98" s="61">
        <f t="shared" si="10"/>
        <v>211.74964298025313</v>
      </c>
      <c r="M98" s="61">
        <f t="shared" si="11"/>
        <v>187.12759147092135</v>
      </c>
      <c r="N98" s="61">
        <f t="shared" si="12"/>
        <v>344.70872113064462</v>
      </c>
      <c r="O98" s="61">
        <f t="shared" si="13"/>
        <v>492.44103018663509</v>
      </c>
      <c r="P98" s="59">
        <f>SLOPE(K98:O98,Datas!$G$1:$G$5)</f>
        <v>71.403949377062091</v>
      </c>
      <c r="Q98" s="61">
        <f t="shared" si="14"/>
        <v>89.1976349411012</v>
      </c>
      <c r="R98" s="48" t="str">
        <f t="shared" si="15"/>
        <v>AUMENTO</v>
      </c>
      <c r="S98" s="60">
        <f t="shared" si="16"/>
        <v>1.0901639344262293</v>
      </c>
      <c r="T9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98" s="48" t="str">
        <f t="shared" si="17"/>
        <v>Risco MUITO ALTO de transmissão nas escolas com tendência de AUMENTO na taxa.</v>
      </c>
    </row>
    <row r="99" spans="1:21" x14ac:dyDescent="0.35">
      <c r="A99" s="56" t="s">
        <v>791</v>
      </c>
      <c r="B99" s="57">
        <v>43898</v>
      </c>
      <c r="C99" s="48" t="s">
        <v>77</v>
      </c>
      <c r="D99" s="58">
        <v>110</v>
      </c>
      <c r="E99" s="58">
        <v>103</v>
      </c>
      <c r="F99" s="58">
        <v>138</v>
      </c>
      <c r="G99" s="58">
        <v>192</v>
      </c>
      <c r="H99" s="59">
        <v>140</v>
      </c>
      <c r="I99" s="60">
        <f>Tabela1[[#This Row],[E_27/3 a 9/4]]/SUM(Tabela1[E_27/3 a 9/4])</f>
        <v>1.1062995859278692E-3</v>
      </c>
      <c r="J99" s="60">
        <f>SUM($I$4:I99)</f>
        <v>0.65589341593703587</v>
      </c>
      <c r="K99" s="61">
        <f t="shared" si="9"/>
        <v>250.58089206797578</v>
      </c>
      <c r="L99" s="61">
        <f t="shared" si="10"/>
        <v>234.63483530001369</v>
      </c>
      <c r="M99" s="61">
        <f t="shared" si="11"/>
        <v>314.36511913982412</v>
      </c>
      <c r="N99" s="61">
        <f t="shared" si="12"/>
        <v>437.37755706410314</v>
      </c>
      <c r="O99" s="61">
        <f t="shared" si="13"/>
        <v>318.92113535924187</v>
      </c>
      <c r="P99" s="59">
        <f>SLOPE(K99:O99,Datas!$G$1:$G$5)</f>
        <v>33.942320834662169</v>
      </c>
      <c r="Q99" s="61">
        <f t="shared" si="14"/>
        <v>88.312454503391038</v>
      </c>
      <c r="R99" s="48" t="str">
        <f t="shared" si="15"/>
        <v>AUMENTO</v>
      </c>
      <c r="S99" s="60">
        <f t="shared" si="16"/>
        <v>0.41880341880341893</v>
      </c>
      <c r="T9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99" s="48" t="str">
        <f t="shared" si="17"/>
        <v>Risco MUITO ALTO de transmissão nas escolas com tendência de AUMENTO na taxa.</v>
      </c>
    </row>
    <row r="100" spans="1:21" x14ac:dyDescent="0.35">
      <c r="A100" s="56" t="s">
        <v>346</v>
      </c>
      <c r="B100" s="57">
        <v>39063</v>
      </c>
      <c r="C100" s="48" t="s">
        <v>77</v>
      </c>
      <c r="D100" s="58">
        <v>201</v>
      </c>
      <c r="E100" s="58">
        <v>155</v>
      </c>
      <c r="F100" s="58">
        <v>124</v>
      </c>
      <c r="G100" s="58">
        <v>333</v>
      </c>
      <c r="H100" s="59">
        <v>514</v>
      </c>
      <c r="I100" s="60">
        <f>Tabela1[[#This Row],[E_27/3 a 9/4]]/SUM(Tabela1[E_27/3 a 9/4])</f>
        <v>4.0616999083351773E-3</v>
      </c>
      <c r="J100" s="60">
        <f>SUM($I$4:I100)</f>
        <v>0.65995511584537103</v>
      </c>
      <c r="K100" s="61">
        <f t="shared" si="9"/>
        <v>514.55341371630436</v>
      </c>
      <c r="L100" s="61">
        <f t="shared" si="10"/>
        <v>396.79492102501092</v>
      </c>
      <c r="M100" s="61">
        <f t="shared" si="11"/>
        <v>317.43593682000869</v>
      </c>
      <c r="N100" s="61">
        <f t="shared" si="12"/>
        <v>852.46908839566856</v>
      </c>
      <c r="O100" s="61">
        <f t="shared" si="13"/>
        <v>1315.8231574635845</v>
      </c>
      <c r="P100" s="59">
        <f>SLOPE(K100:O100,Datas!$G$1:$G$5)</f>
        <v>205.82136548652178</v>
      </c>
      <c r="Q100" s="61">
        <f t="shared" si="14"/>
        <v>89.721625942252984</v>
      </c>
      <c r="R100" s="48" t="str">
        <f t="shared" si="15"/>
        <v>AUMENTO</v>
      </c>
      <c r="S100" s="60">
        <f t="shared" si="16"/>
        <v>1.6468750000000003</v>
      </c>
      <c r="T10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00" s="48" t="str">
        <f t="shared" si="17"/>
        <v>Risco MUITO ALTO de transmissão nas escolas com tendência de AUMENTO na taxa.</v>
      </c>
    </row>
    <row r="101" spans="1:21" x14ac:dyDescent="0.35">
      <c r="A101" s="56" t="s">
        <v>206</v>
      </c>
      <c r="B101" s="57">
        <v>14889</v>
      </c>
      <c r="C101" s="48" t="s">
        <v>8</v>
      </c>
      <c r="D101" s="58">
        <v>9</v>
      </c>
      <c r="E101" s="58">
        <v>7</v>
      </c>
      <c r="F101" s="58">
        <v>0</v>
      </c>
      <c r="G101" s="58">
        <v>69</v>
      </c>
      <c r="H101" s="59">
        <v>38</v>
      </c>
      <c r="I101" s="60">
        <f>Tabela1[[#This Row],[E_27/3 a 9/4]]/SUM(Tabela1[E_27/3 a 9/4])</f>
        <v>3.0028131618042164E-4</v>
      </c>
      <c r="J101" s="60">
        <f>SUM($I$4:I101)</f>
        <v>0.66025539716155146</v>
      </c>
      <c r="K101" s="61">
        <f t="shared" si="9"/>
        <v>60.447310094700782</v>
      </c>
      <c r="L101" s="61">
        <f t="shared" si="10"/>
        <v>47.014574518100609</v>
      </c>
      <c r="M101" s="61">
        <f t="shared" si="11"/>
        <v>0</v>
      </c>
      <c r="N101" s="61">
        <f t="shared" si="12"/>
        <v>463.42937739270599</v>
      </c>
      <c r="O101" s="61">
        <f t="shared" si="13"/>
        <v>255.22197595540331</v>
      </c>
      <c r="P101" s="59">
        <f>SLOPE(K101:O101,Datas!$G$1:$G$5)</f>
        <v>80.596413459601052</v>
      </c>
      <c r="Q101" s="61">
        <f t="shared" si="14"/>
        <v>89.28913909227181</v>
      </c>
      <c r="R101" s="48" t="str">
        <f t="shared" si="15"/>
        <v>AUMENTO</v>
      </c>
      <c r="S101" s="60">
        <f t="shared" si="16"/>
        <v>9.03125</v>
      </c>
      <c r="T10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01" s="48" t="str">
        <f t="shared" si="17"/>
        <v>Risco MUITO ALTO de transmissão nas escolas com tendência de AUMENTO na taxa.</v>
      </c>
    </row>
    <row r="102" spans="1:21" x14ac:dyDescent="0.35">
      <c r="A102" s="56" t="s">
        <v>737</v>
      </c>
      <c r="B102" s="57">
        <v>4996</v>
      </c>
      <c r="C102" s="48" t="s">
        <v>3</v>
      </c>
      <c r="D102" s="58">
        <v>1</v>
      </c>
      <c r="E102" s="58">
        <v>8</v>
      </c>
      <c r="F102" s="58">
        <v>0</v>
      </c>
      <c r="G102" s="58">
        <v>8</v>
      </c>
      <c r="H102" s="59">
        <v>6</v>
      </c>
      <c r="I102" s="60">
        <f>Tabela1[[#This Row],[E_27/3 a 9/4]]/SUM(Tabela1[E_27/3 a 9/4])</f>
        <v>4.7412839396908683E-5</v>
      </c>
      <c r="J102" s="60">
        <f>SUM($I$4:I102)</f>
        <v>0.66030281000094837</v>
      </c>
      <c r="K102" s="61">
        <f t="shared" si="9"/>
        <v>20.016012810248196</v>
      </c>
      <c r="L102" s="61">
        <f t="shared" si="10"/>
        <v>160.12810248198556</v>
      </c>
      <c r="M102" s="61">
        <f t="shared" si="11"/>
        <v>0</v>
      </c>
      <c r="N102" s="61">
        <f t="shared" si="12"/>
        <v>160.12810248198556</v>
      </c>
      <c r="O102" s="61">
        <f t="shared" si="13"/>
        <v>120.09607686148918</v>
      </c>
      <c r="P102" s="59">
        <f>SLOPE(K102:O102,Datas!$G$1:$G$5)</f>
        <v>20.016012810248196</v>
      </c>
      <c r="Q102" s="61">
        <f t="shared" si="14"/>
        <v>87.139880894338674</v>
      </c>
      <c r="R102" s="48" t="str">
        <f t="shared" si="15"/>
        <v>AUMENTO</v>
      </c>
      <c r="S102" s="60">
        <f t="shared" si="16"/>
        <v>1.3333333333333337</v>
      </c>
      <c r="T102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102" s="48" t="str">
        <f t="shared" si="17"/>
        <v>Risco alto de transmissão nas escolas com tendência de AUMENTO na taxa.</v>
      </c>
    </row>
    <row r="103" spans="1:21" x14ac:dyDescent="0.35">
      <c r="A103" s="56" t="s">
        <v>95</v>
      </c>
      <c r="B103" s="57">
        <v>74505</v>
      </c>
      <c r="C103" s="48" t="s">
        <v>0</v>
      </c>
      <c r="D103" s="58">
        <v>205</v>
      </c>
      <c r="E103" s="58">
        <v>177</v>
      </c>
      <c r="F103" s="58">
        <v>343</v>
      </c>
      <c r="G103" s="58">
        <v>572</v>
      </c>
      <c r="H103" s="59">
        <v>446</v>
      </c>
      <c r="I103" s="60">
        <f>Tabela1[[#This Row],[E_27/3 a 9/4]]/SUM(Tabela1[E_27/3 a 9/4])</f>
        <v>3.524354395170212E-3</v>
      </c>
      <c r="J103" s="60">
        <f>SUM($I$4:I103)</f>
        <v>0.66382716439611855</v>
      </c>
      <c r="K103" s="61">
        <f t="shared" si="9"/>
        <v>275.14931883766189</v>
      </c>
      <c r="L103" s="61">
        <f t="shared" si="10"/>
        <v>237.56794845983492</v>
      </c>
      <c r="M103" s="61">
        <f t="shared" si="11"/>
        <v>460.37178712838067</v>
      </c>
      <c r="N103" s="61">
        <f t="shared" si="12"/>
        <v>767.73370914703719</v>
      </c>
      <c r="O103" s="61">
        <f t="shared" si="13"/>
        <v>598.61754244681572</v>
      </c>
      <c r="P103" s="59">
        <f>SLOPE(K103:O103,Datas!$G$1:$G$5)</f>
        <v>117.71022079055099</v>
      </c>
      <c r="Q103" s="61">
        <f t="shared" si="14"/>
        <v>89.513258909930926</v>
      </c>
      <c r="R103" s="48" t="str">
        <f t="shared" si="15"/>
        <v>AUMENTO</v>
      </c>
      <c r="S103" s="60">
        <f t="shared" si="16"/>
        <v>1.106206896551724</v>
      </c>
      <c r="T10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03" s="48" t="str">
        <f t="shared" si="17"/>
        <v>Risco MUITO ALTO de transmissão nas escolas com tendência de AUMENTO na taxa.</v>
      </c>
    </row>
    <row r="104" spans="1:21" x14ac:dyDescent="0.35">
      <c r="A104" s="56" t="s">
        <v>236</v>
      </c>
      <c r="B104" s="57">
        <v>17279</v>
      </c>
      <c r="C104" s="48" t="s">
        <v>3</v>
      </c>
      <c r="D104" s="58">
        <v>64</v>
      </c>
      <c r="E104" s="58">
        <v>42</v>
      </c>
      <c r="F104" s="58">
        <v>55</v>
      </c>
      <c r="G104" s="58">
        <v>83</v>
      </c>
      <c r="H104" s="59">
        <v>127</v>
      </c>
      <c r="I104" s="60">
        <f>Tabela1[[#This Row],[E_27/3 a 9/4]]/SUM(Tabela1[E_27/3 a 9/4])</f>
        <v>1.0035717672345671E-3</v>
      </c>
      <c r="J104" s="60">
        <f>SUM($I$4:I104)</f>
        <v>0.66483073616335309</v>
      </c>
      <c r="K104" s="61">
        <f t="shared" si="9"/>
        <v>370.39180508131261</v>
      </c>
      <c r="L104" s="61">
        <f t="shared" si="10"/>
        <v>243.06962208461138</v>
      </c>
      <c r="M104" s="61">
        <f t="shared" si="11"/>
        <v>318.30545749175303</v>
      </c>
      <c r="N104" s="61">
        <f t="shared" si="12"/>
        <v>480.35187221482721</v>
      </c>
      <c r="O104" s="61">
        <f t="shared" si="13"/>
        <v>734.99623820822967</v>
      </c>
      <c r="P104" s="59">
        <f>SLOPE(K104:O104,Datas!$G$1:$G$5)</f>
        <v>96.649111638405003</v>
      </c>
      <c r="Q104" s="61">
        <f t="shared" si="14"/>
        <v>89.407198534100118</v>
      </c>
      <c r="R104" s="48" t="str">
        <f t="shared" si="15"/>
        <v>AUMENTO</v>
      </c>
      <c r="S104" s="60">
        <f t="shared" si="16"/>
        <v>0.95652173913043459</v>
      </c>
      <c r="T10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04" s="48" t="str">
        <f t="shared" si="17"/>
        <v>Risco MUITO ALTO de transmissão nas escolas com tendência de AUMENTO na taxa.</v>
      </c>
    </row>
    <row r="105" spans="1:21" x14ac:dyDescent="0.35">
      <c r="A105" s="56" t="s">
        <v>197</v>
      </c>
      <c r="B105" s="57">
        <v>96122</v>
      </c>
      <c r="C105" s="48" t="s">
        <v>53</v>
      </c>
      <c r="D105" s="58">
        <v>397</v>
      </c>
      <c r="E105" s="58">
        <v>679</v>
      </c>
      <c r="F105" s="58">
        <v>838</v>
      </c>
      <c r="G105" s="58">
        <v>834</v>
      </c>
      <c r="H105" s="59">
        <v>679</v>
      </c>
      <c r="I105" s="60">
        <f>Tabela1[[#This Row],[E_27/3 a 9/4]]/SUM(Tabela1[E_27/3 a 9/4])</f>
        <v>5.3655529917501664E-3</v>
      </c>
      <c r="J105" s="60">
        <f>SUM($I$4:I105)</f>
        <v>0.67019628915510321</v>
      </c>
      <c r="K105" s="61">
        <f t="shared" si="9"/>
        <v>413.01679116123262</v>
      </c>
      <c r="L105" s="61">
        <f t="shared" si="10"/>
        <v>706.39395767878318</v>
      </c>
      <c r="M105" s="61">
        <f t="shared" si="11"/>
        <v>871.80874305570012</v>
      </c>
      <c r="N105" s="61">
        <f t="shared" si="12"/>
        <v>867.64736480722422</v>
      </c>
      <c r="O105" s="61">
        <f t="shared" si="13"/>
        <v>706.39395767878318</v>
      </c>
      <c r="P105" s="59">
        <f>SLOPE(K105:O105,Datas!$G$1:$G$5)</f>
        <v>74.800774016354211</v>
      </c>
      <c r="Q105" s="61">
        <f t="shared" si="14"/>
        <v>89.234067197610131</v>
      </c>
      <c r="R105" s="48" t="str">
        <f t="shared" si="15"/>
        <v>AUMENTO</v>
      </c>
      <c r="S105" s="60">
        <f t="shared" si="16"/>
        <v>0.18573667711598726</v>
      </c>
      <c r="T10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05" s="48" t="str">
        <f t="shared" si="17"/>
        <v>Risco MUITO ALTO de transmissão nas escolas com tendência de AUMENTO na taxa.</v>
      </c>
    </row>
    <row r="106" spans="1:21" x14ac:dyDescent="0.35">
      <c r="A106" s="56" t="s">
        <v>755</v>
      </c>
      <c r="B106" s="57">
        <v>20212</v>
      </c>
      <c r="C106" s="48" t="s">
        <v>0</v>
      </c>
      <c r="D106" s="58">
        <v>198</v>
      </c>
      <c r="E106" s="58">
        <v>88</v>
      </c>
      <c r="F106" s="58">
        <v>166</v>
      </c>
      <c r="G106" s="58">
        <v>290</v>
      </c>
      <c r="H106" s="59">
        <v>0</v>
      </c>
      <c r="I106" s="60">
        <f>Tabela1[[#This Row],[E_27/3 a 9/4]]/SUM(Tabela1[E_27/3 a 9/4])</f>
        <v>0</v>
      </c>
      <c r="J106" s="60">
        <f>SUM($I$4:I106)</f>
        <v>0.67019628915510321</v>
      </c>
      <c r="K106" s="61">
        <f t="shared" si="9"/>
        <v>979.61606966158729</v>
      </c>
      <c r="L106" s="61">
        <f t="shared" si="10"/>
        <v>435.38491984959427</v>
      </c>
      <c r="M106" s="61">
        <f t="shared" si="11"/>
        <v>821.29428062537102</v>
      </c>
      <c r="N106" s="61">
        <f t="shared" si="12"/>
        <v>1434.7912131407086</v>
      </c>
      <c r="O106" s="61">
        <f t="shared" si="13"/>
        <v>0</v>
      </c>
      <c r="P106" s="59">
        <f>SLOPE(K106:O106,Datas!$G$1:$G$5)</f>
        <v>-95.982584603206035</v>
      </c>
      <c r="Q106" s="61">
        <f t="shared" si="14"/>
        <v>-89.403082269529804</v>
      </c>
      <c r="R106" s="48" t="str">
        <f t="shared" si="15"/>
        <v>Redução</v>
      </c>
      <c r="S106" s="60">
        <f t="shared" si="16"/>
        <v>-3.7610619469026531E-2</v>
      </c>
      <c r="T10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106" s="48" t="str">
        <f t="shared" si="17"/>
        <v>Risco MUITO BAIXO de transmissão nas escolas com tendência de Redução na taxa.</v>
      </c>
    </row>
    <row r="107" spans="1:21" x14ac:dyDescent="0.35">
      <c r="A107" s="56" t="s">
        <v>608</v>
      </c>
      <c r="B107" s="57">
        <v>7139</v>
      </c>
      <c r="C107" s="48" t="s">
        <v>19</v>
      </c>
      <c r="D107" s="58">
        <v>82</v>
      </c>
      <c r="E107" s="58">
        <v>94</v>
      </c>
      <c r="F107" s="58">
        <v>67</v>
      </c>
      <c r="G107" s="58">
        <v>94</v>
      </c>
      <c r="H107" s="59">
        <v>88</v>
      </c>
      <c r="I107" s="60">
        <f>Tabela1[[#This Row],[E_27/3 a 9/4]]/SUM(Tabela1[E_27/3 a 9/4])</f>
        <v>6.9538831115466065E-4</v>
      </c>
      <c r="J107" s="60">
        <f>SUM($I$4:I107)</f>
        <v>0.67089167746625789</v>
      </c>
      <c r="K107" s="61">
        <f t="shared" si="9"/>
        <v>1148.6202549376662</v>
      </c>
      <c r="L107" s="61">
        <f t="shared" si="10"/>
        <v>1316.7110239529345</v>
      </c>
      <c r="M107" s="61">
        <f t="shared" si="11"/>
        <v>938.50679366858105</v>
      </c>
      <c r="N107" s="61">
        <f t="shared" si="12"/>
        <v>1316.7110239529345</v>
      </c>
      <c r="O107" s="61">
        <f t="shared" si="13"/>
        <v>1232.6656394453005</v>
      </c>
      <c r="P107" s="59">
        <f>SLOPE(K107:O107,Datas!$G$1:$G$5)</f>
        <v>16.809076901526851</v>
      </c>
      <c r="Q107" s="61">
        <f t="shared" si="14"/>
        <v>86.595391396475932</v>
      </c>
      <c r="R107" s="48" t="str">
        <f t="shared" si="15"/>
        <v>AUMENTO</v>
      </c>
      <c r="S107" s="60">
        <f t="shared" si="16"/>
        <v>0.12345679012345694</v>
      </c>
      <c r="T10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07" s="48" t="str">
        <f t="shared" si="17"/>
        <v>Risco MUITO ALTO de transmissão nas escolas com tendência de AUMENTO na taxa.</v>
      </c>
    </row>
    <row r="108" spans="1:21" x14ac:dyDescent="0.35">
      <c r="A108" s="56" t="s">
        <v>724</v>
      </c>
      <c r="B108" s="57">
        <v>33091</v>
      </c>
      <c r="C108" s="48" t="s">
        <v>3</v>
      </c>
      <c r="D108" s="58">
        <v>161</v>
      </c>
      <c r="E108" s="58">
        <v>87</v>
      </c>
      <c r="F108" s="58">
        <v>121</v>
      </c>
      <c r="G108" s="58">
        <v>136</v>
      </c>
      <c r="H108" s="59">
        <v>206</v>
      </c>
      <c r="I108" s="60">
        <f>Tabela1[[#This Row],[E_27/3 a 9/4]]/SUM(Tabela1[E_27/3 a 9/4])</f>
        <v>1.6278408192938647E-3</v>
      </c>
      <c r="J108" s="60">
        <f>SUM($I$4:I108)</f>
        <v>0.67251951828555179</v>
      </c>
      <c r="K108" s="61">
        <f t="shared" si="9"/>
        <v>486.53712489800853</v>
      </c>
      <c r="L108" s="61">
        <f t="shared" si="10"/>
        <v>262.91136562811641</v>
      </c>
      <c r="M108" s="61">
        <f t="shared" si="11"/>
        <v>365.65833610347221</v>
      </c>
      <c r="N108" s="61">
        <f t="shared" si="12"/>
        <v>410.98788190142329</v>
      </c>
      <c r="O108" s="61">
        <f t="shared" si="13"/>
        <v>622.52576229186184</v>
      </c>
      <c r="P108" s="59">
        <f>SLOPE(K108:O108,Datas!$G$1:$G$5)</f>
        <v>42.005379106101351</v>
      </c>
      <c r="Q108" s="61">
        <f t="shared" si="14"/>
        <v>88.636247063656114</v>
      </c>
      <c r="R108" s="48" t="str">
        <f t="shared" si="15"/>
        <v>AUMENTO</v>
      </c>
      <c r="S108" s="60">
        <f t="shared" si="16"/>
        <v>0.39024390243902418</v>
      </c>
      <c r="T10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08" s="48" t="str">
        <f t="shared" si="17"/>
        <v>Risco MUITO ALTO de transmissão nas escolas com tendência de AUMENTO na taxa.</v>
      </c>
    </row>
    <row r="109" spans="1:21" x14ac:dyDescent="0.35">
      <c r="A109" s="56" t="s">
        <v>408</v>
      </c>
      <c r="B109" s="57">
        <v>26631</v>
      </c>
      <c r="C109" s="48" t="s">
        <v>10</v>
      </c>
      <c r="D109" s="58">
        <v>45</v>
      </c>
      <c r="E109" s="58">
        <v>84</v>
      </c>
      <c r="F109" s="58">
        <v>93</v>
      </c>
      <c r="G109" s="58">
        <v>149</v>
      </c>
      <c r="H109" s="59">
        <v>194</v>
      </c>
      <c r="I109" s="60">
        <f>Tabela1[[#This Row],[E_27/3 a 9/4]]/SUM(Tabela1[E_27/3 a 9/4])</f>
        <v>1.5330151405000473E-3</v>
      </c>
      <c r="J109" s="60">
        <f>SUM($I$4:I109)</f>
        <v>0.67405253342605187</v>
      </c>
      <c r="K109" s="61">
        <f t="shared" si="9"/>
        <v>168.97600540723218</v>
      </c>
      <c r="L109" s="61">
        <f t="shared" si="10"/>
        <v>315.42187676016675</v>
      </c>
      <c r="M109" s="61">
        <f t="shared" si="11"/>
        <v>349.21707784161316</v>
      </c>
      <c r="N109" s="61">
        <f t="shared" si="12"/>
        <v>559.49832901505772</v>
      </c>
      <c r="O109" s="61">
        <f t="shared" si="13"/>
        <v>728.47433442228987</v>
      </c>
      <c r="P109" s="59">
        <f>SLOPE(K109:O109,Datas!$G$1:$G$5)</f>
        <v>136.30731102850064</v>
      </c>
      <c r="Q109" s="61">
        <f t="shared" si="14"/>
        <v>89.579664867679796</v>
      </c>
      <c r="R109" s="48" t="str">
        <f t="shared" si="15"/>
        <v>AUMENTO</v>
      </c>
      <c r="S109" s="60">
        <f t="shared" si="16"/>
        <v>1.3175675675675675</v>
      </c>
      <c r="T10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09" s="48" t="str">
        <f t="shared" si="17"/>
        <v>Risco MUITO ALTO de transmissão nas escolas com tendência de AUMENTO na taxa.</v>
      </c>
    </row>
    <row r="110" spans="1:21" x14ac:dyDescent="0.35">
      <c r="A110" s="56" t="s">
        <v>505</v>
      </c>
      <c r="B110" s="57">
        <v>89730</v>
      </c>
      <c r="C110" s="48" t="s">
        <v>0</v>
      </c>
      <c r="D110" s="58">
        <v>315</v>
      </c>
      <c r="E110" s="58">
        <v>527</v>
      </c>
      <c r="F110" s="58">
        <v>1067</v>
      </c>
      <c r="G110" s="58">
        <v>1117</v>
      </c>
      <c r="H110" s="59">
        <v>923</v>
      </c>
      <c r="I110" s="60">
        <f>Tabela1[[#This Row],[E_27/3 a 9/4]]/SUM(Tabela1[E_27/3 a 9/4])</f>
        <v>7.2936751272244527E-3</v>
      </c>
      <c r="J110" s="60">
        <f>SUM($I$4:I110)</f>
        <v>0.68134620855327632</v>
      </c>
      <c r="K110" s="61">
        <f t="shared" si="9"/>
        <v>351.0531594784353</v>
      </c>
      <c r="L110" s="61">
        <f t="shared" si="10"/>
        <v>587.31750807979495</v>
      </c>
      <c r="M110" s="61">
        <f t="shared" si="11"/>
        <v>1189.1229243285413</v>
      </c>
      <c r="N110" s="61">
        <f t="shared" si="12"/>
        <v>1244.845648055277</v>
      </c>
      <c r="O110" s="61">
        <f t="shared" si="13"/>
        <v>1028.6414799955421</v>
      </c>
      <c r="P110" s="59">
        <f>SLOPE(K110:O110,Datas!$G$1:$G$5)</f>
        <v>201.27047810096957</v>
      </c>
      <c r="Q110" s="61">
        <f t="shared" si="14"/>
        <v>89.715331783356405</v>
      </c>
      <c r="R110" s="48" t="str">
        <f t="shared" si="15"/>
        <v>AUMENTO</v>
      </c>
      <c r="S110" s="60">
        <f t="shared" si="16"/>
        <v>0.60293347302252498</v>
      </c>
      <c r="T11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10" s="48" t="str">
        <f t="shared" si="17"/>
        <v>Risco MUITO ALTO de transmissão nas escolas com tendência de AUMENTO na taxa.</v>
      </c>
    </row>
    <row r="111" spans="1:21" x14ac:dyDescent="0.35">
      <c r="A111" s="56" t="s">
        <v>256</v>
      </c>
      <c r="B111" s="57">
        <v>24596</v>
      </c>
      <c r="C111" s="48" t="s">
        <v>19</v>
      </c>
      <c r="D111" s="58">
        <v>72</v>
      </c>
      <c r="E111" s="58">
        <v>105</v>
      </c>
      <c r="F111" s="58">
        <v>267</v>
      </c>
      <c r="G111" s="58">
        <v>351</v>
      </c>
      <c r="H111" s="59">
        <v>231</v>
      </c>
      <c r="I111" s="60">
        <f>Tabela1[[#This Row],[E_27/3 a 9/4]]/SUM(Tabela1[E_27/3 a 9/4])</f>
        <v>1.8253943167809842E-3</v>
      </c>
      <c r="J111" s="60">
        <f>SUM($I$4:I111)</f>
        <v>0.68317160287005729</v>
      </c>
      <c r="K111" s="61">
        <f t="shared" si="9"/>
        <v>292.73052528866481</v>
      </c>
      <c r="L111" s="61">
        <f t="shared" si="10"/>
        <v>426.89868271263617</v>
      </c>
      <c r="M111" s="61">
        <f t="shared" si="11"/>
        <v>1085.5423646121321</v>
      </c>
      <c r="N111" s="61">
        <f t="shared" si="12"/>
        <v>1427.061310782241</v>
      </c>
      <c r="O111" s="61">
        <f t="shared" si="13"/>
        <v>939.17710196779967</v>
      </c>
      <c r="P111" s="59">
        <f>SLOPE(K111:O111,Datas!$G$1:$G$5)</f>
        <v>229.30557814278745</v>
      </c>
      <c r="Q111" s="61">
        <f t="shared" si="14"/>
        <v>89.750135095886961</v>
      </c>
      <c r="R111" s="48" t="str">
        <f t="shared" si="15"/>
        <v>AUMENTO</v>
      </c>
      <c r="S111" s="60">
        <f t="shared" si="16"/>
        <v>0.96621621621621645</v>
      </c>
      <c r="T11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11" s="48" t="str">
        <f t="shared" si="17"/>
        <v>Risco MUITO ALTO de transmissão nas escolas com tendência de AUMENTO na taxa.</v>
      </c>
    </row>
    <row r="112" spans="1:21" x14ac:dyDescent="0.35">
      <c r="A112" s="56" t="s">
        <v>318</v>
      </c>
      <c r="B112" s="57">
        <v>85293</v>
      </c>
      <c r="C112" s="48" t="s">
        <v>53</v>
      </c>
      <c r="D112" s="58">
        <v>475</v>
      </c>
      <c r="E112" s="58">
        <v>798</v>
      </c>
      <c r="F112" s="58">
        <v>652</v>
      </c>
      <c r="G112" s="58">
        <v>499</v>
      </c>
      <c r="H112" s="59">
        <v>393</v>
      </c>
      <c r="I112" s="60">
        <f>Tabela1[[#This Row],[E_27/3 a 9/4]]/SUM(Tabela1[E_27/3 a 9/4])</f>
        <v>3.1055409804975186E-3</v>
      </c>
      <c r="J112" s="60">
        <f>SUM($I$4:I112)</f>
        <v>0.68627714385055483</v>
      </c>
      <c r="K112" s="61">
        <f t="shared" si="9"/>
        <v>556.90384908491899</v>
      </c>
      <c r="L112" s="61">
        <f t="shared" si="10"/>
        <v>935.59846646266396</v>
      </c>
      <c r="M112" s="61">
        <f t="shared" si="11"/>
        <v>764.42380969129943</v>
      </c>
      <c r="N112" s="61">
        <f t="shared" si="12"/>
        <v>585.042148828157</v>
      </c>
      <c r="O112" s="61">
        <f t="shared" si="13"/>
        <v>460.76465829552251</v>
      </c>
      <c r="P112" s="59">
        <f>SLOPE(K112:O112,Datas!$G$1:$G$5)</f>
        <v>-54.283469921329996</v>
      </c>
      <c r="Q112" s="61">
        <f t="shared" si="14"/>
        <v>-88.944627166335465</v>
      </c>
      <c r="R112" s="48" t="str">
        <f t="shared" si="15"/>
        <v>Redução</v>
      </c>
      <c r="S112" s="60">
        <f t="shared" si="16"/>
        <v>-0.304935064935065</v>
      </c>
      <c r="T11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12" s="48" t="str">
        <f t="shared" si="17"/>
        <v>Risco MUITO ALTO de transmissão nas escolas com tendência de Redução na taxa.</v>
      </c>
    </row>
    <row r="113" spans="1:21" x14ac:dyDescent="0.35">
      <c r="A113" s="56" t="s">
        <v>468</v>
      </c>
      <c r="B113" s="57">
        <v>24879</v>
      </c>
      <c r="C113" s="48" t="s">
        <v>50</v>
      </c>
      <c r="D113" s="58">
        <v>461</v>
      </c>
      <c r="E113" s="58">
        <v>46</v>
      </c>
      <c r="F113" s="58">
        <v>175</v>
      </c>
      <c r="G113" s="58">
        <v>33</v>
      </c>
      <c r="H113" s="59">
        <v>77</v>
      </c>
      <c r="I113" s="60">
        <f>Tabela1[[#This Row],[E_27/3 a 9/4]]/SUM(Tabela1[E_27/3 a 9/4])</f>
        <v>6.0846477226032814E-4</v>
      </c>
      <c r="J113" s="60">
        <f>SUM($I$4:I113)</f>
        <v>0.68688560862281511</v>
      </c>
      <c r="K113" s="61">
        <f t="shared" si="9"/>
        <v>1852.9683668957755</v>
      </c>
      <c r="L113" s="61">
        <f t="shared" si="10"/>
        <v>184.89489127376501</v>
      </c>
      <c r="M113" s="61">
        <f t="shared" si="11"/>
        <v>703.40447767193211</v>
      </c>
      <c r="N113" s="61">
        <f t="shared" si="12"/>
        <v>132.6419872181358</v>
      </c>
      <c r="O113" s="61">
        <f t="shared" si="13"/>
        <v>309.49797017565015</v>
      </c>
      <c r="P113" s="59">
        <f>SLOPE(K113:O113,Datas!$G$1:$G$5)</f>
        <v>-313.91936974958799</v>
      </c>
      <c r="Q113" s="61">
        <f t="shared" si="14"/>
        <v>-89.817483114358666</v>
      </c>
      <c r="R113" s="48" t="str">
        <f t="shared" si="15"/>
        <v>Redução</v>
      </c>
      <c r="S113" s="60">
        <f t="shared" si="16"/>
        <v>-0.75806451612903214</v>
      </c>
      <c r="T11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13" s="48" t="str">
        <f t="shared" si="17"/>
        <v>Risco MUITO ALTO de transmissão nas escolas com tendência de Redução na taxa.</v>
      </c>
    </row>
    <row r="114" spans="1:21" x14ac:dyDescent="0.35">
      <c r="A114" s="56" t="s">
        <v>567</v>
      </c>
      <c r="B114" s="57">
        <v>54094</v>
      </c>
      <c r="C114" s="48" t="s">
        <v>26</v>
      </c>
      <c r="D114" s="58">
        <v>292</v>
      </c>
      <c r="E114" s="58">
        <v>281</v>
      </c>
      <c r="F114" s="58">
        <v>375</v>
      </c>
      <c r="G114" s="58">
        <v>436</v>
      </c>
      <c r="H114" s="59">
        <v>341</v>
      </c>
      <c r="I114" s="60">
        <f>Tabela1[[#This Row],[E_27/3 a 9/4]]/SUM(Tabela1[E_27/3 a 9/4])</f>
        <v>2.6946297057243102E-3</v>
      </c>
      <c r="J114" s="60">
        <f>SUM($I$4:I114)</f>
        <v>0.68958023832853943</v>
      </c>
      <c r="K114" s="61">
        <f t="shared" si="9"/>
        <v>539.80108699670939</v>
      </c>
      <c r="L114" s="61">
        <f t="shared" si="10"/>
        <v>519.46611454135393</v>
      </c>
      <c r="M114" s="61">
        <f t="shared" si="11"/>
        <v>693.23769734166444</v>
      </c>
      <c r="N114" s="61">
        <f t="shared" si="12"/>
        <v>806.00436277590859</v>
      </c>
      <c r="O114" s="61">
        <f t="shared" si="13"/>
        <v>630.38414611602025</v>
      </c>
      <c r="P114" s="59">
        <f>SLOPE(K114:O114,Datas!$G$1:$G$5)</f>
        <v>46.770436647317638</v>
      </c>
      <c r="Q114" s="61">
        <f t="shared" si="14"/>
        <v>88.775143977191632</v>
      </c>
      <c r="R114" s="48" t="str">
        <f t="shared" si="15"/>
        <v>AUMENTO</v>
      </c>
      <c r="S114" s="60">
        <f t="shared" si="16"/>
        <v>0.22943037974683533</v>
      </c>
      <c r="T11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14" s="48" t="str">
        <f t="shared" si="17"/>
        <v>Risco MUITO ALTO de transmissão nas escolas com tendência de AUMENTO na taxa.</v>
      </c>
    </row>
    <row r="115" spans="1:21" x14ac:dyDescent="0.35">
      <c r="A115" s="56" t="s">
        <v>822</v>
      </c>
      <c r="B115" s="57">
        <v>36133</v>
      </c>
      <c r="C115" s="48" t="s">
        <v>77</v>
      </c>
      <c r="D115" s="58">
        <v>92</v>
      </c>
      <c r="E115" s="58">
        <v>347</v>
      </c>
      <c r="F115" s="58">
        <v>672</v>
      </c>
      <c r="G115" s="58">
        <v>746</v>
      </c>
      <c r="H115" s="59">
        <v>406</v>
      </c>
      <c r="I115" s="60">
        <f>Tabela1[[#This Row],[E_27/3 a 9/4]]/SUM(Tabela1[E_27/3 a 9/4])</f>
        <v>3.208268799190821E-3</v>
      </c>
      <c r="J115" s="60">
        <f>SUM($I$4:I115)</f>
        <v>0.69278850712773021</v>
      </c>
      <c r="K115" s="61">
        <f t="shared" si="9"/>
        <v>254.6148949713558</v>
      </c>
      <c r="L115" s="61">
        <f t="shared" si="10"/>
        <v>960.34096255500515</v>
      </c>
      <c r="M115" s="61">
        <f t="shared" si="11"/>
        <v>1859.7957545733818</v>
      </c>
      <c r="N115" s="61">
        <f t="shared" si="12"/>
        <v>2064.5946918329505</v>
      </c>
      <c r="O115" s="61">
        <f t="shared" si="13"/>
        <v>1123.6266017214182</v>
      </c>
      <c r="P115" s="59">
        <f>SLOPE(K115:O115,Datas!$G$1:$G$5)</f>
        <v>284.22771427780697</v>
      </c>
      <c r="Q115" s="61">
        <f t="shared" si="14"/>
        <v>89.798416761542924</v>
      </c>
      <c r="R115" s="48" t="str">
        <f t="shared" si="15"/>
        <v>AUMENTO</v>
      </c>
      <c r="S115" s="60">
        <f t="shared" si="16"/>
        <v>0.55535553555355521</v>
      </c>
      <c r="T11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15" s="48" t="str">
        <f t="shared" si="17"/>
        <v>Risco MUITO ALTO de transmissão nas escolas com tendência de AUMENTO na taxa.</v>
      </c>
    </row>
    <row r="116" spans="1:21" x14ac:dyDescent="0.35">
      <c r="A116" s="56" t="s">
        <v>457</v>
      </c>
      <c r="B116" s="57">
        <v>20567</v>
      </c>
      <c r="C116" s="48" t="s">
        <v>10</v>
      </c>
      <c r="D116" s="58">
        <v>90</v>
      </c>
      <c r="E116" s="58">
        <v>78</v>
      </c>
      <c r="F116" s="58">
        <v>95</v>
      </c>
      <c r="G116" s="58">
        <v>230</v>
      </c>
      <c r="H116" s="59">
        <v>182</v>
      </c>
      <c r="I116" s="60">
        <f>Tabela1[[#This Row],[E_27/3 a 9/4]]/SUM(Tabela1[E_27/3 a 9/4])</f>
        <v>1.43818946170623E-3</v>
      </c>
      <c r="J116" s="60">
        <f>SUM($I$4:I116)</f>
        <v>0.69422669658943648</v>
      </c>
      <c r="K116" s="61">
        <f t="shared" si="9"/>
        <v>437.59420430787185</v>
      </c>
      <c r="L116" s="61">
        <f t="shared" si="10"/>
        <v>379.24831040015556</v>
      </c>
      <c r="M116" s="61">
        <f t="shared" si="11"/>
        <v>461.9049934360869</v>
      </c>
      <c r="N116" s="61">
        <f t="shared" si="12"/>
        <v>1118.2962998978949</v>
      </c>
      <c r="O116" s="61">
        <f t="shared" si="13"/>
        <v>884.91272426702972</v>
      </c>
      <c r="P116" s="59">
        <f>SLOPE(K116:O116,Datas!$G$1:$G$5)</f>
        <v>163.3685029416055</v>
      </c>
      <c r="Q116" s="61">
        <f t="shared" si="14"/>
        <v>89.649289410707908</v>
      </c>
      <c r="R116" s="48" t="str">
        <f t="shared" si="15"/>
        <v>AUMENTO</v>
      </c>
      <c r="S116" s="60">
        <f t="shared" si="16"/>
        <v>1.3498098859315593</v>
      </c>
      <c r="T11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16" s="48" t="str">
        <f t="shared" si="17"/>
        <v>Risco MUITO ALTO de transmissão nas escolas com tendência de AUMENTO na taxa.</v>
      </c>
    </row>
    <row r="117" spans="1:21" x14ac:dyDescent="0.35">
      <c r="A117" s="56" t="s">
        <v>7</v>
      </c>
      <c r="B117" s="57">
        <v>36826</v>
      </c>
      <c r="C117" s="48" t="s">
        <v>3</v>
      </c>
      <c r="D117" s="58">
        <v>84</v>
      </c>
      <c r="E117" s="58">
        <v>128</v>
      </c>
      <c r="F117" s="58">
        <v>65</v>
      </c>
      <c r="G117" s="58">
        <v>201</v>
      </c>
      <c r="H117" s="59">
        <v>256</v>
      </c>
      <c r="I117" s="60">
        <f>Tabela1[[#This Row],[E_27/3 a 9/4]]/SUM(Tabela1[E_27/3 a 9/4])</f>
        <v>2.0229478142681037E-3</v>
      </c>
      <c r="J117" s="60">
        <f>SUM($I$4:I117)</f>
        <v>0.69624964440370463</v>
      </c>
      <c r="K117" s="61">
        <f t="shared" si="9"/>
        <v>228.09971215988702</v>
      </c>
      <c r="L117" s="61">
        <f t="shared" si="10"/>
        <v>347.58051376744692</v>
      </c>
      <c r="M117" s="61">
        <f t="shared" si="11"/>
        <v>176.50572964753164</v>
      </c>
      <c r="N117" s="61">
        <f t="shared" si="12"/>
        <v>545.81002552544396</v>
      </c>
      <c r="O117" s="61">
        <f t="shared" si="13"/>
        <v>695.16102753489383</v>
      </c>
      <c r="P117" s="59">
        <f>SLOPE(K117:O117,Datas!$G$1:$G$5)</f>
        <v>113.23521425080108</v>
      </c>
      <c r="Q117" s="61">
        <f t="shared" si="14"/>
        <v>89.49402409427843</v>
      </c>
      <c r="R117" s="48" t="str">
        <f t="shared" si="15"/>
        <v>AUMENTO</v>
      </c>
      <c r="S117" s="60">
        <f t="shared" si="16"/>
        <v>1.4747292418772562</v>
      </c>
      <c r="T11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17" s="48" t="str">
        <f t="shared" si="17"/>
        <v>Risco MUITO ALTO de transmissão nas escolas com tendência de AUMENTO na taxa.</v>
      </c>
    </row>
    <row r="118" spans="1:21" x14ac:dyDescent="0.35">
      <c r="A118" s="56" t="s">
        <v>482</v>
      </c>
      <c r="B118" s="57">
        <v>12856</v>
      </c>
      <c r="C118" s="48" t="s">
        <v>50</v>
      </c>
      <c r="D118" s="58">
        <v>31</v>
      </c>
      <c r="E118" s="58">
        <v>17</v>
      </c>
      <c r="F118" s="58">
        <v>31</v>
      </c>
      <c r="G118" s="58">
        <v>40</v>
      </c>
      <c r="H118" s="59">
        <v>51</v>
      </c>
      <c r="I118" s="60">
        <f>Tabela1[[#This Row],[E_27/3 a 9/4]]/SUM(Tabela1[E_27/3 a 9/4])</f>
        <v>4.0300913487372381E-4</v>
      </c>
      <c r="J118" s="60">
        <f>SUM($I$4:I118)</f>
        <v>0.6966526535385783</v>
      </c>
      <c r="K118" s="61">
        <f t="shared" si="9"/>
        <v>241.13254511512133</v>
      </c>
      <c r="L118" s="61">
        <f t="shared" si="10"/>
        <v>132.23397635345364</v>
      </c>
      <c r="M118" s="61">
        <f t="shared" si="11"/>
        <v>241.13254511512133</v>
      </c>
      <c r="N118" s="61">
        <f t="shared" si="12"/>
        <v>311.13876789047913</v>
      </c>
      <c r="O118" s="61">
        <f t="shared" si="13"/>
        <v>396.70192906036095</v>
      </c>
      <c r="P118" s="59">
        <f>SLOPE(K118:O118,Datas!$G$1:$G$5)</f>
        <v>49.004355942750479</v>
      </c>
      <c r="Q118" s="61">
        <f t="shared" si="14"/>
        <v>88.830964566747042</v>
      </c>
      <c r="R118" s="48" t="str">
        <f t="shared" si="15"/>
        <v>AUMENTO</v>
      </c>
      <c r="S118" s="60">
        <f t="shared" si="16"/>
        <v>0.727848101265823</v>
      </c>
      <c r="T11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18" s="48" t="str">
        <f t="shared" si="17"/>
        <v>Risco MUITO ALTO de transmissão nas escolas com tendência de AUMENTO na taxa.</v>
      </c>
    </row>
    <row r="119" spans="1:21" x14ac:dyDescent="0.35">
      <c r="A119" s="56" t="s">
        <v>166</v>
      </c>
      <c r="B119" s="57">
        <v>9656</v>
      </c>
      <c r="C119" s="48" t="s">
        <v>3</v>
      </c>
      <c r="D119" s="58">
        <v>37</v>
      </c>
      <c r="E119" s="58">
        <v>42</v>
      </c>
      <c r="F119" s="58">
        <v>32</v>
      </c>
      <c r="G119" s="58">
        <v>65</v>
      </c>
      <c r="H119" s="59">
        <v>28</v>
      </c>
      <c r="I119" s="60">
        <f>Tabela1[[#This Row],[E_27/3 a 9/4]]/SUM(Tabela1[E_27/3 a 9/4])</f>
        <v>2.2125991718557385E-4</v>
      </c>
      <c r="J119" s="60">
        <f>SUM($I$4:I119)</f>
        <v>0.69687391345576388</v>
      </c>
      <c r="K119" s="61">
        <f t="shared" si="9"/>
        <v>383.18144159072079</v>
      </c>
      <c r="L119" s="61">
        <f t="shared" si="10"/>
        <v>434.96271748135871</v>
      </c>
      <c r="M119" s="61">
        <f t="shared" si="11"/>
        <v>331.40016570008282</v>
      </c>
      <c r="N119" s="61">
        <f t="shared" si="12"/>
        <v>673.15658657829329</v>
      </c>
      <c r="O119" s="61">
        <f t="shared" si="13"/>
        <v>289.97514498757249</v>
      </c>
      <c r="P119" s="59">
        <f>SLOPE(K119:O119,Datas!$G$1:$G$5)</f>
        <v>5.1781275890637968</v>
      </c>
      <c r="Q119" s="61">
        <f t="shared" si="14"/>
        <v>79.069597748205638</v>
      </c>
      <c r="R119" s="48" t="str">
        <f t="shared" si="15"/>
        <v>AUMENTO</v>
      </c>
      <c r="S119" s="60">
        <f t="shared" si="16"/>
        <v>0.25675675675675669</v>
      </c>
      <c r="T11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19" s="48" t="str">
        <f t="shared" si="17"/>
        <v>Risco MUITO ALTO de transmissão nas escolas com tendência de AUMENTO na taxa.</v>
      </c>
    </row>
    <row r="120" spans="1:21" x14ac:dyDescent="0.35">
      <c r="A120" s="56" t="s">
        <v>195</v>
      </c>
      <c r="B120" s="57">
        <v>3749</v>
      </c>
      <c r="C120" s="48" t="s">
        <v>3</v>
      </c>
      <c r="D120" s="58">
        <v>9</v>
      </c>
      <c r="E120" s="58">
        <v>6</v>
      </c>
      <c r="F120" s="58">
        <v>7</v>
      </c>
      <c r="G120" s="58">
        <v>12</v>
      </c>
      <c r="H120" s="59">
        <v>20</v>
      </c>
      <c r="I120" s="60">
        <f>Tabela1[[#This Row],[E_27/3 a 9/4]]/SUM(Tabela1[E_27/3 a 9/4])</f>
        <v>1.5804279798969562E-4</v>
      </c>
      <c r="J120" s="60">
        <f>SUM($I$4:I120)</f>
        <v>0.69703195625375358</v>
      </c>
      <c r="K120" s="61">
        <f t="shared" si="9"/>
        <v>240.06401707121898</v>
      </c>
      <c r="L120" s="61">
        <f t="shared" si="10"/>
        <v>160.04267804747934</v>
      </c>
      <c r="M120" s="61">
        <f t="shared" si="11"/>
        <v>186.71645772205923</v>
      </c>
      <c r="N120" s="61">
        <f t="shared" si="12"/>
        <v>320.08535609495868</v>
      </c>
      <c r="O120" s="61">
        <f t="shared" si="13"/>
        <v>533.47559349159781</v>
      </c>
      <c r="P120" s="59">
        <f>SLOPE(K120:O120,Datas!$G$1:$G$5)</f>
        <v>74.68658308882371</v>
      </c>
      <c r="Q120" s="61">
        <f t="shared" si="14"/>
        <v>89.232896276006841</v>
      </c>
      <c r="R120" s="48" t="str">
        <f t="shared" si="15"/>
        <v>AUMENTO</v>
      </c>
      <c r="S120" s="60">
        <f t="shared" si="16"/>
        <v>1.1818181818181821</v>
      </c>
      <c r="T12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20" s="48" t="str">
        <f t="shared" si="17"/>
        <v>Risco MUITO ALTO de transmissão nas escolas com tendência de AUMENTO na taxa.</v>
      </c>
    </row>
    <row r="121" spans="1:21" x14ac:dyDescent="0.35">
      <c r="A121" s="56" t="s">
        <v>856</v>
      </c>
      <c r="B121" s="57">
        <v>24871</v>
      </c>
      <c r="C121" s="48" t="s">
        <v>8</v>
      </c>
      <c r="D121" s="58">
        <v>49</v>
      </c>
      <c r="E121" s="58">
        <v>44</v>
      </c>
      <c r="F121" s="58">
        <v>91</v>
      </c>
      <c r="G121" s="58">
        <v>202</v>
      </c>
      <c r="H121" s="59">
        <v>121</v>
      </c>
      <c r="I121" s="60">
        <f>Tabela1[[#This Row],[E_27/3 a 9/4]]/SUM(Tabela1[E_27/3 a 9/4])</f>
        <v>9.561589278376584E-4</v>
      </c>
      <c r="J121" s="60">
        <f>SUM($I$4:I121)</f>
        <v>0.69798811518159121</v>
      </c>
      <c r="K121" s="61">
        <f t="shared" si="9"/>
        <v>197.01660568533634</v>
      </c>
      <c r="L121" s="61">
        <f t="shared" si="10"/>
        <v>176.91287041132244</v>
      </c>
      <c r="M121" s="61">
        <f t="shared" si="11"/>
        <v>365.88798198705319</v>
      </c>
      <c r="N121" s="61">
        <f t="shared" si="12"/>
        <v>812.19090507016199</v>
      </c>
      <c r="O121" s="61">
        <f t="shared" si="13"/>
        <v>486.51039363113671</v>
      </c>
      <c r="P121" s="59">
        <f>SLOPE(K121:O121,Datas!$G$1:$G$5)</f>
        <v>121.42656105504402</v>
      </c>
      <c r="Q121" s="61">
        <f t="shared" si="14"/>
        <v>89.52815525897158</v>
      </c>
      <c r="R121" s="48" t="str">
        <f t="shared" si="15"/>
        <v>AUMENTO</v>
      </c>
      <c r="S121" s="60">
        <f t="shared" si="16"/>
        <v>1.6331521739130432</v>
      </c>
      <c r="T12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21" s="48" t="str">
        <f t="shared" si="17"/>
        <v>Risco MUITO ALTO de transmissão nas escolas com tendência de AUMENTO na taxa.</v>
      </c>
    </row>
    <row r="122" spans="1:21" x14ac:dyDescent="0.35">
      <c r="A122" s="56" t="s">
        <v>500</v>
      </c>
      <c r="B122" s="57">
        <v>11181</v>
      </c>
      <c r="C122" s="48" t="s">
        <v>0</v>
      </c>
      <c r="D122" s="58">
        <v>12</v>
      </c>
      <c r="E122" s="58">
        <v>15</v>
      </c>
      <c r="F122" s="58">
        <v>15</v>
      </c>
      <c r="G122" s="58">
        <v>57</v>
      </c>
      <c r="H122" s="59">
        <v>42</v>
      </c>
      <c r="I122" s="60">
        <f>Tabela1[[#This Row],[E_27/3 a 9/4]]/SUM(Tabela1[E_27/3 a 9/4])</f>
        <v>3.3188987577836078E-4</v>
      </c>
      <c r="J122" s="60">
        <f>SUM($I$4:I122)</f>
        <v>0.69832000505736957</v>
      </c>
      <c r="K122" s="61">
        <f t="shared" si="9"/>
        <v>107.32492621411322</v>
      </c>
      <c r="L122" s="61">
        <f t="shared" si="10"/>
        <v>134.15615776764153</v>
      </c>
      <c r="M122" s="61">
        <f t="shared" si="11"/>
        <v>134.15615776764153</v>
      </c>
      <c r="N122" s="61">
        <f t="shared" si="12"/>
        <v>509.79339951703781</v>
      </c>
      <c r="O122" s="61">
        <f t="shared" si="13"/>
        <v>375.63724174939631</v>
      </c>
      <c r="P122" s="59">
        <f>SLOPE(K122:O122,Datas!$G$1:$G$5)</f>
        <v>91.226187281996232</v>
      </c>
      <c r="Q122" s="61">
        <f t="shared" si="14"/>
        <v>89.371962300594575</v>
      </c>
      <c r="R122" s="48" t="str">
        <f t="shared" si="15"/>
        <v>AUMENTO</v>
      </c>
      <c r="S122" s="60">
        <f t="shared" si="16"/>
        <v>2.535714285714286</v>
      </c>
      <c r="T12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22" s="48" t="str">
        <f t="shared" si="17"/>
        <v>Risco MUITO ALTO de transmissão nas escolas com tendência de AUMENTO na taxa.</v>
      </c>
    </row>
    <row r="123" spans="1:21" x14ac:dyDescent="0.35">
      <c r="A123" s="56" t="s">
        <v>142</v>
      </c>
      <c r="B123" s="57">
        <v>18855</v>
      </c>
      <c r="C123" s="48" t="s">
        <v>10</v>
      </c>
      <c r="D123" s="58">
        <v>72</v>
      </c>
      <c r="E123" s="58">
        <v>61</v>
      </c>
      <c r="F123" s="58">
        <v>103</v>
      </c>
      <c r="G123" s="58">
        <v>259</v>
      </c>
      <c r="H123" s="59">
        <v>240</v>
      </c>
      <c r="I123" s="60">
        <f>Tabela1[[#This Row],[E_27/3 a 9/4]]/SUM(Tabela1[E_27/3 a 9/4])</f>
        <v>1.8965135758763473E-3</v>
      </c>
      <c r="J123" s="60">
        <f>SUM($I$4:I123)</f>
        <v>0.70021651863324597</v>
      </c>
      <c r="K123" s="61">
        <f t="shared" si="9"/>
        <v>381.86157517899761</v>
      </c>
      <c r="L123" s="61">
        <f t="shared" si="10"/>
        <v>323.52161230442852</v>
      </c>
      <c r="M123" s="61">
        <f t="shared" si="11"/>
        <v>546.27419782551044</v>
      </c>
      <c r="N123" s="61">
        <f t="shared" si="12"/>
        <v>1373.6409440466721</v>
      </c>
      <c r="O123" s="61">
        <f t="shared" si="13"/>
        <v>1272.8719172633255</v>
      </c>
      <c r="P123" s="59">
        <f>SLOPE(K123:O123,Datas!$G$1:$G$5)</f>
        <v>283.21400159108993</v>
      </c>
      <c r="Q123" s="61">
        <f t="shared" si="14"/>
        <v>89.797695237219557</v>
      </c>
      <c r="R123" s="48" t="str">
        <f t="shared" si="15"/>
        <v>AUMENTO</v>
      </c>
      <c r="S123" s="60">
        <f t="shared" si="16"/>
        <v>2.1716101694915255</v>
      </c>
      <c r="T12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23" s="48" t="str">
        <f t="shared" si="17"/>
        <v>Risco MUITO ALTO de transmissão nas escolas com tendência de AUMENTO na taxa.</v>
      </c>
    </row>
    <row r="124" spans="1:21" x14ac:dyDescent="0.35">
      <c r="A124" s="56" t="s">
        <v>313</v>
      </c>
      <c r="B124" s="57">
        <v>17691</v>
      </c>
      <c r="C124" s="48" t="s">
        <v>8</v>
      </c>
      <c r="D124" s="58">
        <v>3</v>
      </c>
      <c r="E124" s="58">
        <v>6</v>
      </c>
      <c r="F124" s="58">
        <v>37</v>
      </c>
      <c r="G124" s="58">
        <v>9</v>
      </c>
      <c r="H124" s="59">
        <v>46</v>
      </c>
      <c r="I124" s="60">
        <f>Tabela1[[#This Row],[E_27/3 a 9/4]]/SUM(Tabela1[E_27/3 a 9/4])</f>
        <v>3.6349843537629992E-4</v>
      </c>
      <c r="J124" s="60">
        <f>SUM($I$4:I124)</f>
        <v>0.70058001706862227</v>
      </c>
      <c r="K124" s="61">
        <f t="shared" si="9"/>
        <v>16.957775139901646</v>
      </c>
      <c r="L124" s="61">
        <f t="shared" si="10"/>
        <v>33.915550279803291</v>
      </c>
      <c r="M124" s="61">
        <f t="shared" si="11"/>
        <v>209.14589339212029</v>
      </c>
      <c r="N124" s="61">
        <f t="shared" si="12"/>
        <v>50.873325419704926</v>
      </c>
      <c r="O124" s="61">
        <f t="shared" si="13"/>
        <v>260.01921881182523</v>
      </c>
      <c r="P124" s="59">
        <f>SLOPE(K124:O124,Datas!$G$1:$G$5)</f>
        <v>50.308066248374878</v>
      </c>
      <c r="Q124" s="61">
        <f t="shared" si="14"/>
        <v>88.861251496795376</v>
      </c>
      <c r="R124" s="48" t="str">
        <f t="shared" si="15"/>
        <v>AUMENTO</v>
      </c>
      <c r="S124" s="60">
        <f t="shared" si="16"/>
        <v>0.79347826086956519</v>
      </c>
      <c r="T12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24" s="48" t="str">
        <f t="shared" si="17"/>
        <v>Risco MUITO ALTO de transmissão nas escolas com tendência de AUMENTO na taxa.</v>
      </c>
    </row>
    <row r="125" spans="1:21" x14ac:dyDescent="0.35">
      <c r="A125" s="56" t="s">
        <v>803</v>
      </c>
      <c r="B125" s="57">
        <v>22289</v>
      </c>
      <c r="C125" s="48" t="s">
        <v>24</v>
      </c>
      <c r="D125" s="58">
        <v>65</v>
      </c>
      <c r="E125" s="58">
        <v>110</v>
      </c>
      <c r="F125" s="58">
        <v>175</v>
      </c>
      <c r="G125" s="58">
        <v>216</v>
      </c>
      <c r="H125" s="59">
        <v>190</v>
      </c>
      <c r="I125" s="60">
        <f>Tabela1[[#This Row],[E_27/3 a 9/4]]/SUM(Tabela1[E_27/3 a 9/4])</f>
        <v>1.5014065809021084E-3</v>
      </c>
      <c r="J125" s="60">
        <f>SUM($I$4:I125)</f>
        <v>0.70208142364952442</v>
      </c>
      <c r="K125" s="61">
        <f t="shared" si="9"/>
        <v>291.62367086903856</v>
      </c>
      <c r="L125" s="61">
        <f t="shared" si="10"/>
        <v>493.51698147068061</v>
      </c>
      <c r="M125" s="61">
        <f t="shared" si="11"/>
        <v>785.14065233971917</v>
      </c>
      <c r="N125" s="61">
        <f t="shared" si="12"/>
        <v>969.08789088788194</v>
      </c>
      <c r="O125" s="61">
        <f t="shared" si="13"/>
        <v>852.43842254026652</v>
      </c>
      <c r="P125" s="59">
        <f>SLOPE(K125:O125,Datas!$G$1:$G$5)</f>
        <v>159.72004127596571</v>
      </c>
      <c r="Q125" s="61">
        <f t="shared" si="14"/>
        <v>89.641278386753726</v>
      </c>
      <c r="R125" s="48" t="str">
        <f t="shared" si="15"/>
        <v>AUMENTO</v>
      </c>
      <c r="S125" s="60">
        <f t="shared" si="16"/>
        <v>0.74000000000000021</v>
      </c>
      <c r="T12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25" s="48" t="str">
        <f t="shared" si="17"/>
        <v>Risco MUITO ALTO de transmissão nas escolas com tendência de AUMENTO na taxa.</v>
      </c>
    </row>
    <row r="126" spans="1:21" x14ac:dyDescent="0.35">
      <c r="A126" s="56" t="s">
        <v>69</v>
      </c>
      <c r="B126" s="57">
        <v>16290</v>
      </c>
      <c r="C126" s="48" t="s">
        <v>3</v>
      </c>
      <c r="D126" s="58">
        <v>68</v>
      </c>
      <c r="E126" s="58">
        <v>28</v>
      </c>
      <c r="F126" s="58">
        <v>120</v>
      </c>
      <c r="G126" s="58">
        <v>267</v>
      </c>
      <c r="H126" s="59">
        <v>281</v>
      </c>
      <c r="I126" s="60">
        <f>Tabela1[[#This Row],[E_27/3 a 9/4]]/SUM(Tabela1[E_27/3 a 9/4])</f>
        <v>2.2205013117552234E-3</v>
      </c>
      <c r="J126" s="60">
        <f>SUM($I$4:I126)</f>
        <v>0.70430192496127964</v>
      </c>
      <c r="K126" s="61">
        <f t="shared" si="9"/>
        <v>417.43400859422962</v>
      </c>
      <c r="L126" s="61">
        <f t="shared" si="10"/>
        <v>171.88459177409453</v>
      </c>
      <c r="M126" s="61">
        <f t="shared" si="11"/>
        <v>736.64825046040517</v>
      </c>
      <c r="N126" s="61">
        <f t="shared" si="12"/>
        <v>1639.0423572744014</v>
      </c>
      <c r="O126" s="61">
        <f t="shared" si="13"/>
        <v>1724.9846531614487</v>
      </c>
      <c r="P126" s="59">
        <f>SLOPE(K126:O126,Datas!$G$1:$G$5)</f>
        <v>408.22590546347453</v>
      </c>
      <c r="Q126" s="61">
        <f t="shared" si="14"/>
        <v>89.859647160695701</v>
      </c>
      <c r="R126" s="48" t="str">
        <f t="shared" si="15"/>
        <v>AUMENTO</v>
      </c>
      <c r="S126" s="60">
        <f t="shared" si="16"/>
        <v>2.8055555555555558</v>
      </c>
      <c r="T12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26" s="48" t="str">
        <f t="shared" si="17"/>
        <v>Risco MUITO ALTO de transmissão nas escolas com tendência de AUMENTO na taxa.</v>
      </c>
    </row>
    <row r="127" spans="1:21" x14ac:dyDescent="0.35">
      <c r="A127" s="56" t="s">
        <v>282</v>
      </c>
      <c r="B127" s="57">
        <v>10959</v>
      </c>
      <c r="C127" s="48" t="s">
        <v>3</v>
      </c>
      <c r="D127" s="58">
        <v>38</v>
      </c>
      <c r="E127" s="58">
        <v>29</v>
      </c>
      <c r="F127" s="58">
        <v>51</v>
      </c>
      <c r="G127" s="58">
        <v>256</v>
      </c>
      <c r="H127" s="59">
        <v>232</v>
      </c>
      <c r="I127" s="60">
        <f>Tabela1[[#This Row],[E_27/3 a 9/4]]/SUM(Tabela1[E_27/3 a 9/4])</f>
        <v>1.8332964566804691E-3</v>
      </c>
      <c r="J127" s="60">
        <f>SUM($I$4:I127)</f>
        <v>0.70613522141796015</v>
      </c>
      <c r="K127" s="61">
        <f t="shared" si="9"/>
        <v>346.74696596404777</v>
      </c>
      <c r="L127" s="61">
        <f t="shared" si="10"/>
        <v>264.62268455151019</v>
      </c>
      <c r="M127" s="61">
        <f t="shared" si="11"/>
        <v>465.37092800437995</v>
      </c>
      <c r="N127" s="61">
        <f t="shared" si="12"/>
        <v>2335.9795601788483</v>
      </c>
      <c r="O127" s="61">
        <f t="shared" si="13"/>
        <v>2116.9814764120815</v>
      </c>
      <c r="P127" s="59">
        <f>SLOPE(K127:O127,Datas!$G$1:$G$5)</f>
        <v>561.18258965234054</v>
      </c>
      <c r="Q127" s="61">
        <f t="shared" si="14"/>
        <v>89.897901823889484</v>
      </c>
      <c r="R127" s="48" t="str">
        <f t="shared" si="15"/>
        <v>AUMENTO</v>
      </c>
      <c r="S127" s="60">
        <f t="shared" si="16"/>
        <v>5.2033898305084749</v>
      </c>
      <c r="T12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27" s="48" t="str">
        <f t="shared" si="17"/>
        <v>Risco MUITO ALTO de transmissão nas escolas com tendência de AUMENTO na taxa.</v>
      </c>
    </row>
    <row r="128" spans="1:21" x14ac:dyDescent="0.35">
      <c r="A128" s="56" t="s">
        <v>530</v>
      </c>
      <c r="B128" s="57">
        <v>32967</v>
      </c>
      <c r="C128" s="48" t="s">
        <v>10</v>
      </c>
      <c r="D128" s="58">
        <v>97</v>
      </c>
      <c r="E128" s="58">
        <v>82</v>
      </c>
      <c r="F128" s="58">
        <v>118</v>
      </c>
      <c r="G128" s="58">
        <v>191</v>
      </c>
      <c r="H128" s="59">
        <v>180</v>
      </c>
      <c r="I128" s="60">
        <f>Tabela1[[#This Row],[E_27/3 a 9/4]]/SUM(Tabela1[E_27/3 a 9/4])</f>
        <v>1.4223851819072605E-3</v>
      </c>
      <c r="J128" s="60">
        <f>SUM($I$4:I128)</f>
        <v>0.70755760659986744</v>
      </c>
      <c r="K128" s="61">
        <f t="shared" si="9"/>
        <v>294.23362756696088</v>
      </c>
      <c r="L128" s="61">
        <f t="shared" si="10"/>
        <v>248.7335820669154</v>
      </c>
      <c r="M128" s="61">
        <f t="shared" si="11"/>
        <v>357.93369126702459</v>
      </c>
      <c r="N128" s="61">
        <f t="shared" si="12"/>
        <v>579.36724603391269</v>
      </c>
      <c r="O128" s="61">
        <f t="shared" si="13"/>
        <v>546.00054600054602</v>
      </c>
      <c r="P128" s="59">
        <f>SLOPE(K128:O128,Datas!$G$1:$G$5)</f>
        <v>83.416750083416758</v>
      </c>
      <c r="Q128" s="61">
        <f t="shared" si="14"/>
        <v>89.313171095821161</v>
      </c>
      <c r="R128" s="48" t="str">
        <f t="shared" si="15"/>
        <v>AUMENTO</v>
      </c>
      <c r="S128" s="60">
        <f t="shared" si="16"/>
        <v>0.8737373737373737</v>
      </c>
      <c r="T12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28" s="48" t="str">
        <f t="shared" si="17"/>
        <v>Risco MUITO ALTO de transmissão nas escolas com tendência de AUMENTO na taxa.</v>
      </c>
    </row>
    <row r="129" spans="1:21" x14ac:dyDescent="0.35">
      <c r="A129" s="56" t="s">
        <v>65</v>
      </c>
      <c r="B129" s="57">
        <v>20866</v>
      </c>
      <c r="C129" s="48" t="s">
        <v>19</v>
      </c>
      <c r="D129" s="58">
        <v>37</v>
      </c>
      <c r="E129" s="58">
        <v>22</v>
      </c>
      <c r="F129" s="58">
        <v>26</v>
      </c>
      <c r="G129" s="58">
        <v>35</v>
      </c>
      <c r="H129" s="59">
        <v>50</v>
      </c>
      <c r="I129" s="60">
        <f>Tabela1[[#This Row],[E_27/3 a 9/4]]/SUM(Tabela1[E_27/3 a 9/4])</f>
        <v>3.9510699497423901E-4</v>
      </c>
      <c r="J129" s="60">
        <f>SUM($I$4:I129)</f>
        <v>0.70795271359484169</v>
      </c>
      <c r="K129" s="61">
        <f t="shared" si="9"/>
        <v>177.32195916802453</v>
      </c>
      <c r="L129" s="61">
        <f t="shared" si="10"/>
        <v>105.43467842423081</v>
      </c>
      <c r="M129" s="61">
        <f t="shared" si="11"/>
        <v>124.60461995590913</v>
      </c>
      <c r="N129" s="61">
        <f t="shared" si="12"/>
        <v>167.73698840218537</v>
      </c>
      <c r="O129" s="61">
        <f t="shared" si="13"/>
        <v>239.62426914597913</v>
      </c>
      <c r="P129" s="59">
        <f>SLOPE(K129:O129,Datas!$G$1:$G$5)</f>
        <v>18.690692993386374</v>
      </c>
      <c r="Q129" s="61">
        <f t="shared" si="14"/>
        <v>86.937448865575831</v>
      </c>
      <c r="R129" s="48" t="str">
        <f t="shared" si="15"/>
        <v>AUMENTO</v>
      </c>
      <c r="S129" s="60">
        <f t="shared" si="16"/>
        <v>0.50000000000000033</v>
      </c>
      <c r="T12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29" s="48" t="str">
        <f t="shared" si="17"/>
        <v>Risco MUITO ALTO de transmissão nas escolas com tendência de AUMENTO na taxa.</v>
      </c>
    </row>
    <row r="130" spans="1:21" x14ac:dyDescent="0.35">
      <c r="A130" s="56" t="s">
        <v>811</v>
      </c>
      <c r="B130" s="57">
        <v>5507</v>
      </c>
      <c r="C130" s="48" t="s">
        <v>50</v>
      </c>
      <c r="D130" s="58">
        <v>5</v>
      </c>
      <c r="E130" s="58">
        <v>1</v>
      </c>
      <c r="F130" s="58">
        <v>5</v>
      </c>
      <c r="G130" s="58">
        <v>11</v>
      </c>
      <c r="H130" s="59">
        <v>20</v>
      </c>
      <c r="I130" s="60">
        <f>Tabela1[[#This Row],[E_27/3 a 9/4]]/SUM(Tabela1[E_27/3 a 9/4])</f>
        <v>1.5804279798969562E-4</v>
      </c>
      <c r="J130" s="60">
        <f>SUM($I$4:I130)</f>
        <v>0.70811075639283139</v>
      </c>
      <c r="K130" s="61">
        <f t="shared" si="9"/>
        <v>90.793535500272384</v>
      </c>
      <c r="L130" s="61">
        <f t="shared" si="10"/>
        <v>18.158707100054475</v>
      </c>
      <c r="M130" s="61">
        <f t="shared" si="11"/>
        <v>90.793535500272384</v>
      </c>
      <c r="N130" s="61">
        <f t="shared" si="12"/>
        <v>199.74577810059924</v>
      </c>
      <c r="O130" s="61">
        <f t="shared" si="13"/>
        <v>363.17414200108954</v>
      </c>
      <c r="P130" s="59">
        <f>SLOPE(K130:O130,Datas!$G$1:$G$5)</f>
        <v>72.634828400217913</v>
      </c>
      <c r="Q130" s="61">
        <f t="shared" si="14"/>
        <v>89.211230188578114</v>
      </c>
      <c r="R130" s="48" t="str">
        <f t="shared" si="15"/>
        <v>AUMENTO</v>
      </c>
      <c r="S130" s="60">
        <f t="shared" si="16"/>
        <v>3.227272727272728</v>
      </c>
      <c r="T13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30" s="48" t="str">
        <f t="shared" si="17"/>
        <v>Risco MUITO ALTO de transmissão nas escolas com tendência de AUMENTO na taxa.</v>
      </c>
    </row>
    <row r="131" spans="1:21" x14ac:dyDescent="0.35">
      <c r="A131" s="56" t="s">
        <v>194</v>
      </c>
      <c r="B131" s="57">
        <v>8808</v>
      </c>
      <c r="C131" s="48" t="s">
        <v>10</v>
      </c>
      <c r="D131" s="58">
        <v>0</v>
      </c>
      <c r="E131" s="58">
        <v>28</v>
      </c>
      <c r="F131" s="58">
        <v>22</v>
      </c>
      <c r="G131" s="58">
        <v>59</v>
      </c>
      <c r="H131" s="59">
        <v>98</v>
      </c>
      <c r="I131" s="60">
        <f>Tabela1[[#This Row],[E_27/3 a 9/4]]/SUM(Tabela1[E_27/3 a 9/4])</f>
        <v>7.7440971014950853E-4</v>
      </c>
      <c r="J131" s="60">
        <f>SUM($I$4:I131)</f>
        <v>0.70888516610298091</v>
      </c>
      <c r="K131" s="61">
        <f t="shared" si="9"/>
        <v>0</v>
      </c>
      <c r="L131" s="61">
        <f t="shared" si="10"/>
        <v>317.89282470481379</v>
      </c>
      <c r="M131" s="61">
        <f t="shared" si="11"/>
        <v>249.77293369663943</v>
      </c>
      <c r="N131" s="61">
        <f t="shared" si="12"/>
        <v>669.84559491371476</v>
      </c>
      <c r="O131" s="61">
        <f t="shared" si="13"/>
        <v>1112.6248864668482</v>
      </c>
      <c r="P131" s="59">
        <f>SLOPE(K131:O131,Datas!$G$1:$G$5)</f>
        <v>257.72025431425971</v>
      </c>
      <c r="Q131" s="61">
        <f t="shared" si="14"/>
        <v>89.777683395027864</v>
      </c>
      <c r="R131" s="48" t="str">
        <f t="shared" si="15"/>
        <v>AUMENTO</v>
      </c>
      <c r="S131" s="60">
        <f t="shared" si="16"/>
        <v>3.7099999999999991</v>
      </c>
      <c r="T13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31" s="48" t="str">
        <f t="shared" si="17"/>
        <v>Risco MUITO ALTO de transmissão nas escolas com tendência de AUMENTO na taxa.</v>
      </c>
    </row>
    <row r="132" spans="1:21" x14ac:dyDescent="0.35">
      <c r="A132" s="56" t="s">
        <v>834</v>
      </c>
      <c r="B132" s="57">
        <v>2046</v>
      </c>
      <c r="C132" s="48" t="s">
        <v>3</v>
      </c>
      <c r="D132" s="58">
        <v>0</v>
      </c>
      <c r="E132" s="58">
        <v>2</v>
      </c>
      <c r="F132" s="58">
        <v>2</v>
      </c>
      <c r="G132" s="58">
        <v>6</v>
      </c>
      <c r="H132" s="59">
        <v>5</v>
      </c>
      <c r="I132" s="60">
        <f>Tabela1[[#This Row],[E_27/3 a 9/4]]/SUM(Tabela1[E_27/3 a 9/4])</f>
        <v>3.9510699497423905E-5</v>
      </c>
      <c r="J132" s="60">
        <f>SUM($I$4:I132)</f>
        <v>0.70892467680247828</v>
      </c>
      <c r="K132" s="61">
        <f t="shared" ref="K132:K195" si="18">D132/$B132*100000</f>
        <v>0</v>
      </c>
      <c r="L132" s="61">
        <f t="shared" ref="L132:L195" si="19">E132/$B132*100000</f>
        <v>97.75171065493646</v>
      </c>
      <c r="M132" s="61">
        <f t="shared" ref="M132:M195" si="20">F132/$B132*100000</f>
        <v>97.75171065493646</v>
      </c>
      <c r="N132" s="61">
        <f t="shared" ref="N132:N195" si="21">G132/$B132*100000</f>
        <v>293.25513196480938</v>
      </c>
      <c r="O132" s="61">
        <f t="shared" ref="O132:O195" si="22">H132/$B132*100000</f>
        <v>244.37927663734115</v>
      </c>
      <c r="P132" s="59">
        <f>SLOPE(K132:O132,Datas!$G$1:$G$5)</f>
        <v>68.426197458455519</v>
      </c>
      <c r="Q132" s="61">
        <f t="shared" ref="Q132:Q195" si="23">DEGREES(ATAN(P132))</f>
        <v>89.162722712399159</v>
      </c>
      <c r="R132" s="48" t="str">
        <f t="shared" ref="R132:R195" si="24">IF(Q132&lt;-45,"Redução",IF(Q132&gt;45,"AUMENTO","Estabilidade"))</f>
        <v>AUMENTO</v>
      </c>
      <c r="S132" s="60">
        <f t="shared" ref="S132:S195" si="25">IF(AVERAGE(K132:M132)=0,0,(AVERAGE(N132:O132)-AVERAGE(K132:M132))/AVERAGE(K132:M132))</f>
        <v>3.1250000000000004</v>
      </c>
      <c r="T13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32" s="48" t="str">
        <f t="shared" ref="U132:U195" si="26">CONCATENATE(IF(O132&gt;200,"Risco MUITO ALTO de transmissão nas escolas",IF(O132&gt;50,"Risco alto de transmissão nas escolas",IF(O132&gt;20,"Risco moderado de transmissão nas escolas",IF(O132&gt;5,"Risco baixo de transmissão nas escolas","Risco MUITO BAIXO de transmissão nas escolas"))))," com tendência de ",R132," na taxa.")</f>
        <v>Risco MUITO ALTO de transmissão nas escolas com tendência de AUMENTO na taxa.</v>
      </c>
    </row>
    <row r="133" spans="1:21" x14ac:dyDescent="0.35">
      <c r="A133" s="56" t="s">
        <v>406</v>
      </c>
      <c r="B133" s="57">
        <v>13738</v>
      </c>
      <c r="C133" s="48" t="s">
        <v>3</v>
      </c>
      <c r="D133" s="58">
        <v>83</v>
      </c>
      <c r="E133" s="58">
        <v>68</v>
      </c>
      <c r="F133" s="58">
        <v>101</v>
      </c>
      <c r="G133" s="58">
        <v>178</v>
      </c>
      <c r="H133" s="59">
        <v>125</v>
      </c>
      <c r="I133" s="60">
        <f>Tabela1[[#This Row],[E_27/3 a 9/4]]/SUM(Tabela1[E_27/3 a 9/4])</f>
        <v>9.877674874355976E-4</v>
      </c>
      <c r="J133" s="60">
        <f>SUM($I$4:I133)</f>
        <v>0.70991244428991385</v>
      </c>
      <c r="K133" s="61">
        <f t="shared" si="18"/>
        <v>604.1636337166982</v>
      </c>
      <c r="L133" s="61">
        <f t="shared" si="19"/>
        <v>494.97743485223469</v>
      </c>
      <c r="M133" s="61">
        <f t="shared" si="20"/>
        <v>735.18707235405441</v>
      </c>
      <c r="N133" s="61">
        <f t="shared" si="21"/>
        <v>1295.6762265249672</v>
      </c>
      <c r="O133" s="61">
        <f t="shared" si="22"/>
        <v>909.88499053719602</v>
      </c>
      <c r="P133" s="59">
        <f>SLOPE(K133:O133,Datas!$G$1:$G$5)</f>
        <v>141.21415053137281</v>
      </c>
      <c r="Q133" s="61">
        <f t="shared" si="23"/>
        <v>89.59426996804342</v>
      </c>
      <c r="R133" s="48" t="str">
        <f t="shared" si="24"/>
        <v>AUMENTO</v>
      </c>
      <c r="S133" s="60">
        <f t="shared" si="25"/>
        <v>0.80357142857142871</v>
      </c>
      <c r="T13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33" s="48" t="str">
        <f t="shared" si="26"/>
        <v>Risco MUITO ALTO de transmissão nas escolas com tendência de AUMENTO na taxa.</v>
      </c>
    </row>
    <row r="134" spans="1:21" x14ac:dyDescent="0.35">
      <c r="A134" s="56" t="s">
        <v>17</v>
      </c>
      <c r="B134" s="57">
        <v>14602</v>
      </c>
      <c r="C134" s="48" t="s">
        <v>15</v>
      </c>
      <c r="D134" s="58">
        <v>33</v>
      </c>
      <c r="E134" s="58">
        <v>19</v>
      </c>
      <c r="F134" s="58">
        <v>5</v>
      </c>
      <c r="G134" s="58">
        <v>23</v>
      </c>
      <c r="H134" s="59">
        <v>63</v>
      </c>
      <c r="I134" s="60">
        <f>Tabela1[[#This Row],[E_27/3 a 9/4]]/SUM(Tabela1[E_27/3 a 9/4])</f>
        <v>4.9783481366754117E-4</v>
      </c>
      <c r="J134" s="60">
        <f>SUM($I$4:I134)</f>
        <v>0.71041027910358134</v>
      </c>
      <c r="K134" s="61">
        <f t="shared" si="18"/>
        <v>225.99643884399396</v>
      </c>
      <c r="L134" s="61">
        <f t="shared" si="19"/>
        <v>130.11916175866318</v>
      </c>
      <c r="M134" s="61">
        <f t="shared" si="20"/>
        <v>34.241884673332414</v>
      </c>
      <c r="N134" s="61">
        <f t="shared" si="21"/>
        <v>157.51266949732914</v>
      </c>
      <c r="O134" s="61">
        <f t="shared" si="22"/>
        <v>431.44774688398849</v>
      </c>
      <c r="P134" s="59">
        <f>SLOPE(K134:O134,Datas!$G$1:$G$5)</f>
        <v>43.829612381865502</v>
      </c>
      <c r="Q134" s="61">
        <f t="shared" si="23"/>
        <v>88.692987738680245</v>
      </c>
      <c r="R134" s="48" t="str">
        <f t="shared" si="24"/>
        <v>AUMENTO</v>
      </c>
      <c r="S134" s="60">
        <f t="shared" si="25"/>
        <v>1.2631578947368423</v>
      </c>
      <c r="T13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34" s="48" t="str">
        <f t="shared" si="26"/>
        <v>Risco MUITO ALTO de transmissão nas escolas com tendência de AUMENTO na taxa.</v>
      </c>
    </row>
    <row r="135" spans="1:21" x14ac:dyDescent="0.35">
      <c r="A135" s="56" t="s">
        <v>158</v>
      </c>
      <c r="B135" s="57">
        <v>32145</v>
      </c>
      <c r="C135" s="48" t="s">
        <v>33</v>
      </c>
      <c r="D135" s="58">
        <v>126</v>
      </c>
      <c r="E135" s="58">
        <v>69</v>
      </c>
      <c r="F135" s="58">
        <v>92</v>
      </c>
      <c r="G135" s="58">
        <v>66</v>
      </c>
      <c r="H135" s="59">
        <v>74</v>
      </c>
      <c r="I135" s="60">
        <f>Tabela1[[#This Row],[E_27/3 a 9/4]]/SUM(Tabela1[E_27/3 a 9/4])</f>
        <v>5.8475835256187379E-4</v>
      </c>
      <c r="J135" s="60">
        <f>SUM($I$4:I135)</f>
        <v>0.71099503745614323</v>
      </c>
      <c r="K135" s="61">
        <f t="shared" si="18"/>
        <v>391.97386840877272</v>
      </c>
      <c r="L135" s="61">
        <f t="shared" si="19"/>
        <v>214.65235650956603</v>
      </c>
      <c r="M135" s="61">
        <f t="shared" si="20"/>
        <v>286.20314201275471</v>
      </c>
      <c r="N135" s="61">
        <f t="shared" si="21"/>
        <v>205.31964535697622</v>
      </c>
      <c r="O135" s="61">
        <f t="shared" si="22"/>
        <v>230.20687509721571</v>
      </c>
      <c r="P135" s="59">
        <f>SLOPE(K135:O135,Datas!$G$1:$G$5)</f>
        <v>-33.286669777570381</v>
      </c>
      <c r="Q135" s="61">
        <f t="shared" si="23"/>
        <v>-88.279234532515673</v>
      </c>
      <c r="R135" s="48" t="str">
        <f t="shared" si="24"/>
        <v>Redução</v>
      </c>
      <c r="S135" s="60">
        <f t="shared" si="25"/>
        <v>-0.26829268292682923</v>
      </c>
      <c r="T13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35" s="48" t="str">
        <f t="shared" si="26"/>
        <v>Risco MUITO ALTO de transmissão nas escolas com tendência de Redução na taxa.</v>
      </c>
    </row>
    <row r="136" spans="1:21" x14ac:dyDescent="0.35">
      <c r="A136" s="56" t="s">
        <v>546</v>
      </c>
      <c r="B136" s="57">
        <v>49509</v>
      </c>
      <c r="C136" s="48" t="s">
        <v>0</v>
      </c>
      <c r="D136" s="58">
        <v>192</v>
      </c>
      <c r="E136" s="58">
        <v>99</v>
      </c>
      <c r="F136" s="58">
        <v>109</v>
      </c>
      <c r="G136" s="58">
        <v>188</v>
      </c>
      <c r="H136" s="59">
        <v>157</v>
      </c>
      <c r="I136" s="60">
        <f>Tabela1[[#This Row],[E_27/3 a 9/4]]/SUM(Tabela1[E_27/3 a 9/4])</f>
        <v>1.2406359642191105E-3</v>
      </c>
      <c r="J136" s="60">
        <f>SUM($I$4:I136)</f>
        <v>0.71223567342036231</v>
      </c>
      <c r="K136" s="61">
        <f t="shared" si="18"/>
        <v>387.80827728291825</v>
      </c>
      <c r="L136" s="61">
        <f t="shared" si="19"/>
        <v>199.96364297400473</v>
      </c>
      <c r="M136" s="61">
        <f t="shared" si="20"/>
        <v>220.16199074915673</v>
      </c>
      <c r="N136" s="61">
        <f t="shared" si="21"/>
        <v>379.72893817285745</v>
      </c>
      <c r="O136" s="61">
        <f t="shared" si="22"/>
        <v>317.11406006988631</v>
      </c>
      <c r="P136" s="59">
        <f>SLOPE(K136:O136,Datas!$G$1:$G$5)</f>
        <v>3.837686077278883</v>
      </c>
      <c r="Q136" s="61">
        <f t="shared" si="23"/>
        <v>75.39499971692544</v>
      </c>
      <c r="R136" s="48" t="str">
        <f t="shared" si="24"/>
        <v>AUMENTO</v>
      </c>
      <c r="S136" s="60">
        <f t="shared" si="25"/>
        <v>0.2937499999999999</v>
      </c>
      <c r="T13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36" s="48" t="str">
        <f t="shared" si="26"/>
        <v>Risco MUITO ALTO de transmissão nas escolas com tendência de AUMENTO na taxa.</v>
      </c>
    </row>
    <row r="137" spans="1:21" x14ac:dyDescent="0.35">
      <c r="A137" s="56" t="s">
        <v>440</v>
      </c>
      <c r="B137" s="57">
        <v>91333</v>
      </c>
      <c r="C137" s="48" t="s">
        <v>0</v>
      </c>
      <c r="D137" s="58">
        <v>157</v>
      </c>
      <c r="E137" s="58">
        <v>79</v>
      </c>
      <c r="F137" s="58">
        <v>426</v>
      </c>
      <c r="G137" s="58">
        <v>454</v>
      </c>
      <c r="H137" s="59">
        <v>634</v>
      </c>
      <c r="I137" s="60">
        <f>Tabela1[[#This Row],[E_27/3 a 9/4]]/SUM(Tabela1[E_27/3 a 9/4])</f>
        <v>5.0099566962733509E-3</v>
      </c>
      <c r="J137" s="60">
        <f>SUM($I$4:I137)</f>
        <v>0.71724563011663567</v>
      </c>
      <c r="K137" s="61">
        <f t="shared" si="18"/>
        <v>171.89843758553863</v>
      </c>
      <c r="L137" s="61">
        <f t="shared" si="19"/>
        <v>86.496666046226437</v>
      </c>
      <c r="M137" s="61">
        <f t="shared" si="20"/>
        <v>466.42505994547429</v>
      </c>
      <c r="N137" s="61">
        <f t="shared" si="21"/>
        <v>497.08210613907346</v>
      </c>
      <c r="O137" s="61">
        <f t="shared" si="22"/>
        <v>694.16311738364016</v>
      </c>
      <c r="P137" s="59">
        <f>SLOPE(K137:O137,Datas!$G$1:$G$5)</f>
        <v>145.51147996890501</v>
      </c>
      <c r="Q137" s="61">
        <f t="shared" si="23"/>
        <v>89.606251839715938</v>
      </c>
      <c r="R137" s="48" t="str">
        <f t="shared" si="24"/>
        <v>AUMENTO</v>
      </c>
      <c r="S137" s="60">
        <f t="shared" si="25"/>
        <v>1.4652567975830812</v>
      </c>
      <c r="T13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37" s="48" t="str">
        <f t="shared" si="26"/>
        <v>Risco MUITO ALTO de transmissão nas escolas com tendência de AUMENTO na taxa.</v>
      </c>
    </row>
    <row r="138" spans="1:21" x14ac:dyDescent="0.35">
      <c r="A138" s="56" t="s">
        <v>487</v>
      </c>
      <c r="B138" s="57">
        <v>6038</v>
      </c>
      <c r="C138" s="48" t="s">
        <v>8</v>
      </c>
      <c r="D138" s="58">
        <v>3</v>
      </c>
      <c r="E138" s="58">
        <v>4</v>
      </c>
      <c r="F138" s="58">
        <v>8</v>
      </c>
      <c r="G138" s="58">
        <v>51</v>
      </c>
      <c r="H138" s="59">
        <v>69</v>
      </c>
      <c r="I138" s="60">
        <f>Tabela1[[#This Row],[E_27/3 a 9/4]]/SUM(Tabela1[E_27/3 a 9/4])</f>
        <v>5.4524765306444985E-4</v>
      </c>
      <c r="J138" s="60">
        <f>SUM($I$4:I138)</f>
        <v>0.71779087776970008</v>
      </c>
      <c r="K138" s="61">
        <f t="shared" si="18"/>
        <v>49.685326266975821</v>
      </c>
      <c r="L138" s="61">
        <f t="shared" si="19"/>
        <v>66.24710168930109</v>
      </c>
      <c r="M138" s="61">
        <f t="shared" si="20"/>
        <v>132.49420337860218</v>
      </c>
      <c r="N138" s="61">
        <f t="shared" si="21"/>
        <v>844.65054653858897</v>
      </c>
      <c r="O138" s="61">
        <f t="shared" si="22"/>
        <v>1142.762504140444</v>
      </c>
      <c r="P138" s="59">
        <f>SLOPE(K138:O138,Datas!$G$1:$G$5)</f>
        <v>296.45578005962244</v>
      </c>
      <c r="Q138" s="61">
        <f t="shared" si="23"/>
        <v>89.806731505818064</v>
      </c>
      <c r="R138" s="48" t="str">
        <f t="shared" si="24"/>
        <v>AUMENTO</v>
      </c>
      <c r="S138" s="60">
        <f t="shared" si="25"/>
        <v>11.000000000000002</v>
      </c>
      <c r="T13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38" s="48" t="str">
        <f t="shared" si="26"/>
        <v>Risco MUITO ALTO de transmissão nas escolas com tendência de AUMENTO na taxa.</v>
      </c>
    </row>
    <row r="139" spans="1:21" x14ac:dyDescent="0.35">
      <c r="A139" s="56" t="s">
        <v>451</v>
      </c>
      <c r="B139" s="57">
        <v>46276</v>
      </c>
      <c r="C139" s="48" t="s">
        <v>77</v>
      </c>
      <c r="D139" s="58">
        <v>131</v>
      </c>
      <c r="E139" s="58">
        <v>206</v>
      </c>
      <c r="F139" s="58">
        <v>58</v>
      </c>
      <c r="G139" s="58">
        <v>304</v>
      </c>
      <c r="H139" s="59">
        <v>1010</v>
      </c>
      <c r="I139" s="60">
        <f>Tabela1[[#This Row],[E_27/3 a 9/4]]/SUM(Tabela1[E_27/3 a 9/4])</f>
        <v>7.9811612984796287E-3</v>
      </c>
      <c r="J139" s="60">
        <f>SUM($I$4:I139)</f>
        <v>0.72577203906817966</v>
      </c>
      <c r="K139" s="61">
        <f t="shared" si="18"/>
        <v>283.08410407122483</v>
      </c>
      <c r="L139" s="61">
        <f t="shared" si="19"/>
        <v>445.15515602039932</v>
      </c>
      <c r="M139" s="61">
        <f t="shared" si="20"/>
        <v>125.33494684069497</v>
      </c>
      <c r="N139" s="61">
        <f t="shared" si="21"/>
        <v>656.9279972339873</v>
      </c>
      <c r="O139" s="61">
        <f t="shared" si="22"/>
        <v>2182.5568329155503</v>
      </c>
      <c r="P139" s="59">
        <f>SLOPE(K139:O139,Datas!$G$1:$G$5)</f>
        <v>401.07182989022385</v>
      </c>
      <c r="Q139" s="61">
        <f t="shared" si="23"/>
        <v>89.857143642324274</v>
      </c>
      <c r="R139" s="48" t="str">
        <f t="shared" si="24"/>
        <v>AUMENTO</v>
      </c>
      <c r="S139" s="60">
        <f t="shared" si="25"/>
        <v>3.9898734177215189</v>
      </c>
      <c r="T13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39" s="48" t="str">
        <f t="shared" si="26"/>
        <v>Risco MUITO ALTO de transmissão nas escolas com tendência de AUMENTO na taxa.</v>
      </c>
    </row>
    <row r="140" spans="1:21" x14ac:dyDescent="0.35">
      <c r="A140" s="56" t="s">
        <v>754</v>
      </c>
      <c r="B140" s="57">
        <v>26070</v>
      </c>
      <c r="C140" s="48" t="s">
        <v>0</v>
      </c>
      <c r="D140" s="58">
        <v>106</v>
      </c>
      <c r="E140" s="58">
        <v>71</v>
      </c>
      <c r="F140" s="58">
        <v>118</v>
      </c>
      <c r="G140" s="58">
        <v>229</v>
      </c>
      <c r="H140" s="59">
        <v>276</v>
      </c>
      <c r="I140" s="60">
        <f>Tabela1[[#This Row],[E_27/3 a 9/4]]/SUM(Tabela1[E_27/3 a 9/4])</f>
        <v>2.1809906122577994E-3</v>
      </c>
      <c r="J140" s="60">
        <f>SUM($I$4:I140)</f>
        <v>0.72795302968043751</v>
      </c>
      <c r="K140" s="61">
        <f t="shared" si="18"/>
        <v>406.5976217874952</v>
      </c>
      <c r="L140" s="61">
        <f t="shared" si="19"/>
        <v>272.34369006520905</v>
      </c>
      <c r="M140" s="61">
        <f t="shared" si="20"/>
        <v>452.62754123513622</v>
      </c>
      <c r="N140" s="61">
        <f t="shared" si="21"/>
        <v>878.40429612581522</v>
      </c>
      <c r="O140" s="61">
        <f t="shared" si="22"/>
        <v>1058.6881472957423</v>
      </c>
      <c r="P140" s="59">
        <f>SLOPE(K140:O140,Datas!$G$1:$G$5)</f>
        <v>191.02416570771001</v>
      </c>
      <c r="Q140" s="61">
        <f t="shared" si="23"/>
        <v>89.700062785667868</v>
      </c>
      <c r="R140" s="48" t="str">
        <f t="shared" si="24"/>
        <v>AUMENTO</v>
      </c>
      <c r="S140" s="60">
        <f t="shared" si="25"/>
        <v>1.5677966101694913</v>
      </c>
      <c r="T14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40" s="48" t="str">
        <f t="shared" si="26"/>
        <v>Risco MUITO ALTO de transmissão nas escolas com tendência de AUMENTO na taxa.</v>
      </c>
    </row>
    <row r="141" spans="1:21" x14ac:dyDescent="0.35">
      <c r="A141" s="56" t="s">
        <v>200</v>
      </c>
      <c r="B141" s="57">
        <v>35724</v>
      </c>
      <c r="C141" s="48" t="s">
        <v>0</v>
      </c>
      <c r="D141" s="58">
        <v>121</v>
      </c>
      <c r="E141" s="58">
        <v>46</v>
      </c>
      <c r="F141" s="58">
        <v>75</v>
      </c>
      <c r="G141" s="58">
        <v>196</v>
      </c>
      <c r="H141" s="59">
        <v>215</v>
      </c>
      <c r="I141" s="60">
        <f>Tabela1[[#This Row],[E_27/3 a 9/4]]/SUM(Tabela1[E_27/3 a 9/4])</f>
        <v>1.6989600783892278E-3</v>
      </c>
      <c r="J141" s="60">
        <f>SUM($I$4:I141)</f>
        <v>0.72965198975882672</v>
      </c>
      <c r="K141" s="61">
        <f t="shared" si="18"/>
        <v>338.70787145896315</v>
      </c>
      <c r="L141" s="61">
        <f t="shared" si="19"/>
        <v>128.76497592654798</v>
      </c>
      <c r="M141" s="61">
        <f t="shared" si="20"/>
        <v>209.94289553241518</v>
      </c>
      <c r="N141" s="61">
        <f t="shared" si="21"/>
        <v>548.6507669913783</v>
      </c>
      <c r="O141" s="61">
        <f t="shared" si="22"/>
        <v>601.83630052625688</v>
      </c>
      <c r="P141" s="59">
        <f>SLOPE(K141:O141,Datas!$G$1:$G$5)</f>
        <v>94.614264919941775</v>
      </c>
      <c r="Q141" s="61">
        <f t="shared" si="23"/>
        <v>89.394450231931771</v>
      </c>
      <c r="R141" s="48" t="str">
        <f t="shared" si="24"/>
        <v>AUMENTO</v>
      </c>
      <c r="S141" s="60">
        <f t="shared" si="25"/>
        <v>1.5475206611570254</v>
      </c>
      <c r="T14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41" s="48" t="str">
        <f t="shared" si="26"/>
        <v>Risco MUITO ALTO de transmissão nas escolas com tendência de AUMENTO na taxa.</v>
      </c>
    </row>
    <row r="142" spans="1:21" x14ac:dyDescent="0.35">
      <c r="A142" s="56" t="s">
        <v>58</v>
      </c>
      <c r="B142" s="57">
        <v>17939</v>
      </c>
      <c r="C142" s="48" t="s">
        <v>15</v>
      </c>
      <c r="D142" s="58">
        <v>68</v>
      </c>
      <c r="E142" s="58">
        <v>76</v>
      </c>
      <c r="F142" s="58">
        <v>107</v>
      </c>
      <c r="G142" s="58">
        <v>84</v>
      </c>
      <c r="H142" s="59">
        <v>78</v>
      </c>
      <c r="I142" s="60">
        <f>Tabela1[[#This Row],[E_27/3 a 9/4]]/SUM(Tabela1[E_27/3 a 9/4])</f>
        <v>6.1636691215981288E-4</v>
      </c>
      <c r="J142" s="60">
        <f>SUM($I$4:I142)</f>
        <v>0.73026835667098655</v>
      </c>
      <c r="K142" s="61">
        <f t="shared" si="18"/>
        <v>379.06237805897763</v>
      </c>
      <c r="L142" s="61">
        <f t="shared" si="19"/>
        <v>423.6579519482691</v>
      </c>
      <c r="M142" s="61">
        <f t="shared" si="20"/>
        <v>596.46580076927364</v>
      </c>
      <c r="N142" s="61">
        <f t="shared" si="21"/>
        <v>468.25352583756063</v>
      </c>
      <c r="O142" s="61">
        <f t="shared" si="22"/>
        <v>434.80684542059203</v>
      </c>
      <c r="P142" s="59">
        <f>SLOPE(K142:O142,Datas!$G$1:$G$5)</f>
        <v>15.608450861252033</v>
      </c>
      <c r="Q142" s="61">
        <f t="shared" si="23"/>
        <v>86.33419237332788</v>
      </c>
      <c r="R142" s="48" t="str">
        <f t="shared" si="24"/>
        <v>AUMENTO</v>
      </c>
      <c r="S142" s="60">
        <f t="shared" si="25"/>
        <v>-3.1872509960159272E-2</v>
      </c>
      <c r="T14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42" s="48" t="str">
        <f t="shared" si="26"/>
        <v>Risco MUITO ALTO de transmissão nas escolas com tendência de AUMENTO na taxa.</v>
      </c>
    </row>
    <row r="143" spans="1:21" x14ac:dyDescent="0.35">
      <c r="A143" s="56" t="s">
        <v>497</v>
      </c>
      <c r="B143" s="57">
        <v>12294</v>
      </c>
      <c r="C143" s="48" t="s">
        <v>8</v>
      </c>
      <c r="D143" s="58">
        <v>22</v>
      </c>
      <c r="E143" s="58">
        <v>11</v>
      </c>
      <c r="F143" s="58">
        <v>14</v>
      </c>
      <c r="G143" s="58">
        <v>16</v>
      </c>
      <c r="H143" s="59">
        <v>58</v>
      </c>
      <c r="I143" s="60">
        <f>Tabela1[[#This Row],[E_27/3 a 9/4]]/SUM(Tabela1[E_27/3 a 9/4])</f>
        <v>4.5832411417011729E-4</v>
      </c>
      <c r="J143" s="60">
        <f>SUM($I$4:I143)</f>
        <v>0.73072668078515668</v>
      </c>
      <c r="K143" s="61">
        <f t="shared" si="18"/>
        <v>178.94908085244833</v>
      </c>
      <c r="L143" s="61">
        <f t="shared" si="19"/>
        <v>89.474540426224166</v>
      </c>
      <c r="M143" s="61">
        <f t="shared" si="20"/>
        <v>113.8766878151944</v>
      </c>
      <c r="N143" s="61">
        <f t="shared" si="21"/>
        <v>130.14478607450789</v>
      </c>
      <c r="O143" s="61">
        <f t="shared" si="22"/>
        <v>471.77484952009115</v>
      </c>
      <c r="P143" s="59">
        <f>SLOPE(K143:O143,Datas!$G$1:$G$5)</f>
        <v>62.632178298356926</v>
      </c>
      <c r="Q143" s="61">
        <f t="shared" si="23"/>
        <v>89.08527991219664</v>
      </c>
      <c r="R143" s="48" t="str">
        <f t="shared" si="24"/>
        <v>AUMENTO</v>
      </c>
      <c r="S143" s="60">
        <f t="shared" si="25"/>
        <v>1.3617021276595749</v>
      </c>
      <c r="T14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43" s="48" t="str">
        <f t="shared" si="26"/>
        <v>Risco MUITO ALTO de transmissão nas escolas com tendência de AUMENTO na taxa.</v>
      </c>
    </row>
    <row r="144" spans="1:21" x14ac:dyDescent="0.35">
      <c r="A144" s="56" t="s">
        <v>378</v>
      </c>
      <c r="B144" s="57">
        <v>19970</v>
      </c>
      <c r="C144" s="48" t="s">
        <v>0</v>
      </c>
      <c r="D144" s="58">
        <v>273</v>
      </c>
      <c r="E144" s="58">
        <v>67</v>
      </c>
      <c r="F144" s="58">
        <v>167</v>
      </c>
      <c r="G144" s="58">
        <v>104</v>
      </c>
      <c r="H144" s="59">
        <v>-293</v>
      </c>
      <c r="I144" s="60">
        <f>Tabela1[[#This Row],[E_27/3 a 9/4]]/SUM(Tabela1[E_27/3 a 9/4])</f>
        <v>-2.3153269905490407E-3</v>
      </c>
      <c r="J144" s="60">
        <f>SUM($I$4:I144)</f>
        <v>0.72841135379460764</v>
      </c>
      <c r="K144" s="61">
        <f t="shared" si="18"/>
        <v>1367.0505758637958</v>
      </c>
      <c r="L144" s="61">
        <f t="shared" si="19"/>
        <v>335.50325488232346</v>
      </c>
      <c r="M144" s="61">
        <f t="shared" si="20"/>
        <v>836.25438157235862</v>
      </c>
      <c r="N144" s="61">
        <f t="shared" si="21"/>
        <v>520.78117175763646</v>
      </c>
      <c r="O144" s="61">
        <f t="shared" si="22"/>
        <v>-1467.2008012018027</v>
      </c>
      <c r="P144" s="59">
        <f>SLOPE(K144:O144,Datas!$G$1:$G$5)</f>
        <v>-548.32248372558843</v>
      </c>
      <c r="Q144" s="61">
        <f t="shared" si="23"/>
        <v>-89.89550726499273</v>
      </c>
      <c r="R144" s="48" t="str">
        <f t="shared" si="24"/>
        <v>Redução</v>
      </c>
      <c r="S144" s="60">
        <f t="shared" si="25"/>
        <v>-1.559171597633136</v>
      </c>
      <c r="T14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144" s="48" t="str">
        <f t="shared" si="26"/>
        <v>Risco MUITO BAIXO de transmissão nas escolas com tendência de Redução na taxa.</v>
      </c>
    </row>
    <row r="145" spans="1:21" x14ac:dyDescent="0.35">
      <c r="A145" s="56" t="s">
        <v>538</v>
      </c>
      <c r="B145" s="57">
        <v>22899</v>
      </c>
      <c r="C145" s="48" t="s">
        <v>26</v>
      </c>
      <c r="D145" s="58">
        <v>107</v>
      </c>
      <c r="E145" s="58">
        <v>58</v>
      </c>
      <c r="F145" s="58">
        <v>49</v>
      </c>
      <c r="G145" s="58">
        <v>93</v>
      </c>
      <c r="H145" s="59">
        <v>49</v>
      </c>
      <c r="I145" s="60">
        <f>Tabela1[[#This Row],[E_27/3 a 9/4]]/SUM(Tabela1[E_27/3 a 9/4])</f>
        <v>3.8720485507475426E-4</v>
      </c>
      <c r="J145" s="60">
        <f>SUM($I$4:I145)</f>
        <v>0.72879855864968235</v>
      </c>
      <c r="K145" s="61">
        <f t="shared" si="18"/>
        <v>467.26931307043975</v>
      </c>
      <c r="L145" s="61">
        <f t="shared" si="19"/>
        <v>253.28616970173371</v>
      </c>
      <c r="M145" s="61">
        <f t="shared" si="20"/>
        <v>213.98314336870607</v>
      </c>
      <c r="N145" s="61">
        <f t="shared" si="21"/>
        <v>406.13127210795233</v>
      </c>
      <c r="O145" s="61">
        <f t="shared" si="22"/>
        <v>213.98314336870607</v>
      </c>
      <c r="P145" s="59">
        <f>SLOPE(K145:O145,Datas!$G$1:$G$5)</f>
        <v>-35.372723699724872</v>
      </c>
      <c r="Q145" s="61">
        <f t="shared" si="23"/>
        <v>-88.380658400676083</v>
      </c>
      <c r="R145" s="48" t="str">
        <f t="shared" si="24"/>
        <v>Redução</v>
      </c>
      <c r="S145" s="60">
        <f t="shared" si="25"/>
        <v>-4.6728971962617192E-3</v>
      </c>
      <c r="T14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45" s="48" t="str">
        <f t="shared" si="26"/>
        <v>Risco MUITO ALTO de transmissão nas escolas com tendência de Redução na taxa.</v>
      </c>
    </row>
    <row r="146" spans="1:21" x14ac:dyDescent="0.35">
      <c r="A146" s="56" t="s">
        <v>601</v>
      </c>
      <c r="B146" s="57">
        <v>58307</v>
      </c>
      <c r="C146" s="48" t="s">
        <v>10</v>
      </c>
      <c r="D146" s="58">
        <v>102</v>
      </c>
      <c r="E146" s="58">
        <v>121</v>
      </c>
      <c r="F146" s="58">
        <v>72</v>
      </c>
      <c r="G146" s="58">
        <v>202</v>
      </c>
      <c r="H146" s="59">
        <v>134</v>
      </c>
      <c r="I146" s="60">
        <f>Tabela1[[#This Row],[E_27/3 a 9/4]]/SUM(Tabela1[E_27/3 a 9/4])</f>
        <v>1.0588867465309605E-3</v>
      </c>
      <c r="J146" s="60">
        <f>SUM($I$4:I146)</f>
        <v>0.72985744539621333</v>
      </c>
      <c r="K146" s="61">
        <f t="shared" si="18"/>
        <v>174.93611401718491</v>
      </c>
      <c r="L146" s="61">
        <f t="shared" si="19"/>
        <v>207.52225290273896</v>
      </c>
      <c r="M146" s="61">
        <f t="shared" si="20"/>
        <v>123.4843157768364</v>
      </c>
      <c r="N146" s="61">
        <f t="shared" si="21"/>
        <v>346.44210815167992</v>
      </c>
      <c r="O146" s="61">
        <f t="shared" si="22"/>
        <v>229.81803214022329</v>
      </c>
      <c r="P146" s="59">
        <f>SLOPE(K146:O146,Datas!$G$1:$G$5)</f>
        <v>24.868369149501774</v>
      </c>
      <c r="Q146" s="61">
        <f t="shared" si="23"/>
        <v>87.697278538858455</v>
      </c>
      <c r="R146" s="48" t="str">
        <f t="shared" si="24"/>
        <v>AUMENTO</v>
      </c>
      <c r="S146" s="60">
        <f t="shared" si="25"/>
        <v>0.70847457627118637</v>
      </c>
      <c r="T14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46" s="48" t="str">
        <f t="shared" si="26"/>
        <v>Risco MUITO ALTO de transmissão nas escolas com tendência de AUMENTO na taxa.</v>
      </c>
    </row>
    <row r="147" spans="1:21" x14ac:dyDescent="0.35">
      <c r="A147" s="56" t="s">
        <v>391</v>
      </c>
      <c r="B147" s="57">
        <v>13418</v>
      </c>
      <c r="C147" s="48" t="s">
        <v>3</v>
      </c>
      <c r="D147" s="58">
        <v>77</v>
      </c>
      <c r="E147" s="58">
        <v>42</v>
      </c>
      <c r="F147" s="58">
        <v>25</v>
      </c>
      <c r="G147" s="58">
        <v>31</v>
      </c>
      <c r="H147" s="59">
        <v>0</v>
      </c>
      <c r="I147" s="60">
        <f>Tabela1[[#This Row],[E_27/3 a 9/4]]/SUM(Tabela1[E_27/3 a 9/4])</f>
        <v>0</v>
      </c>
      <c r="J147" s="60">
        <f>SUM($I$4:I147)</f>
        <v>0.72985744539621333</v>
      </c>
      <c r="K147" s="61">
        <f t="shared" si="18"/>
        <v>573.85601430913698</v>
      </c>
      <c r="L147" s="61">
        <f t="shared" si="19"/>
        <v>313.01237144134745</v>
      </c>
      <c r="M147" s="61">
        <f t="shared" si="20"/>
        <v>186.31688776270681</v>
      </c>
      <c r="N147" s="61">
        <f t="shared" si="21"/>
        <v>231.03294082575644</v>
      </c>
      <c r="O147" s="61">
        <f t="shared" si="22"/>
        <v>0</v>
      </c>
      <c r="P147" s="59">
        <f>SLOPE(K147:O147,Datas!$G$1:$G$5)</f>
        <v>-122.96914592338649</v>
      </c>
      <c r="Q147" s="61">
        <f t="shared" si="23"/>
        <v>-89.534074046653345</v>
      </c>
      <c r="R147" s="48" t="str">
        <f t="shared" si="24"/>
        <v>Redução</v>
      </c>
      <c r="S147" s="60">
        <f t="shared" si="25"/>
        <v>-0.67708333333333337</v>
      </c>
      <c r="T14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147" s="48" t="str">
        <f t="shared" si="26"/>
        <v>Risco MUITO BAIXO de transmissão nas escolas com tendência de Redução na taxa.</v>
      </c>
    </row>
    <row r="148" spans="1:21" x14ac:dyDescent="0.35">
      <c r="A148" s="56" t="s">
        <v>39</v>
      </c>
      <c r="B148" s="57">
        <v>35907</v>
      </c>
      <c r="C148" s="48" t="s">
        <v>30</v>
      </c>
      <c r="D148" s="58">
        <v>108</v>
      </c>
      <c r="E148" s="58">
        <v>74</v>
      </c>
      <c r="F148" s="58">
        <v>144</v>
      </c>
      <c r="G148" s="58">
        <v>262</v>
      </c>
      <c r="H148" s="59">
        <v>0</v>
      </c>
      <c r="I148" s="60">
        <f>Tabela1[[#This Row],[E_27/3 a 9/4]]/SUM(Tabela1[E_27/3 a 9/4])</f>
        <v>0</v>
      </c>
      <c r="J148" s="60">
        <f>SUM($I$4:I148)</f>
        <v>0.72985744539621333</v>
      </c>
      <c r="K148" s="61">
        <f t="shared" si="18"/>
        <v>300.77700726877765</v>
      </c>
      <c r="L148" s="61">
        <f t="shared" si="19"/>
        <v>206.08794942490323</v>
      </c>
      <c r="M148" s="61">
        <f t="shared" si="20"/>
        <v>401.03600969170355</v>
      </c>
      <c r="N148" s="61">
        <f t="shared" si="21"/>
        <v>729.66273985573844</v>
      </c>
      <c r="O148" s="61">
        <f t="shared" si="22"/>
        <v>0</v>
      </c>
      <c r="P148" s="59">
        <f>SLOPE(K148:O148,Datas!$G$1:$G$5)</f>
        <v>-7.7979224106720153</v>
      </c>
      <c r="Q148" s="61">
        <f t="shared" si="23"/>
        <v>-82.69231504136728</v>
      </c>
      <c r="R148" s="48" t="str">
        <f t="shared" si="24"/>
        <v>Redução</v>
      </c>
      <c r="S148" s="60">
        <f t="shared" si="25"/>
        <v>0.20552147239263802</v>
      </c>
      <c r="T14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148" s="48" t="str">
        <f t="shared" si="26"/>
        <v>Risco MUITO BAIXO de transmissão nas escolas com tendência de Redução na taxa.</v>
      </c>
    </row>
    <row r="149" spans="1:21" x14ac:dyDescent="0.35">
      <c r="A149" s="56" t="s">
        <v>727</v>
      </c>
      <c r="B149" s="57">
        <v>22278</v>
      </c>
      <c r="C149" s="48" t="s">
        <v>50</v>
      </c>
      <c r="D149" s="58">
        <v>82</v>
      </c>
      <c r="E149" s="58">
        <v>40</v>
      </c>
      <c r="F149" s="58">
        <v>18</v>
      </c>
      <c r="G149" s="58">
        <v>24</v>
      </c>
      <c r="H149" s="59">
        <v>107</v>
      </c>
      <c r="I149" s="60">
        <f>Tabela1[[#This Row],[E_27/3 a 9/4]]/SUM(Tabela1[E_27/3 a 9/4])</f>
        <v>8.4552896924487155E-4</v>
      </c>
      <c r="J149" s="60">
        <f>SUM($I$4:I149)</f>
        <v>0.73070297436545817</v>
      </c>
      <c r="K149" s="61">
        <f t="shared" si="18"/>
        <v>368.0761289164198</v>
      </c>
      <c r="L149" s="61">
        <f t="shared" si="19"/>
        <v>179.54933117874137</v>
      </c>
      <c r="M149" s="61">
        <f t="shared" si="20"/>
        <v>80.797199030433617</v>
      </c>
      <c r="N149" s="61">
        <f t="shared" si="21"/>
        <v>107.72959870724482</v>
      </c>
      <c r="O149" s="61">
        <f t="shared" si="22"/>
        <v>480.29446090313314</v>
      </c>
      <c r="P149" s="59">
        <f>SLOPE(K149:O149,Datas!$G$1:$G$5)</f>
        <v>15.261693150193015</v>
      </c>
      <c r="Q149" s="61">
        <f t="shared" si="23"/>
        <v>86.251137215958195</v>
      </c>
      <c r="R149" s="48" t="str">
        <f t="shared" si="24"/>
        <v>AUMENTO</v>
      </c>
      <c r="S149" s="60">
        <f t="shared" si="25"/>
        <v>0.40357142857142864</v>
      </c>
      <c r="T14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49" s="48" t="str">
        <f t="shared" si="26"/>
        <v>Risco MUITO ALTO de transmissão nas escolas com tendência de AUMENTO na taxa.</v>
      </c>
    </row>
    <row r="150" spans="1:21" x14ac:dyDescent="0.35">
      <c r="A150" s="56" t="s">
        <v>850</v>
      </c>
      <c r="B150" s="57">
        <v>38269</v>
      </c>
      <c r="C150" s="48" t="s">
        <v>50</v>
      </c>
      <c r="D150" s="58">
        <v>156</v>
      </c>
      <c r="E150" s="58">
        <v>134</v>
      </c>
      <c r="F150" s="58">
        <v>219</v>
      </c>
      <c r="G150" s="58">
        <v>297</v>
      </c>
      <c r="H150" s="59">
        <v>152</v>
      </c>
      <c r="I150" s="60">
        <f>Tabela1[[#This Row],[E_27/3 a 9/4]]/SUM(Tabela1[E_27/3 a 9/4])</f>
        <v>1.2011252647216866E-3</v>
      </c>
      <c r="J150" s="60">
        <f>SUM($I$4:I150)</f>
        <v>0.73190409963017988</v>
      </c>
      <c r="K150" s="61">
        <f t="shared" si="18"/>
        <v>407.6406490893412</v>
      </c>
      <c r="L150" s="61">
        <f t="shared" si="19"/>
        <v>350.15286524340848</v>
      </c>
      <c r="M150" s="61">
        <f t="shared" si="20"/>
        <v>572.26475737542137</v>
      </c>
      <c r="N150" s="61">
        <f t="shared" si="21"/>
        <v>776.08508192009197</v>
      </c>
      <c r="O150" s="61">
        <f t="shared" si="22"/>
        <v>397.1883247537171</v>
      </c>
      <c r="P150" s="59">
        <f>SLOPE(K150:O150,Datas!$G$1:$G$5)</f>
        <v>40.502756800543537</v>
      </c>
      <c r="Q150" s="61">
        <f t="shared" si="23"/>
        <v>88.585673021524983</v>
      </c>
      <c r="R150" s="48" t="str">
        <f t="shared" si="24"/>
        <v>AUMENTO</v>
      </c>
      <c r="S150" s="60">
        <f t="shared" si="25"/>
        <v>0.32318271119842817</v>
      </c>
      <c r="T15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50" s="48" t="str">
        <f t="shared" si="26"/>
        <v>Risco MUITO ALTO de transmissão nas escolas com tendência de AUMENTO na taxa.</v>
      </c>
    </row>
    <row r="151" spans="1:21" x14ac:dyDescent="0.35">
      <c r="A151" s="56" t="s">
        <v>333</v>
      </c>
      <c r="B151" s="57">
        <v>8420</v>
      </c>
      <c r="C151" s="48" t="s">
        <v>77</v>
      </c>
      <c r="D151" s="58">
        <v>11</v>
      </c>
      <c r="E151" s="58">
        <v>3</v>
      </c>
      <c r="F151" s="58">
        <v>29</v>
      </c>
      <c r="G151" s="58">
        <v>96</v>
      </c>
      <c r="H151" s="59">
        <v>93</v>
      </c>
      <c r="I151" s="60">
        <f>Tabela1[[#This Row],[E_27/3 a 9/4]]/SUM(Tabela1[E_27/3 a 9/4])</f>
        <v>7.3489901065208459E-4</v>
      </c>
      <c r="J151" s="60">
        <f>SUM($I$4:I151)</f>
        <v>0.73263899864083193</v>
      </c>
      <c r="K151" s="61">
        <f t="shared" si="18"/>
        <v>130.64133016627079</v>
      </c>
      <c r="L151" s="61">
        <f t="shared" si="19"/>
        <v>35.629453681710217</v>
      </c>
      <c r="M151" s="61">
        <f t="shared" si="20"/>
        <v>344.41805225653206</v>
      </c>
      <c r="N151" s="61">
        <f t="shared" si="21"/>
        <v>1140.1425178147269</v>
      </c>
      <c r="O151" s="61">
        <f t="shared" si="22"/>
        <v>1104.5130641330165</v>
      </c>
      <c r="P151" s="59">
        <f>SLOPE(K151:O151,Datas!$G$1:$G$5)</f>
        <v>305.2256532066508</v>
      </c>
      <c r="Q151" s="61">
        <f t="shared" si="23"/>
        <v>89.812284537980702</v>
      </c>
      <c r="R151" s="48" t="str">
        <f t="shared" si="24"/>
        <v>AUMENTO</v>
      </c>
      <c r="S151" s="60">
        <f t="shared" si="25"/>
        <v>5.5930232558139537</v>
      </c>
      <c r="T15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51" s="48" t="str">
        <f t="shared" si="26"/>
        <v>Risco MUITO ALTO de transmissão nas escolas com tendência de AUMENTO na taxa.</v>
      </c>
    </row>
    <row r="152" spans="1:21" x14ac:dyDescent="0.35">
      <c r="A152" s="56" t="s">
        <v>796</v>
      </c>
      <c r="B152" s="57">
        <v>14180</v>
      </c>
      <c r="C152" s="48" t="s">
        <v>3</v>
      </c>
      <c r="D152" s="58">
        <v>47</v>
      </c>
      <c r="E152" s="58">
        <v>72</v>
      </c>
      <c r="F152" s="58">
        <v>97</v>
      </c>
      <c r="G152" s="58">
        <v>79</v>
      </c>
      <c r="H152" s="59">
        <v>95</v>
      </c>
      <c r="I152" s="60">
        <f>Tabela1[[#This Row],[E_27/3 a 9/4]]/SUM(Tabela1[E_27/3 a 9/4])</f>
        <v>7.5070329045105418E-4</v>
      </c>
      <c r="J152" s="60">
        <f>SUM($I$4:I152)</f>
        <v>0.73338970193128294</v>
      </c>
      <c r="K152" s="61">
        <f t="shared" si="18"/>
        <v>331.45275035260931</v>
      </c>
      <c r="L152" s="61">
        <f t="shared" si="19"/>
        <v>507.75740479548665</v>
      </c>
      <c r="M152" s="61">
        <f t="shared" si="20"/>
        <v>684.06205923836387</v>
      </c>
      <c r="N152" s="61">
        <f t="shared" si="21"/>
        <v>557.12270803949218</v>
      </c>
      <c r="O152" s="61">
        <f t="shared" si="22"/>
        <v>669.95768688293367</v>
      </c>
      <c r="P152" s="59">
        <f>SLOPE(K152:O152,Datas!$G$1:$G$5)</f>
        <v>72.637517630465425</v>
      </c>
      <c r="Q152" s="61">
        <f t="shared" si="23"/>
        <v>89.211259387203356</v>
      </c>
      <c r="R152" s="48" t="str">
        <f t="shared" si="24"/>
        <v>AUMENTO</v>
      </c>
      <c r="S152" s="60">
        <f t="shared" si="25"/>
        <v>0.20833333333333337</v>
      </c>
      <c r="T15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52" s="48" t="str">
        <f t="shared" si="26"/>
        <v>Risco MUITO ALTO de transmissão nas escolas com tendência de AUMENTO na taxa.</v>
      </c>
    </row>
    <row r="153" spans="1:21" x14ac:dyDescent="0.35">
      <c r="A153" s="56" t="s">
        <v>235</v>
      </c>
      <c r="B153" s="57">
        <v>5590</v>
      </c>
      <c r="C153" s="48" t="s">
        <v>3</v>
      </c>
      <c r="D153" s="58">
        <v>41</v>
      </c>
      <c r="E153" s="58">
        <v>10</v>
      </c>
      <c r="F153" s="58">
        <v>5</v>
      </c>
      <c r="G153" s="58">
        <v>9</v>
      </c>
      <c r="H153" s="59">
        <v>0</v>
      </c>
      <c r="I153" s="60">
        <f>Tabela1[[#This Row],[E_27/3 a 9/4]]/SUM(Tabela1[E_27/3 a 9/4])</f>
        <v>0</v>
      </c>
      <c r="J153" s="60">
        <f>SUM($I$4:I153)</f>
        <v>0.73338970193128294</v>
      </c>
      <c r="K153" s="61">
        <f t="shared" si="18"/>
        <v>733.45259391771026</v>
      </c>
      <c r="L153" s="61">
        <f t="shared" si="19"/>
        <v>178.89087656529517</v>
      </c>
      <c r="M153" s="61">
        <f t="shared" si="20"/>
        <v>89.445438282647586</v>
      </c>
      <c r="N153" s="61">
        <f t="shared" si="21"/>
        <v>161.00178890876566</v>
      </c>
      <c r="O153" s="61">
        <f t="shared" si="22"/>
        <v>0</v>
      </c>
      <c r="P153" s="59">
        <f>SLOPE(K153:O153,Datas!$G$1:$G$5)</f>
        <v>-148.47942754919501</v>
      </c>
      <c r="Q153" s="61">
        <f t="shared" si="23"/>
        <v>-89.614122210858554</v>
      </c>
      <c r="R153" s="48" t="str">
        <f t="shared" si="24"/>
        <v>Redução</v>
      </c>
      <c r="S153" s="60">
        <f t="shared" si="25"/>
        <v>-0.7589285714285714</v>
      </c>
      <c r="T15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153" s="48" t="str">
        <f t="shared" si="26"/>
        <v>Risco MUITO BAIXO de transmissão nas escolas com tendência de Redução na taxa.</v>
      </c>
    </row>
    <row r="154" spans="1:21" x14ac:dyDescent="0.35">
      <c r="A154" s="56" t="s">
        <v>161</v>
      </c>
      <c r="B154" s="57">
        <v>9627</v>
      </c>
      <c r="C154" s="48" t="s">
        <v>10</v>
      </c>
      <c r="D154" s="58">
        <v>38</v>
      </c>
      <c r="E154" s="58">
        <v>29</v>
      </c>
      <c r="F154" s="58">
        <v>70</v>
      </c>
      <c r="G154" s="58">
        <v>123</v>
      </c>
      <c r="H154" s="59">
        <v>114</v>
      </c>
      <c r="I154" s="60">
        <f>Tabela1[[#This Row],[E_27/3 a 9/4]]/SUM(Tabela1[E_27/3 a 9/4])</f>
        <v>9.0084394854126498E-4</v>
      </c>
      <c r="J154" s="60">
        <f>SUM($I$4:I154)</f>
        <v>0.73429054587982423</v>
      </c>
      <c r="K154" s="61">
        <f t="shared" si="18"/>
        <v>394.72317440531833</v>
      </c>
      <c r="L154" s="61">
        <f t="shared" si="19"/>
        <v>301.23610678300611</v>
      </c>
      <c r="M154" s="61">
        <f t="shared" si="20"/>
        <v>727.12163706242859</v>
      </c>
      <c r="N154" s="61">
        <f t="shared" si="21"/>
        <v>1277.6565908382672</v>
      </c>
      <c r="O154" s="61">
        <f t="shared" si="22"/>
        <v>1184.1695232159552</v>
      </c>
      <c r="P154" s="59">
        <f>SLOPE(K154:O154,Datas!$G$1:$G$5)</f>
        <v>255.53131816765352</v>
      </c>
      <c r="Q154" s="61">
        <f t="shared" si="23"/>
        <v>89.775779002608317</v>
      </c>
      <c r="R154" s="48" t="str">
        <f t="shared" si="24"/>
        <v>AUMENTO</v>
      </c>
      <c r="S154" s="60">
        <f t="shared" si="25"/>
        <v>1.5948905109489051</v>
      </c>
      <c r="T15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54" s="48" t="str">
        <f t="shared" si="26"/>
        <v>Risco MUITO ALTO de transmissão nas escolas com tendência de AUMENTO na taxa.</v>
      </c>
    </row>
    <row r="155" spans="1:21" x14ac:dyDescent="0.35">
      <c r="A155" s="56" t="s">
        <v>385</v>
      </c>
      <c r="B155" s="57">
        <v>16265</v>
      </c>
      <c r="C155" s="48" t="s">
        <v>30</v>
      </c>
      <c r="D155" s="58">
        <v>15</v>
      </c>
      <c r="E155" s="58">
        <v>36</v>
      </c>
      <c r="F155" s="58">
        <v>42</v>
      </c>
      <c r="G155" s="58">
        <v>117</v>
      </c>
      <c r="H155" s="59">
        <v>142</v>
      </c>
      <c r="I155" s="60">
        <f>Tabela1[[#This Row],[E_27/3 a 9/4]]/SUM(Tabela1[E_27/3 a 9/4])</f>
        <v>1.1221038657268389E-3</v>
      </c>
      <c r="J155" s="60">
        <f>SUM($I$4:I155)</f>
        <v>0.73541264974555109</v>
      </c>
      <c r="K155" s="61">
        <f t="shared" si="18"/>
        <v>92.222563787273288</v>
      </c>
      <c r="L155" s="61">
        <f t="shared" si="19"/>
        <v>221.3341530894559</v>
      </c>
      <c r="M155" s="61">
        <f t="shared" si="20"/>
        <v>258.22317860436522</v>
      </c>
      <c r="N155" s="61">
        <f t="shared" si="21"/>
        <v>719.33599754073168</v>
      </c>
      <c r="O155" s="61">
        <f t="shared" si="22"/>
        <v>873.04027051952039</v>
      </c>
      <c r="P155" s="59">
        <f>SLOPE(K155:O155,Datas!$G$1:$G$5)</f>
        <v>205.96372579157702</v>
      </c>
      <c r="Q155" s="61">
        <f t="shared" si="23"/>
        <v>89.721818348914056</v>
      </c>
      <c r="R155" s="48" t="str">
        <f t="shared" si="24"/>
        <v>AUMENTO</v>
      </c>
      <c r="S155" s="60">
        <f t="shared" si="25"/>
        <v>3.1774193548387095</v>
      </c>
      <c r="T15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55" s="48" t="str">
        <f t="shared" si="26"/>
        <v>Risco MUITO ALTO de transmissão nas escolas com tendência de AUMENTO na taxa.</v>
      </c>
    </row>
    <row r="156" spans="1:21" x14ac:dyDescent="0.35">
      <c r="A156" s="56" t="s">
        <v>846</v>
      </c>
      <c r="B156" s="57">
        <v>5257</v>
      </c>
      <c r="C156" s="48" t="s">
        <v>19</v>
      </c>
      <c r="D156" s="58">
        <v>13</v>
      </c>
      <c r="E156" s="58">
        <v>6</v>
      </c>
      <c r="F156" s="58">
        <v>11</v>
      </c>
      <c r="G156" s="58">
        <v>21</v>
      </c>
      <c r="H156" s="59">
        <v>24</v>
      </c>
      <c r="I156" s="60">
        <f>Tabela1[[#This Row],[E_27/3 a 9/4]]/SUM(Tabela1[E_27/3 a 9/4])</f>
        <v>1.8965135758763473E-4</v>
      </c>
      <c r="J156" s="60">
        <f>SUM($I$4:I156)</f>
        <v>0.73560230110313873</v>
      </c>
      <c r="K156" s="61">
        <f t="shared" si="18"/>
        <v>247.28932851436181</v>
      </c>
      <c r="L156" s="61">
        <f t="shared" si="19"/>
        <v>114.13353623739775</v>
      </c>
      <c r="M156" s="61">
        <f t="shared" si="20"/>
        <v>209.24481643522921</v>
      </c>
      <c r="N156" s="61">
        <f t="shared" si="21"/>
        <v>399.46737683089214</v>
      </c>
      <c r="O156" s="61">
        <f t="shared" si="22"/>
        <v>456.534144949591</v>
      </c>
      <c r="P156" s="59">
        <f>SLOPE(K156:O156,Datas!$G$1:$G$5)</f>
        <v>70.382347346395278</v>
      </c>
      <c r="Q156" s="61">
        <f t="shared" si="23"/>
        <v>89.185990142405956</v>
      </c>
      <c r="R156" s="48" t="str">
        <f t="shared" si="24"/>
        <v>AUMENTO</v>
      </c>
      <c r="S156" s="60">
        <f t="shared" si="25"/>
        <v>1.2499999999999996</v>
      </c>
      <c r="T15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56" s="48" t="str">
        <f t="shared" si="26"/>
        <v>Risco MUITO ALTO de transmissão nas escolas com tendência de AUMENTO na taxa.</v>
      </c>
    </row>
    <row r="157" spans="1:21" x14ac:dyDescent="0.35">
      <c r="A157" s="56" t="s">
        <v>658</v>
      </c>
      <c r="B157" s="57">
        <v>11109</v>
      </c>
      <c r="C157" s="48" t="s">
        <v>8</v>
      </c>
      <c r="D157" s="58">
        <v>2</v>
      </c>
      <c r="E157" s="58">
        <v>7</v>
      </c>
      <c r="F157" s="58">
        <v>3</v>
      </c>
      <c r="G157" s="58">
        <v>16</v>
      </c>
      <c r="H157" s="59">
        <v>39</v>
      </c>
      <c r="I157" s="60">
        <f>Tabela1[[#This Row],[E_27/3 a 9/4]]/SUM(Tabela1[E_27/3 a 9/4])</f>
        <v>3.0818345607990644E-4</v>
      </c>
      <c r="J157" s="60">
        <f>SUM($I$4:I157)</f>
        <v>0.73591048455921859</v>
      </c>
      <c r="K157" s="61">
        <f t="shared" si="18"/>
        <v>18.003420649923484</v>
      </c>
      <c r="L157" s="61">
        <f t="shared" si="19"/>
        <v>63.011972274732202</v>
      </c>
      <c r="M157" s="61">
        <f t="shared" si="20"/>
        <v>27.005130974885226</v>
      </c>
      <c r="N157" s="61">
        <f t="shared" si="21"/>
        <v>144.02736519938787</v>
      </c>
      <c r="O157" s="61">
        <f t="shared" si="22"/>
        <v>351.06670267350796</v>
      </c>
      <c r="P157" s="59">
        <f>SLOPE(K157:O157,Datas!$G$1:$G$5)</f>
        <v>74.714195697182461</v>
      </c>
      <c r="Q157" s="61">
        <f t="shared" si="23"/>
        <v>89.233179745630764</v>
      </c>
      <c r="R157" s="48" t="str">
        <f t="shared" si="24"/>
        <v>AUMENTO</v>
      </c>
      <c r="S157" s="60">
        <f t="shared" si="25"/>
        <v>5.875</v>
      </c>
      <c r="T15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57" s="48" t="str">
        <f t="shared" si="26"/>
        <v>Risco MUITO ALTO de transmissão nas escolas com tendência de AUMENTO na taxa.</v>
      </c>
    </row>
    <row r="158" spans="1:21" x14ac:dyDescent="0.35">
      <c r="A158" s="56" t="s">
        <v>97</v>
      </c>
      <c r="B158" s="57">
        <v>8629</v>
      </c>
      <c r="C158" s="48" t="s">
        <v>50</v>
      </c>
      <c r="D158" s="58">
        <v>9</v>
      </c>
      <c r="E158" s="58">
        <v>7</v>
      </c>
      <c r="F158" s="58">
        <v>8</v>
      </c>
      <c r="G158" s="58">
        <v>10</v>
      </c>
      <c r="H158" s="59">
        <v>6</v>
      </c>
      <c r="I158" s="60">
        <f>Tabela1[[#This Row],[E_27/3 a 9/4]]/SUM(Tabela1[E_27/3 a 9/4])</f>
        <v>4.7412839396908683E-5</v>
      </c>
      <c r="J158" s="60">
        <f>SUM($I$4:I158)</f>
        <v>0.7359578973986155</v>
      </c>
      <c r="K158" s="61">
        <f t="shared" si="18"/>
        <v>104.29945532506665</v>
      </c>
      <c r="L158" s="61">
        <f t="shared" si="19"/>
        <v>81.121798586162939</v>
      </c>
      <c r="M158" s="61">
        <f t="shared" si="20"/>
        <v>92.710626955614785</v>
      </c>
      <c r="N158" s="61">
        <f t="shared" si="21"/>
        <v>115.88828369451848</v>
      </c>
      <c r="O158" s="61">
        <f t="shared" si="22"/>
        <v>69.532970216711092</v>
      </c>
      <c r="P158" s="59">
        <f>SLOPE(K158:O158,Datas!$G$1:$G$5)</f>
        <v>-3.4766485108355569</v>
      </c>
      <c r="Q158" s="61">
        <f t="shared" si="23"/>
        <v>-73.953000745442438</v>
      </c>
      <c r="R158" s="48" t="str">
        <f t="shared" si="24"/>
        <v>Redução</v>
      </c>
      <c r="S158" s="60">
        <f t="shared" si="25"/>
        <v>0</v>
      </c>
      <c r="T158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158" s="48" t="str">
        <f t="shared" si="26"/>
        <v>Risco alto de transmissão nas escolas com tendência de Redução na taxa.</v>
      </c>
    </row>
    <row r="159" spans="1:21" x14ac:dyDescent="0.35">
      <c r="A159" s="56" t="s">
        <v>209</v>
      </c>
      <c r="B159" s="57">
        <v>14716</v>
      </c>
      <c r="C159" s="48" t="s">
        <v>19</v>
      </c>
      <c r="D159" s="58">
        <v>38</v>
      </c>
      <c r="E159" s="58">
        <v>16</v>
      </c>
      <c r="F159" s="58">
        <v>28</v>
      </c>
      <c r="G159" s="58">
        <v>14</v>
      </c>
      <c r="H159" s="59">
        <v>22</v>
      </c>
      <c r="I159" s="60">
        <f>Tabela1[[#This Row],[E_27/3 a 9/4]]/SUM(Tabela1[E_27/3 a 9/4])</f>
        <v>1.7384707778866516E-4</v>
      </c>
      <c r="J159" s="60">
        <f>SUM($I$4:I159)</f>
        <v>0.73613174447640417</v>
      </c>
      <c r="K159" s="61">
        <f t="shared" si="18"/>
        <v>258.22234302799671</v>
      </c>
      <c r="L159" s="61">
        <f t="shared" si="19"/>
        <v>108.72519706441967</v>
      </c>
      <c r="M159" s="61">
        <f t="shared" si="20"/>
        <v>190.26909486273442</v>
      </c>
      <c r="N159" s="61">
        <f t="shared" si="21"/>
        <v>95.13454743136721</v>
      </c>
      <c r="O159" s="61">
        <f t="shared" si="22"/>
        <v>149.49714596357705</v>
      </c>
      <c r="P159" s="59">
        <f>SLOPE(K159:O159,Datas!$G$1:$G$5)</f>
        <v>-23.104104376189177</v>
      </c>
      <c r="Q159" s="61">
        <f t="shared" si="23"/>
        <v>-87.521650691902778</v>
      </c>
      <c r="R159" s="48" t="str">
        <f t="shared" si="24"/>
        <v>Redução</v>
      </c>
      <c r="S159" s="60">
        <f t="shared" si="25"/>
        <v>-0.34146341463414637</v>
      </c>
      <c r="T159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159" s="48" t="str">
        <f t="shared" si="26"/>
        <v>Risco alto de transmissão nas escolas com tendência de Redução na taxa.</v>
      </c>
    </row>
    <row r="160" spans="1:21" x14ac:dyDescent="0.35">
      <c r="A160" s="56" t="s">
        <v>666</v>
      </c>
      <c r="B160" s="57">
        <v>22482</v>
      </c>
      <c r="C160" s="48" t="s">
        <v>8</v>
      </c>
      <c r="D160" s="58">
        <v>52</v>
      </c>
      <c r="E160" s="58">
        <v>64</v>
      </c>
      <c r="F160" s="58">
        <v>95</v>
      </c>
      <c r="G160" s="58">
        <v>47</v>
      </c>
      <c r="H160" s="59">
        <v>98</v>
      </c>
      <c r="I160" s="60">
        <f>Tabela1[[#This Row],[E_27/3 a 9/4]]/SUM(Tabela1[E_27/3 a 9/4])</f>
        <v>7.7440971014950853E-4</v>
      </c>
      <c r="J160" s="60">
        <f>SUM($I$4:I160)</f>
        <v>0.7369061541865537</v>
      </c>
      <c r="K160" s="61">
        <f t="shared" si="18"/>
        <v>231.29614802953475</v>
      </c>
      <c r="L160" s="61">
        <f t="shared" si="19"/>
        <v>284.67218219019662</v>
      </c>
      <c r="M160" s="61">
        <f t="shared" si="20"/>
        <v>422.56027043857307</v>
      </c>
      <c r="N160" s="61">
        <f t="shared" si="21"/>
        <v>209.05613379592563</v>
      </c>
      <c r="O160" s="61">
        <f t="shared" si="22"/>
        <v>435.90427897873855</v>
      </c>
      <c r="P160" s="59">
        <f>SLOPE(K160:O160,Datas!$G$1:$G$5)</f>
        <v>33.36002135041366</v>
      </c>
      <c r="Q160" s="61">
        <f t="shared" si="23"/>
        <v>88.283015861564877</v>
      </c>
      <c r="R160" s="48" t="str">
        <f t="shared" si="24"/>
        <v>AUMENTO</v>
      </c>
      <c r="S160" s="60">
        <f t="shared" si="25"/>
        <v>3.080568720379142E-2</v>
      </c>
      <c r="T16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60" s="48" t="str">
        <f t="shared" si="26"/>
        <v>Risco MUITO ALTO de transmissão nas escolas com tendência de AUMENTO na taxa.</v>
      </c>
    </row>
    <row r="161" spans="1:21" x14ac:dyDescent="0.35">
      <c r="A161" s="56" t="s">
        <v>280</v>
      </c>
      <c r="B161" s="57">
        <v>32253</v>
      </c>
      <c r="C161" s="48" t="s">
        <v>0</v>
      </c>
      <c r="D161" s="58">
        <v>165</v>
      </c>
      <c r="E161" s="58">
        <v>81</v>
      </c>
      <c r="F161" s="58">
        <v>124</v>
      </c>
      <c r="G161" s="58">
        <v>308</v>
      </c>
      <c r="H161" s="59">
        <v>180</v>
      </c>
      <c r="I161" s="60">
        <f>Tabela1[[#This Row],[E_27/3 a 9/4]]/SUM(Tabela1[E_27/3 a 9/4])</f>
        <v>1.4223851819072605E-3</v>
      </c>
      <c r="J161" s="60">
        <f>SUM($I$4:I161)</f>
        <v>0.73832853936846099</v>
      </c>
      <c r="K161" s="61">
        <f t="shared" si="18"/>
        <v>511.58031810994328</v>
      </c>
      <c r="L161" s="61">
        <f t="shared" si="19"/>
        <v>251.13942889033581</v>
      </c>
      <c r="M161" s="61">
        <f t="shared" si="20"/>
        <v>384.46036027656339</v>
      </c>
      <c r="N161" s="61">
        <f t="shared" si="21"/>
        <v>954.94992713856084</v>
      </c>
      <c r="O161" s="61">
        <f t="shared" si="22"/>
        <v>558.08761975630171</v>
      </c>
      <c r="P161" s="59">
        <f>SLOPE(K161:O161,Datas!$G$1:$G$5)</f>
        <v>79.682510154094189</v>
      </c>
      <c r="Q161" s="61">
        <f t="shared" si="23"/>
        <v>89.280986860183035</v>
      </c>
      <c r="R161" s="48" t="str">
        <f t="shared" si="24"/>
        <v>AUMENTO</v>
      </c>
      <c r="S161" s="60">
        <f t="shared" si="25"/>
        <v>0.97837837837837827</v>
      </c>
      <c r="T16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61" s="48" t="str">
        <f t="shared" si="26"/>
        <v>Risco MUITO ALTO de transmissão nas escolas com tendência de AUMENTO na taxa.</v>
      </c>
    </row>
    <row r="162" spans="1:21" x14ac:dyDescent="0.35">
      <c r="A162" s="56" t="s">
        <v>845</v>
      </c>
      <c r="B162" s="57">
        <v>8160</v>
      </c>
      <c r="C162" s="48" t="s">
        <v>19</v>
      </c>
      <c r="D162" s="58">
        <v>31</v>
      </c>
      <c r="E162" s="58">
        <v>23</v>
      </c>
      <c r="F162" s="58">
        <v>10</v>
      </c>
      <c r="G162" s="58">
        <v>20</v>
      </c>
      <c r="H162" s="59">
        <v>39</v>
      </c>
      <c r="I162" s="60">
        <f>Tabela1[[#This Row],[E_27/3 a 9/4]]/SUM(Tabela1[E_27/3 a 9/4])</f>
        <v>3.0818345607990644E-4</v>
      </c>
      <c r="J162" s="60">
        <f>SUM($I$4:I162)</f>
        <v>0.73863672282454085</v>
      </c>
      <c r="K162" s="61">
        <f t="shared" si="18"/>
        <v>379.9019607843137</v>
      </c>
      <c r="L162" s="61">
        <f t="shared" si="19"/>
        <v>281.86274509803923</v>
      </c>
      <c r="M162" s="61">
        <f t="shared" si="20"/>
        <v>122.54901960784314</v>
      </c>
      <c r="N162" s="61">
        <f t="shared" si="21"/>
        <v>245.09803921568627</v>
      </c>
      <c r="O162" s="61">
        <f t="shared" si="22"/>
        <v>477.94117647058829</v>
      </c>
      <c r="P162" s="59">
        <f>SLOPE(K162:O162,Datas!$G$1:$G$5)</f>
        <v>15.931372549019622</v>
      </c>
      <c r="Q162" s="61">
        <f t="shared" si="23"/>
        <v>86.408300118643893</v>
      </c>
      <c r="R162" s="48" t="str">
        <f t="shared" si="24"/>
        <v>AUMENTO</v>
      </c>
      <c r="S162" s="60">
        <f t="shared" si="25"/>
        <v>0.38281250000000028</v>
      </c>
      <c r="T16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62" s="48" t="str">
        <f t="shared" si="26"/>
        <v>Risco MUITO ALTO de transmissão nas escolas com tendência de AUMENTO na taxa.</v>
      </c>
    </row>
    <row r="163" spans="1:21" x14ac:dyDescent="0.35">
      <c r="A163" s="56" t="s">
        <v>144</v>
      </c>
      <c r="B163" s="57">
        <v>23462</v>
      </c>
      <c r="C163" s="48" t="s">
        <v>10</v>
      </c>
      <c r="D163" s="58">
        <v>44</v>
      </c>
      <c r="E163" s="58">
        <v>44</v>
      </c>
      <c r="F163" s="58">
        <v>78</v>
      </c>
      <c r="G163" s="58">
        <v>127</v>
      </c>
      <c r="H163" s="59">
        <v>153</v>
      </c>
      <c r="I163" s="60">
        <f>Tabela1[[#This Row],[E_27/3 a 9/4]]/SUM(Tabela1[E_27/3 a 9/4])</f>
        <v>1.2090274046211713E-3</v>
      </c>
      <c r="J163" s="60">
        <f>SUM($I$4:I163)</f>
        <v>0.73984575022916199</v>
      </c>
      <c r="K163" s="61">
        <f t="shared" si="18"/>
        <v>187.53729434830788</v>
      </c>
      <c r="L163" s="61">
        <f t="shared" si="19"/>
        <v>187.53729434830788</v>
      </c>
      <c r="M163" s="61">
        <f t="shared" si="20"/>
        <v>332.45247634472764</v>
      </c>
      <c r="N163" s="61">
        <f t="shared" si="21"/>
        <v>541.3008268689797</v>
      </c>
      <c r="O163" s="61">
        <f t="shared" si="22"/>
        <v>652.1183189838888</v>
      </c>
      <c r="P163" s="59">
        <f>SLOPE(K163:O163,Datas!$G$1:$G$5)</f>
        <v>128.29255817918337</v>
      </c>
      <c r="Q163" s="61">
        <f t="shared" si="23"/>
        <v>89.553406526510017</v>
      </c>
      <c r="R163" s="48" t="str">
        <f t="shared" si="24"/>
        <v>AUMENTO</v>
      </c>
      <c r="S163" s="60">
        <f t="shared" si="25"/>
        <v>1.5301204819277112</v>
      </c>
      <c r="T16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63" s="48" t="str">
        <f t="shared" si="26"/>
        <v>Risco MUITO ALTO de transmissão nas escolas com tendência de AUMENTO na taxa.</v>
      </c>
    </row>
    <row r="164" spans="1:21" x14ac:dyDescent="0.35">
      <c r="A164" s="56" t="s">
        <v>220</v>
      </c>
      <c r="B164" s="57">
        <v>7717</v>
      </c>
      <c r="C164" s="48" t="s">
        <v>24</v>
      </c>
      <c r="D164" s="58">
        <v>20</v>
      </c>
      <c r="E164" s="58">
        <v>13</v>
      </c>
      <c r="F164" s="58">
        <v>11</v>
      </c>
      <c r="G164" s="58">
        <v>28</v>
      </c>
      <c r="H164" s="59">
        <v>25</v>
      </c>
      <c r="I164" s="60">
        <f>Tabela1[[#This Row],[E_27/3 a 9/4]]/SUM(Tabela1[E_27/3 a 9/4])</f>
        <v>1.975534974871195E-4</v>
      </c>
      <c r="J164" s="60">
        <f>SUM($I$4:I164)</f>
        <v>0.74004330372664906</v>
      </c>
      <c r="K164" s="61">
        <f t="shared" si="18"/>
        <v>259.16807049371516</v>
      </c>
      <c r="L164" s="61">
        <f t="shared" si="19"/>
        <v>168.45924582091487</v>
      </c>
      <c r="M164" s="61">
        <f t="shared" si="20"/>
        <v>142.54243877154335</v>
      </c>
      <c r="N164" s="61">
        <f t="shared" si="21"/>
        <v>362.83529869120122</v>
      </c>
      <c r="O164" s="61">
        <f t="shared" si="22"/>
        <v>323.96008811714398</v>
      </c>
      <c r="P164" s="59">
        <f>SLOPE(K164:O164,Datas!$G$1:$G$5)</f>
        <v>32.396008811714395</v>
      </c>
      <c r="Q164" s="61">
        <f t="shared" si="23"/>
        <v>88.231955286077053</v>
      </c>
      <c r="R164" s="48" t="str">
        <f t="shared" si="24"/>
        <v>AUMENTO</v>
      </c>
      <c r="S164" s="60">
        <f t="shared" si="25"/>
        <v>0.80681818181818188</v>
      </c>
      <c r="T16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64" s="48" t="str">
        <f t="shared" si="26"/>
        <v>Risco MUITO ALTO de transmissão nas escolas com tendência de AUMENTO na taxa.</v>
      </c>
    </row>
    <row r="165" spans="1:21" x14ac:dyDescent="0.35">
      <c r="A165" s="56" t="s">
        <v>592</v>
      </c>
      <c r="B165" s="57">
        <v>3673</v>
      </c>
      <c r="C165" s="48" t="s">
        <v>3</v>
      </c>
      <c r="D165" s="58">
        <v>7</v>
      </c>
      <c r="E165" s="58">
        <v>0</v>
      </c>
      <c r="F165" s="58">
        <v>0</v>
      </c>
      <c r="G165" s="58">
        <v>0</v>
      </c>
      <c r="H165" s="59">
        <v>43</v>
      </c>
      <c r="I165" s="60">
        <f>Tabela1[[#This Row],[E_27/3 a 9/4]]/SUM(Tabela1[E_27/3 a 9/4])</f>
        <v>3.3979201567784558E-4</v>
      </c>
      <c r="J165" s="60">
        <f>SUM($I$4:I165)</f>
        <v>0.74038309574232686</v>
      </c>
      <c r="K165" s="61">
        <f t="shared" si="18"/>
        <v>190.57990743261638</v>
      </c>
      <c r="L165" s="61">
        <f t="shared" si="19"/>
        <v>0</v>
      </c>
      <c r="M165" s="61">
        <f t="shared" si="20"/>
        <v>0</v>
      </c>
      <c r="N165" s="61">
        <f t="shared" si="21"/>
        <v>0</v>
      </c>
      <c r="O165" s="61">
        <f t="shared" si="22"/>
        <v>1170.7051456575007</v>
      </c>
      <c r="P165" s="59">
        <f>SLOPE(K165:O165,Datas!$G$1:$G$5)</f>
        <v>196.02504764497684</v>
      </c>
      <c r="Q165" s="61">
        <f t="shared" si="23"/>
        <v>89.707714482490005</v>
      </c>
      <c r="R165" s="48" t="str">
        <f t="shared" si="24"/>
        <v>AUMENTO</v>
      </c>
      <c r="S165" s="60">
        <f t="shared" si="25"/>
        <v>8.2142857142857153</v>
      </c>
      <c r="T16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65" s="48" t="str">
        <f t="shared" si="26"/>
        <v>Risco MUITO ALTO de transmissão nas escolas com tendência de AUMENTO na taxa.</v>
      </c>
    </row>
    <row r="166" spans="1:21" x14ac:dyDescent="0.35">
      <c r="A166" s="56" t="s">
        <v>750</v>
      </c>
      <c r="B166" s="57">
        <v>20843</v>
      </c>
      <c r="C166" s="48" t="s">
        <v>0</v>
      </c>
      <c r="D166" s="58">
        <v>34</v>
      </c>
      <c r="E166" s="58">
        <v>37</v>
      </c>
      <c r="F166" s="58">
        <v>44</v>
      </c>
      <c r="G166" s="58">
        <v>56</v>
      </c>
      <c r="H166" s="59">
        <v>65</v>
      </c>
      <c r="I166" s="60">
        <f>Tabela1[[#This Row],[E_27/3 a 9/4]]/SUM(Tabela1[E_27/3 a 9/4])</f>
        <v>5.1363909346651077E-4</v>
      </c>
      <c r="J166" s="60">
        <f>SUM($I$4:I166)</f>
        <v>0.74089673483579332</v>
      </c>
      <c r="K166" s="61">
        <f t="shared" si="18"/>
        <v>163.12431032001152</v>
      </c>
      <c r="L166" s="61">
        <f t="shared" si="19"/>
        <v>177.51763181883607</v>
      </c>
      <c r="M166" s="61">
        <f t="shared" si="20"/>
        <v>211.10204864942668</v>
      </c>
      <c r="N166" s="61">
        <f t="shared" si="21"/>
        <v>268.67533464472484</v>
      </c>
      <c r="O166" s="61">
        <f t="shared" si="22"/>
        <v>311.85529914119849</v>
      </c>
      <c r="P166" s="59">
        <f>SLOPE(K166:O166,Datas!$G$1:$G$5)</f>
        <v>38.86196804682627</v>
      </c>
      <c r="Q166" s="61">
        <f t="shared" si="23"/>
        <v>88.525984620595466</v>
      </c>
      <c r="R166" s="48" t="str">
        <f t="shared" si="24"/>
        <v>AUMENTO</v>
      </c>
      <c r="S166" s="60">
        <f t="shared" si="25"/>
        <v>0.57826086956521749</v>
      </c>
      <c r="T16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66" s="48" t="str">
        <f t="shared" si="26"/>
        <v>Risco MUITO ALTO de transmissão nas escolas com tendência de AUMENTO na taxa.</v>
      </c>
    </row>
    <row r="167" spans="1:21" x14ac:dyDescent="0.35">
      <c r="A167" s="56" t="s">
        <v>180</v>
      </c>
      <c r="B167" s="57">
        <v>25694</v>
      </c>
      <c r="C167" s="48" t="s">
        <v>77</v>
      </c>
      <c r="D167" s="58">
        <v>84</v>
      </c>
      <c r="E167" s="58">
        <v>32</v>
      </c>
      <c r="F167" s="58">
        <v>94</v>
      </c>
      <c r="G167" s="58">
        <v>376</v>
      </c>
      <c r="H167" s="59">
        <v>446</v>
      </c>
      <c r="I167" s="60">
        <f>Tabela1[[#This Row],[E_27/3 a 9/4]]/SUM(Tabela1[E_27/3 a 9/4])</f>
        <v>3.524354395170212E-3</v>
      </c>
      <c r="J167" s="60">
        <f>SUM($I$4:I167)</f>
        <v>0.74442108923096351</v>
      </c>
      <c r="K167" s="61">
        <f t="shared" si="18"/>
        <v>326.92457383046627</v>
      </c>
      <c r="L167" s="61">
        <f t="shared" si="19"/>
        <v>124.54269479255856</v>
      </c>
      <c r="M167" s="61">
        <f t="shared" si="20"/>
        <v>365.84416595314082</v>
      </c>
      <c r="N167" s="61">
        <f t="shared" si="21"/>
        <v>1463.3766638125633</v>
      </c>
      <c r="O167" s="61">
        <f t="shared" si="22"/>
        <v>1735.8138086712852</v>
      </c>
      <c r="P167" s="59">
        <f>SLOPE(K167:O167,Datas!$G$1:$G$5)</f>
        <v>415.66124387016424</v>
      </c>
      <c r="Q167" s="61">
        <f t="shared" si="23"/>
        <v>89.862157779158665</v>
      </c>
      <c r="R167" s="48" t="str">
        <f t="shared" si="24"/>
        <v>AUMENTO</v>
      </c>
      <c r="S167" s="60">
        <f t="shared" si="25"/>
        <v>4.8714285714285719</v>
      </c>
      <c r="T16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67" s="48" t="str">
        <f t="shared" si="26"/>
        <v>Risco MUITO ALTO de transmissão nas escolas com tendência de AUMENTO na taxa.</v>
      </c>
    </row>
    <row r="168" spans="1:21" x14ac:dyDescent="0.35">
      <c r="A168" s="56" t="s">
        <v>367</v>
      </c>
      <c r="B168" s="57">
        <v>6107</v>
      </c>
      <c r="C168" s="48" t="s">
        <v>24</v>
      </c>
      <c r="D168" s="58">
        <v>13</v>
      </c>
      <c r="E168" s="58">
        <v>25</v>
      </c>
      <c r="F168" s="58">
        <v>49</v>
      </c>
      <c r="G168" s="58">
        <v>30</v>
      </c>
      <c r="H168" s="59">
        <v>45</v>
      </c>
      <c r="I168" s="60">
        <f>Tabela1[[#This Row],[E_27/3 a 9/4]]/SUM(Tabela1[E_27/3 a 9/4])</f>
        <v>3.5559629547681512E-4</v>
      </c>
      <c r="J168" s="60">
        <f>SUM($I$4:I168)</f>
        <v>0.74477668552644027</v>
      </c>
      <c r="K168" s="61">
        <f t="shared" si="18"/>
        <v>212.87047650237432</v>
      </c>
      <c r="L168" s="61">
        <f t="shared" si="19"/>
        <v>409.36630096610446</v>
      </c>
      <c r="M168" s="61">
        <f t="shared" si="20"/>
        <v>802.35794989356475</v>
      </c>
      <c r="N168" s="61">
        <f t="shared" si="21"/>
        <v>491.23956115932532</v>
      </c>
      <c r="O168" s="61">
        <f t="shared" si="22"/>
        <v>736.85934173898806</v>
      </c>
      <c r="P168" s="59">
        <f>SLOPE(K168:O168,Datas!$G$1:$G$5)</f>
        <v>112.98509906664484</v>
      </c>
      <c r="Q168" s="61">
        <f t="shared" si="23"/>
        <v>89.492904073526844</v>
      </c>
      <c r="R168" s="48" t="str">
        <f t="shared" si="24"/>
        <v>AUMENTO</v>
      </c>
      <c r="S168" s="60">
        <f t="shared" si="25"/>
        <v>0.29310344827586193</v>
      </c>
      <c r="T16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68" s="48" t="str">
        <f t="shared" si="26"/>
        <v>Risco MUITO ALTO de transmissão nas escolas com tendência de AUMENTO na taxa.</v>
      </c>
    </row>
    <row r="169" spans="1:21" x14ac:dyDescent="0.35">
      <c r="A169" s="56" t="s">
        <v>496</v>
      </c>
      <c r="B169" s="57">
        <v>21603</v>
      </c>
      <c r="C169" s="48" t="s">
        <v>50</v>
      </c>
      <c r="D169" s="58">
        <v>116</v>
      </c>
      <c r="E169" s="58">
        <v>34</v>
      </c>
      <c r="F169" s="58">
        <v>39</v>
      </c>
      <c r="G169" s="58">
        <v>97</v>
      </c>
      <c r="H169" s="59">
        <v>86</v>
      </c>
      <c r="I169" s="60">
        <f>Tabela1[[#This Row],[E_27/3 a 9/4]]/SUM(Tabela1[E_27/3 a 9/4])</f>
        <v>6.7958403135569116E-4</v>
      </c>
      <c r="J169" s="60">
        <f>SUM($I$4:I169)</f>
        <v>0.74545626955779598</v>
      </c>
      <c r="K169" s="61">
        <f t="shared" si="18"/>
        <v>536.96245891774288</v>
      </c>
      <c r="L169" s="61">
        <f t="shared" si="19"/>
        <v>157.38554830347638</v>
      </c>
      <c r="M169" s="61">
        <f t="shared" si="20"/>
        <v>180.53048187751699</v>
      </c>
      <c r="N169" s="61">
        <f t="shared" si="21"/>
        <v>449.01171133638843</v>
      </c>
      <c r="O169" s="61">
        <f t="shared" si="22"/>
        <v>398.09285747349907</v>
      </c>
      <c r="P169" s="59">
        <f>SLOPE(K169:O169,Datas!$G$1:$G$5)</f>
        <v>1.3886960144424421</v>
      </c>
      <c r="Q169" s="61">
        <f t="shared" si="23"/>
        <v>54.242339493278777</v>
      </c>
      <c r="R169" s="48" t="str">
        <f t="shared" si="24"/>
        <v>AUMENTO</v>
      </c>
      <c r="S169" s="60">
        <f t="shared" si="25"/>
        <v>0.45238095238095244</v>
      </c>
      <c r="T16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69" s="48" t="str">
        <f t="shared" si="26"/>
        <v>Risco MUITO ALTO de transmissão nas escolas com tendência de AUMENTO na taxa.</v>
      </c>
    </row>
    <row r="170" spans="1:21" x14ac:dyDescent="0.35">
      <c r="A170" s="56" t="s">
        <v>564</v>
      </c>
      <c r="B170" s="57">
        <v>5384</v>
      </c>
      <c r="C170" s="48" t="s">
        <v>30</v>
      </c>
      <c r="D170" s="58">
        <v>20</v>
      </c>
      <c r="E170" s="58">
        <v>10</v>
      </c>
      <c r="F170" s="58">
        <v>5</v>
      </c>
      <c r="G170" s="58">
        <v>12</v>
      </c>
      <c r="H170" s="59">
        <v>13</v>
      </c>
      <c r="I170" s="60">
        <f>Tabela1[[#This Row],[E_27/3 a 9/4]]/SUM(Tabela1[E_27/3 a 9/4])</f>
        <v>1.0272781869330215E-4</v>
      </c>
      <c r="J170" s="60">
        <f>SUM($I$4:I170)</f>
        <v>0.74555899737648923</v>
      </c>
      <c r="K170" s="61">
        <f t="shared" si="18"/>
        <v>371.47102526002971</v>
      </c>
      <c r="L170" s="61">
        <f t="shared" si="19"/>
        <v>185.73551263001485</v>
      </c>
      <c r="M170" s="61">
        <f t="shared" si="20"/>
        <v>92.867756315007426</v>
      </c>
      <c r="N170" s="61">
        <f t="shared" si="21"/>
        <v>222.88261515601781</v>
      </c>
      <c r="O170" s="61">
        <f t="shared" si="22"/>
        <v>241.45616641901933</v>
      </c>
      <c r="P170" s="59">
        <f>SLOPE(K170:O170,Datas!$G$1:$G$5)</f>
        <v>-22.288261515601782</v>
      </c>
      <c r="Q170" s="61">
        <f t="shared" si="23"/>
        <v>-87.4310522140091</v>
      </c>
      <c r="R170" s="48" t="str">
        <f t="shared" si="24"/>
        <v>Redução</v>
      </c>
      <c r="S170" s="60">
        <f t="shared" si="25"/>
        <v>7.1428571428571536E-2</v>
      </c>
      <c r="T17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70" s="48" t="str">
        <f t="shared" si="26"/>
        <v>Risco MUITO ALTO de transmissão nas escolas com tendência de Redução na taxa.</v>
      </c>
    </row>
    <row r="171" spans="1:21" x14ac:dyDescent="0.35">
      <c r="A171" s="56" t="s">
        <v>371</v>
      </c>
      <c r="B171" s="57">
        <v>27105</v>
      </c>
      <c r="C171" s="48" t="s">
        <v>19</v>
      </c>
      <c r="D171" s="58">
        <v>52</v>
      </c>
      <c r="E171" s="58">
        <v>42</v>
      </c>
      <c r="F171" s="58">
        <v>77</v>
      </c>
      <c r="G171" s="58">
        <v>79</v>
      </c>
      <c r="H171" s="59">
        <v>62</v>
      </c>
      <c r="I171" s="60">
        <f>Tabela1[[#This Row],[E_27/3 a 9/4]]/SUM(Tabela1[E_27/3 a 9/4])</f>
        <v>4.8993267376805643E-4</v>
      </c>
      <c r="J171" s="60">
        <f>SUM($I$4:I171)</f>
        <v>0.7460489300502573</v>
      </c>
      <c r="K171" s="61">
        <f t="shared" si="18"/>
        <v>191.84652278177458</v>
      </c>
      <c r="L171" s="61">
        <f t="shared" si="19"/>
        <v>154.95296070835639</v>
      </c>
      <c r="M171" s="61">
        <f t="shared" si="20"/>
        <v>284.08042796532004</v>
      </c>
      <c r="N171" s="61">
        <f t="shared" si="21"/>
        <v>291.4591403800037</v>
      </c>
      <c r="O171" s="61">
        <f t="shared" si="22"/>
        <v>228.74008485519278</v>
      </c>
      <c r="P171" s="59">
        <f>SLOPE(K171:O171,Datas!$G$1:$G$5)</f>
        <v>21.029330381848371</v>
      </c>
      <c r="Q171" s="61">
        <f t="shared" si="23"/>
        <v>87.277485767449591</v>
      </c>
      <c r="R171" s="48" t="str">
        <f t="shared" si="24"/>
        <v>AUMENTO</v>
      </c>
      <c r="S171" s="60">
        <f t="shared" si="25"/>
        <v>0.23684210526315805</v>
      </c>
      <c r="T17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71" s="48" t="str">
        <f t="shared" si="26"/>
        <v>Risco MUITO ALTO de transmissão nas escolas com tendência de AUMENTO na taxa.</v>
      </c>
    </row>
    <row r="172" spans="1:21" x14ac:dyDescent="0.35">
      <c r="A172" s="56" t="s">
        <v>662</v>
      </c>
      <c r="B172" s="57">
        <v>27003</v>
      </c>
      <c r="C172" s="48" t="s">
        <v>30</v>
      </c>
      <c r="D172" s="58">
        <v>10</v>
      </c>
      <c r="E172" s="58">
        <v>5</v>
      </c>
      <c r="F172" s="58">
        <v>40</v>
      </c>
      <c r="G172" s="58">
        <v>90</v>
      </c>
      <c r="H172" s="59">
        <v>61</v>
      </c>
      <c r="I172" s="60">
        <f>Tabela1[[#This Row],[E_27/3 a 9/4]]/SUM(Tabela1[E_27/3 a 9/4])</f>
        <v>4.8203053386857163E-4</v>
      </c>
      <c r="J172" s="60">
        <f>SUM($I$4:I172)</f>
        <v>0.74653096058412582</v>
      </c>
      <c r="K172" s="61">
        <f t="shared" si="18"/>
        <v>37.032922267896161</v>
      </c>
      <c r="L172" s="61">
        <f t="shared" si="19"/>
        <v>18.516461133948081</v>
      </c>
      <c r="M172" s="61">
        <f t="shared" si="20"/>
        <v>148.13168907158465</v>
      </c>
      <c r="N172" s="61">
        <f t="shared" si="21"/>
        <v>333.29630041106543</v>
      </c>
      <c r="O172" s="61">
        <f t="shared" si="22"/>
        <v>225.90082583416657</v>
      </c>
      <c r="P172" s="59">
        <f>SLOPE(K172:O172,Datas!$G$1:$G$5)</f>
        <v>69.251564640965825</v>
      </c>
      <c r="Q172" s="61">
        <f t="shared" si="23"/>
        <v>89.172700314673563</v>
      </c>
      <c r="R172" s="48" t="str">
        <f t="shared" si="24"/>
        <v>AUMENTO</v>
      </c>
      <c r="S172" s="60">
        <f t="shared" si="25"/>
        <v>3.1181818181818177</v>
      </c>
      <c r="T17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72" s="48" t="str">
        <f t="shared" si="26"/>
        <v>Risco MUITO ALTO de transmissão nas escolas com tendência de AUMENTO na taxa.</v>
      </c>
    </row>
    <row r="173" spans="1:21" x14ac:dyDescent="0.35">
      <c r="A173" s="56" t="s">
        <v>444</v>
      </c>
      <c r="B173" s="57">
        <v>19167</v>
      </c>
      <c r="C173" s="48" t="s">
        <v>0</v>
      </c>
      <c r="D173" s="58">
        <v>105</v>
      </c>
      <c r="E173" s="58">
        <v>36</v>
      </c>
      <c r="F173" s="58">
        <v>54</v>
      </c>
      <c r="G173" s="58">
        <v>60</v>
      </c>
      <c r="H173" s="59">
        <v>75</v>
      </c>
      <c r="I173" s="60">
        <f>Tabela1[[#This Row],[E_27/3 a 9/4]]/SUM(Tabela1[E_27/3 a 9/4])</f>
        <v>5.9266049246135854E-4</v>
      </c>
      <c r="J173" s="60">
        <f>SUM($I$4:I173)</f>
        <v>0.74712362107658714</v>
      </c>
      <c r="K173" s="61">
        <f t="shared" si="18"/>
        <v>547.81655971200496</v>
      </c>
      <c r="L173" s="61">
        <f t="shared" si="19"/>
        <v>187.82282047268743</v>
      </c>
      <c r="M173" s="61">
        <f t="shared" si="20"/>
        <v>281.73423070903118</v>
      </c>
      <c r="N173" s="61">
        <f t="shared" si="21"/>
        <v>313.03803412114576</v>
      </c>
      <c r="O173" s="61">
        <f t="shared" si="22"/>
        <v>391.29754265143214</v>
      </c>
      <c r="P173" s="59">
        <f>SLOPE(K173:O173,Datas!$G$1:$G$5)</f>
        <v>-18.782282047268733</v>
      </c>
      <c r="Q173" s="61">
        <f t="shared" si="23"/>
        <v>-86.952354726876308</v>
      </c>
      <c r="R173" s="48" t="str">
        <f t="shared" si="24"/>
        <v>Redução</v>
      </c>
      <c r="S173" s="60">
        <f t="shared" si="25"/>
        <v>3.8461538461538575E-2</v>
      </c>
      <c r="T17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73" s="48" t="str">
        <f t="shared" si="26"/>
        <v>Risco MUITO ALTO de transmissão nas escolas com tendência de Redução na taxa.</v>
      </c>
    </row>
    <row r="174" spans="1:21" x14ac:dyDescent="0.35">
      <c r="A174" s="56" t="s">
        <v>403</v>
      </c>
      <c r="B174" s="57">
        <v>12989</v>
      </c>
      <c r="C174" s="48" t="s">
        <v>30</v>
      </c>
      <c r="D174" s="58">
        <v>20</v>
      </c>
      <c r="E174" s="58">
        <v>48</v>
      </c>
      <c r="F174" s="58">
        <v>143</v>
      </c>
      <c r="G174" s="58">
        <v>108</v>
      </c>
      <c r="H174" s="59">
        <v>49</v>
      </c>
      <c r="I174" s="60">
        <f>Tabela1[[#This Row],[E_27/3 a 9/4]]/SUM(Tabela1[E_27/3 a 9/4])</f>
        <v>3.8720485507475426E-4</v>
      </c>
      <c r="J174" s="60">
        <f>SUM($I$4:I174)</f>
        <v>0.74751082593166185</v>
      </c>
      <c r="K174" s="61">
        <f t="shared" si="18"/>
        <v>153.97644160443451</v>
      </c>
      <c r="L174" s="61">
        <f t="shared" si="19"/>
        <v>369.54345985064288</v>
      </c>
      <c r="M174" s="61">
        <f t="shared" si="20"/>
        <v>1100.9315574717068</v>
      </c>
      <c r="N174" s="61">
        <f t="shared" si="21"/>
        <v>831.47278466394641</v>
      </c>
      <c r="O174" s="61">
        <f t="shared" si="22"/>
        <v>377.24228193086458</v>
      </c>
      <c r="P174" s="59">
        <f>SLOPE(K174:O174,Datas!$G$1:$G$5)</f>
        <v>90.84610054661637</v>
      </c>
      <c r="Q174" s="61">
        <f t="shared" si="23"/>
        <v>89.36933489493758</v>
      </c>
      <c r="R174" s="48" t="str">
        <f t="shared" si="24"/>
        <v>AUMENTO</v>
      </c>
      <c r="S174" s="60">
        <f t="shared" si="25"/>
        <v>0.11611374407582942</v>
      </c>
      <c r="T17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74" s="48" t="str">
        <f t="shared" si="26"/>
        <v>Risco MUITO ALTO de transmissão nas escolas com tendência de AUMENTO na taxa.</v>
      </c>
    </row>
    <row r="175" spans="1:21" x14ac:dyDescent="0.35">
      <c r="A175" s="56" t="s">
        <v>720</v>
      </c>
      <c r="B175" s="57">
        <v>21302</v>
      </c>
      <c r="C175" s="48" t="s">
        <v>50</v>
      </c>
      <c r="D175" s="58">
        <v>164</v>
      </c>
      <c r="E175" s="58">
        <v>162</v>
      </c>
      <c r="F175" s="58">
        <v>157</v>
      </c>
      <c r="G175" s="58">
        <v>259</v>
      </c>
      <c r="H175" s="59">
        <v>275</v>
      </c>
      <c r="I175" s="60">
        <f>Tabela1[[#This Row],[E_27/3 a 9/4]]/SUM(Tabela1[E_27/3 a 9/4])</f>
        <v>2.1730884723583145E-3</v>
      </c>
      <c r="J175" s="60">
        <f>SUM($I$4:I175)</f>
        <v>0.74968391440402016</v>
      </c>
      <c r="K175" s="61">
        <f t="shared" si="18"/>
        <v>769.88076236973063</v>
      </c>
      <c r="L175" s="61">
        <f t="shared" si="19"/>
        <v>760.49197258473384</v>
      </c>
      <c r="M175" s="61">
        <f t="shared" si="20"/>
        <v>737.01999812224199</v>
      </c>
      <c r="N175" s="61">
        <f t="shared" si="21"/>
        <v>1215.8482771570746</v>
      </c>
      <c r="O175" s="61">
        <f t="shared" si="22"/>
        <v>1290.9585954370482</v>
      </c>
      <c r="P175" s="59">
        <f>SLOPE(K175:O175,Datas!$G$1:$G$5)</f>
        <v>149.75119707069757</v>
      </c>
      <c r="Q175" s="61">
        <f t="shared" si="23"/>
        <v>89.617399199423019</v>
      </c>
      <c r="R175" s="48" t="str">
        <f t="shared" si="24"/>
        <v>AUMENTO</v>
      </c>
      <c r="S175" s="60">
        <f t="shared" si="25"/>
        <v>0.65838509316770211</v>
      </c>
      <c r="T17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75" s="48" t="str">
        <f t="shared" si="26"/>
        <v>Risco MUITO ALTO de transmissão nas escolas com tendência de AUMENTO na taxa.</v>
      </c>
    </row>
    <row r="176" spans="1:21" x14ac:dyDescent="0.35">
      <c r="A176" s="56" t="s">
        <v>239</v>
      </c>
      <c r="B176" s="57">
        <v>11049</v>
      </c>
      <c r="C176" s="48" t="s">
        <v>33</v>
      </c>
      <c r="D176" s="58">
        <v>91</v>
      </c>
      <c r="E176" s="58">
        <v>80</v>
      </c>
      <c r="F176" s="58">
        <v>113</v>
      </c>
      <c r="G176" s="58">
        <v>56</v>
      </c>
      <c r="H176" s="59">
        <v>30</v>
      </c>
      <c r="I176" s="60">
        <f>Tabela1[[#This Row],[E_27/3 a 9/4]]/SUM(Tabela1[E_27/3 a 9/4])</f>
        <v>2.3706419698454342E-4</v>
      </c>
      <c r="J176" s="60">
        <f>SUM($I$4:I176)</f>
        <v>0.74992097860100471</v>
      </c>
      <c r="K176" s="61">
        <f t="shared" si="18"/>
        <v>823.60394605846682</v>
      </c>
      <c r="L176" s="61">
        <f t="shared" si="19"/>
        <v>724.04742510634446</v>
      </c>
      <c r="M176" s="61">
        <f t="shared" si="20"/>
        <v>1022.7169879627115</v>
      </c>
      <c r="N176" s="61">
        <f t="shared" si="21"/>
        <v>506.8331975744411</v>
      </c>
      <c r="O176" s="61">
        <f t="shared" si="22"/>
        <v>271.51778441487915</v>
      </c>
      <c r="P176" s="59">
        <f>SLOPE(K176:O176,Datas!$G$1:$G$5)</f>
        <v>-132.13865508190787</v>
      </c>
      <c r="Q176" s="61">
        <f t="shared" si="23"/>
        <v>-89.566404806331292</v>
      </c>
      <c r="R176" s="48" t="str">
        <f t="shared" si="24"/>
        <v>Redução</v>
      </c>
      <c r="S176" s="60">
        <f t="shared" si="25"/>
        <v>-0.5457746478873241</v>
      </c>
      <c r="T17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76" s="48" t="str">
        <f t="shared" si="26"/>
        <v>Risco MUITO ALTO de transmissão nas escolas com tendência de Redução na taxa.</v>
      </c>
    </row>
    <row r="177" spans="1:21" x14ac:dyDescent="0.35">
      <c r="A177" s="56" t="s">
        <v>861</v>
      </c>
      <c r="B177" s="57">
        <v>16764</v>
      </c>
      <c r="C177" s="48" t="s">
        <v>8</v>
      </c>
      <c r="D177" s="58">
        <v>22</v>
      </c>
      <c r="E177" s="58">
        <v>6</v>
      </c>
      <c r="F177" s="58">
        <v>15</v>
      </c>
      <c r="G177" s="58">
        <v>30</v>
      </c>
      <c r="H177" s="59">
        <v>85</v>
      </c>
      <c r="I177" s="60">
        <f>Tabela1[[#This Row],[E_27/3 a 9/4]]/SUM(Tabela1[E_27/3 a 9/4])</f>
        <v>6.7168189145620631E-4</v>
      </c>
      <c r="J177" s="60">
        <f>SUM($I$4:I177)</f>
        <v>0.75059266049246087</v>
      </c>
      <c r="K177" s="61">
        <f t="shared" si="18"/>
        <v>131.23359580052494</v>
      </c>
      <c r="L177" s="61">
        <f t="shared" si="19"/>
        <v>35.790980672870432</v>
      </c>
      <c r="M177" s="61">
        <f t="shared" si="20"/>
        <v>89.477451682176095</v>
      </c>
      <c r="N177" s="61">
        <f t="shared" si="21"/>
        <v>178.95490336435219</v>
      </c>
      <c r="O177" s="61">
        <f t="shared" si="22"/>
        <v>507.03889286566448</v>
      </c>
      <c r="P177" s="59">
        <f>SLOPE(K177:O177,Datas!$G$1:$G$5)</f>
        <v>89.477451682176081</v>
      </c>
      <c r="Q177" s="61">
        <f t="shared" si="23"/>
        <v>89.359689026189315</v>
      </c>
      <c r="R177" s="48" t="str">
        <f t="shared" si="24"/>
        <v>AUMENTO</v>
      </c>
      <c r="S177" s="60">
        <f t="shared" si="25"/>
        <v>3.0116279069767438</v>
      </c>
      <c r="T17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77" s="48" t="str">
        <f t="shared" si="26"/>
        <v>Risco MUITO ALTO de transmissão nas escolas com tendência de AUMENTO na taxa.</v>
      </c>
    </row>
    <row r="178" spans="1:21" x14ac:dyDescent="0.35">
      <c r="A178" s="56" t="s">
        <v>865</v>
      </c>
      <c r="B178" s="57">
        <v>23193</v>
      </c>
      <c r="C178" s="48" t="s">
        <v>10</v>
      </c>
      <c r="D178" s="58">
        <v>23</v>
      </c>
      <c r="E178" s="58">
        <v>21</v>
      </c>
      <c r="F178" s="58">
        <v>98</v>
      </c>
      <c r="G178" s="58">
        <v>133</v>
      </c>
      <c r="H178" s="59">
        <v>114</v>
      </c>
      <c r="I178" s="60">
        <f>Tabela1[[#This Row],[E_27/3 a 9/4]]/SUM(Tabela1[E_27/3 a 9/4])</f>
        <v>9.0084394854126498E-4</v>
      </c>
      <c r="J178" s="60">
        <f>SUM($I$4:I178)</f>
        <v>0.75149350444100216</v>
      </c>
      <c r="K178" s="61">
        <f t="shared" si="18"/>
        <v>99.167852369249346</v>
      </c>
      <c r="L178" s="61">
        <f t="shared" si="19"/>
        <v>90.544560858879834</v>
      </c>
      <c r="M178" s="61">
        <f t="shared" si="20"/>
        <v>422.54128400810589</v>
      </c>
      <c r="N178" s="61">
        <f t="shared" si="21"/>
        <v>573.44888543957234</v>
      </c>
      <c r="O178" s="61">
        <f t="shared" si="22"/>
        <v>491.52761609106193</v>
      </c>
      <c r="P178" s="59">
        <f>SLOPE(K178:O178,Datas!$G$1:$G$5)</f>
        <v>126.76238520243177</v>
      </c>
      <c r="Q178" s="61">
        <f t="shared" si="23"/>
        <v>89.548015833660472</v>
      </c>
      <c r="R178" s="48" t="str">
        <f t="shared" si="24"/>
        <v>AUMENTO</v>
      </c>
      <c r="S178" s="60">
        <f t="shared" si="25"/>
        <v>1.6091549295774645</v>
      </c>
      <c r="T17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78" s="48" t="str">
        <f t="shared" si="26"/>
        <v>Risco MUITO ALTO de transmissão nas escolas com tendência de AUMENTO na taxa.</v>
      </c>
    </row>
    <row r="179" spans="1:21" x14ac:dyDescent="0.35">
      <c r="A179" s="56" t="s">
        <v>312</v>
      </c>
      <c r="B179" s="57">
        <v>6709</v>
      </c>
      <c r="C179" s="48" t="s">
        <v>3</v>
      </c>
      <c r="D179" s="58">
        <v>4</v>
      </c>
      <c r="E179" s="58">
        <v>6</v>
      </c>
      <c r="F179" s="58">
        <v>5</v>
      </c>
      <c r="G179" s="58">
        <v>8</v>
      </c>
      <c r="H179" s="59">
        <v>14</v>
      </c>
      <c r="I179" s="60">
        <f>Tabela1[[#This Row],[E_27/3 a 9/4]]/SUM(Tabela1[E_27/3 a 9/4])</f>
        <v>1.1062995859278692E-4</v>
      </c>
      <c r="J179" s="60">
        <f>SUM($I$4:I179)</f>
        <v>0.75160413439959495</v>
      </c>
      <c r="K179" s="61">
        <f t="shared" si="18"/>
        <v>59.621404084066178</v>
      </c>
      <c r="L179" s="61">
        <f t="shared" si="19"/>
        <v>89.432106126099271</v>
      </c>
      <c r="M179" s="61">
        <f t="shared" si="20"/>
        <v>74.526755105082728</v>
      </c>
      <c r="N179" s="61">
        <f t="shared" si="21"/>
        <v>119.24280816813236</v>
      </c>
      <c r="O179" s="61">
        <f t="shared" si="22"/>
        <v>208.6749142942316</v>
      </c>
      <c r="P179" s="59">
        <f>SLOPE(K179:O179,Datas!$G$1:$G$5)</f>
        <v>32.791772246236391</v>
      </c>
      <c r="Q179" s="61">
        <f t="shared" si="23"/>
        <v>88.253280493177741</v>
      </c>
      <c r="R179" s="48" t="str">
        <f t="shared" si="24"/>
        <v>AUMENTO</v>
      </c>
      <c r="S179" s="60">
        <f t="shared" si="25"/>
        <v>1.1999999999999995</v>
      </c>
      <c r="T17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79" s="48" t="str">
        <f t="shared" si="26"/>
        <v>Risco MUITO ALTO de transmissão nas escolas com tendência de AUMENTO na taxa.</v>
      </c>
    </row>
    <row r="180" spans="1:21" x14ac:dyDescent="0.35">
      <c r="A180" s="56" t="s">
        <v>354</v>
      </c>
      <c r="B180" s="57">
        <v>65176</v>
      </c>
      <c r="C180" s="48" t="s">
        <v>77</v>
      </c>
      <c r="D180" s="58">
        <v>216</v>
      </c>
      <c r="E180" s="58">
        <v>120</v>
      </c>
      <c r="F180" s="58">
        <v>79</v>
      </c>
      <c r="G180" s="58">
        <v>289</v>
      </c>
      <c r="H180" s="59">
        <v>218</v>
      </c>
      <c r="I180" s="60">
        <f>Tabela1[[#This Row],[E_27/3 a 9/4]]/SUM(Tabela1[E_27/3 a 9/4])</f>
        <v>1.7226664980876821E-3</v>
      </c>
      <c r="J180" s="60">
        <f>SUM($I$4:I180)</f>
        <v>0.75332680089768267</v>
      </c>
      <c r="K180" s="61">
        <f t="shared" si="18"/>
        <v>331.41033509267214</v>
      </c>
      <c r="L180" s="61">
        <f t="shared" si="19"/>
        <v>184.11685282926229</v>
      </c>
      <c r="M180" s="61">
        <f t="shared" si="20"/>
        <v>121.21026144593101</v>
      </c>
      <c r="N180" s="61">
        <f t="shared" si="21"/>
        <v>443.41475389714009</v>
      </c>
      <c r="O180" s="61">
        <f t="shared" si="22"/>
        <v>334.47894930649318</v>
      </c>
      <c r="P180" s="59">
        <f>SLOPE(K180:O180,Datas!$G$1:$G$5)</f>
        <v>26.543512949551985</v>
      </c>
      <c r="Q180" s="61">
        <f t="shared" si="23"/>
        <v>87.842459832348069</v>
      </c>
      <c r="R180" s="48" t="str">
        <f t="shared" si="24"/>
        <v>AUMENTO</v>
      </c>
      <c r="S180" s="60">
        <f t="shared" si="25"/>
        <v>0.83253012048192798</v>
      </c>
      <c r="T18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80" s="48" t="str">
        <f t="shared" si="26"/>
        <v>Risco MUITO ALTO de transmissão nas escolas com tendência de AUMENTO na taxa.</v>
      </c>
    </row>
    <row r="181" spans="1:21" x14ac:dyDescent="0.35">
      <c r="A181" s="56" t="s">
        <v>606</v>
      </c>
      <c r="B181" s="57">
        <v>10772</v>
      </c>
      <c r="C181" s="48" t="s">
        <v>8</v>
      </c>
      <c r="D181" s="58">
        <v>5</v>
      </c>
      <c r="E181" s="58">
        <v>11</v>
      </c>
      <c r="F181" s="58">
        <v>33</v>
      </c>
      <c r="G181" s="58">
        <v>46</v>
      </c>
      <c r="H181" s="59">
        <v>120</v>
      </c>
      <c r="I181" s="60">
        <f>Tabela1[[#This Row],[E_27/3 a 9/4]]/SUM(Tabela1[E_27/3 a 9/4])</f>
        <v>9.4825678793817366E-4</v>
      </c>
      <c r="J181" s="60">
        <f>SUM($I$4:I181)</f>
        <v>0.75427505768562086</v>
      </c>
      <c r="K181" s="61">
        <f t="shared" si="18"/>
        <v>46.416635722242852</v>
      </c>
      <c r="L181" s="61">
        <f t="shared" si="19"/>
        <v>102.11659858893427</v>
      </c>
      <c r="M181" s="61">
        <f t="shared" si="20"/>
        <v>306.34979576680286</v>
      </c>
      <c r="N181" s="61">
        <f t="shared" si="21"/>
        <v>427.03304864463428</v>
      </c>
      <c r="O181" s="61">
        <f t="shared" si="22"/>
        <v>1113.9992573338284</v>
      </c>
      <c r="P181" s="59">
        <f>SLOPE(K181:O181,Datas!$G$1:$G$5)</f>
        <v>246.00816932788712</v>
      </c>
      <c r="Q181" s="61">
        <f t="shared" si="23"/>
        <v>89.767099344310623</v>
      </c>
      <c r="R181" s="48" t="str">
        <f t="shared" si="24"/>
        <v>AUMENTO</v>
      </c>
      <c r="S181" s="60">
        <f t="shared" si="25"/>
        <v>4.0816326530612246</v>
      </c>
      <c r="T18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81" s="48" t="str">
        <f t="shared" si="26"/>
        <v>Risco MUITO ALTO de transmissão nas escolas com tendência de AUMENTO na taxa.</v>
      </c>
    </row>
    <row r="182" spans="1:21" x14ac:dyDescent="0.35">
      <c r="A182" s="56" t="s">
        <v>426</v>
      </c>
      <c r="B182" s="57">
        <v>18296</v>
      </c>
      <c r="C182" s="48" t="s">
        <v>50</v>
      </c>
      <c r="D182" s="58">
        <v>29</v>
      </c>
      <c r="E182" s="58">
        <v>14</v>
      </c>
      <c r="F182" s="58">
        <v>26</v>
      </c>
      <c r="G182" s="58">
        <v>116</v>
      </c>
      <c r="H182" s="59">
        <v>112</v>
      </c>
      <c r="I182" s="60">
        <f>Tabela1[[#This Row],[E_27/3 a 9/4]]/SUM(Tabela1[E_27/3 a 9/4])</f>
        <v>8.8503966874229538E-4</v>
      </c>
      <c r="J182" s="60">
        <f>SUM($I$4:I182)</f>
        <v>0.75516009735436318</v>
      </c>
      <c r="K182" s="61">
        <f t="shared" si="18"/>
        <v>158.50459116746831</v>
      </c>
      <c r="L182" s="61">
        <f t="shared" si="19"/>
        <v>76.519457804984697</v>
      </c>
      <c r="M182" s="61">
        <f t="shared" si="20"/>
        <v>142.10756449497157</v>
      </c>
      <c r="N182" s="61">
        <f t="shared" si="21"/>
        <v>634.01836466987322</v>
      </c>
      <c r="O182" s="61">
        <f t="shared" si="22"/>
        <v>612.15566243987757</v>
      </c>
      <c r="P182" s="59">
        <f>SLOPE(K182:O182,Datas!$G$1:$G$5)</f>
        <v>146.4801049409707</v>
      </c>
      <c r="Q182" s="61">
        <f t="shared" si="23"/>
        <v>89.608855486209436</v>
      </c>
      <c r="R182" s="48" t="str">
        <f t="shared" si="24"/>
        <v>AUMENTO</v>
      </c>
      <c r="S182" s="60">
        <f t="shared" si="25"/>
        <v>3.9565217391304346</v>
      </c>
      <c r="T18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82" s="48" t="str">
        <f t="shared" si="26"/>
        <v>Risco MUITO ALTO de transmissão nas escolas com tendência de AUMENTO na taxa.</v>
      </c>
    </row>
    <row r="183" spans="1:21" x14ac:dyDescent="0.35">
      <c r="A183" s="56" t="s">
        <v>628</v>
      </c>
      <c r="B183" s="57">
        <v>10560</v>
      </c>
      <c r="C183" s="48" t="s">
        <v>24</v>
      </c>
      <c r="D183" s="58">
        <v>2</v>
      </c>
      <c r="E183" s="58">
        <v>3</v>
      </c>
      <c r="F183" s="58">
        <v>11</v>
      </c>
      <c r="G183" s="58">
        <v>19</v>
      </c>
      <c r="H183" s="59">
        <v>15</v>
      </c>
      <c r="I183" s="60">
        <f>Tabela1[[#This Row],[E_27/3 a 9/4]]/SUM(Tabela1[E_27/3 a 9/4])</f>
        <v>1.1853209849227171E-4</v>
      </c>
      <c r="J183" s="60">
        <f>SUM($I$4:I183)</f>
        <v>0.7552786294528554</v>
      </c>
      <c r="K183" s="61">
        <f t="shared" si="18"/>
        <v>18.939393939393938</v>
      </c>
      <c r="L183" s="61">
        <f t="shared" si="19"/>
        <v>28.409090909090907</v>
      </c>
      <c r="M183" s="61">
        <f t="shared" si="20"/>
        <v>104.16666666666667</v>
      </c>
      <c r="N183" s="61">
        <f t="shared" si="21"/>
        <v>179.92424242424244</v>
      </c>
      <c r="O183" s="61">
        <f t="shared" si="22"/>
        <v>142.04545454545456</v>
      </c>
      <c r="P183" s="59">
        <f>SLOPE(K183:O183,Datas!$G$1:$G$5)</f>
        <v>39.772727272727273</v>
      </c>
      <c r="Q183" s="61">
        <f t="shared" si="23"/>
        <v>88.559723846227143</v>
      </c>
      <c r="R183" s="48" t="str">
        <f t="shared" si="24"/>
        <v>AUMENTO</v>
      </c>
      <c r="S183" s="60">
        <f t="shared" si="25"/>
        <v>2.1875000000000009</v>
      </c>
      <c r="T183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183" s="48" t="str">
        <f t="shared" si="26"/>
        <v>Risco alto de transmissão nas escolas com tendência de AUMENTO na taxa.</v>
      </c>
    </row>
    <row r="184" spans="1:21" x14ac:dyDescent="0.35">
      <c r="A184" s="56" t="s">
        <v>571</v>
      </c>
      <c r="B184" s="57">
        <v>3468</v>
      </c>
      <c r="C184" s="48" t="s">
        <v>8</v>
      </c>
      <c r="D184" s="58">
        <v>5</v>
      </c>
      <c r="E184" s="58">
        <v>3</v>
      </c>
      <c r="F184" s="58">
        <v>2</v>
      </c>
      <c r="G184" s="58">
        <v>0</v>
      </c>
      <c r="H184" s="59">
        <v>1</v>
      </c>
      <c r="I184" s="60">
        <f>Tabela1[[#This Row],[E_27/3 a 9/4]]/SUM(Tabela1[E_27/3 a 9/4])</f>
        <v>7.9021398994847799E-6</v>
      </c>
      <c r="J184" s="60">
        <f>SUM($I$4:I184)</f>
        <v>0.75528653159275483</v>
      </c>
      <c r="K184" s="61">
        <f t="shared" si="18"/>
        <v>144.17531718569782</v>
      </c>
      <c r="L184" s="61">
        <f t="shared" si="19"/>
        <v>86.505190311418687</v>
      </c>
      <c r="M184" s="61">
        <f t="shared" si="20"/>
        <v>57.670126874279127</v>
      </c>
      <c r="N184" s="61">
        <f t="shared" si="21"/>
        <v>0</v>
      </c>
      <c r="O184" s="61">
        <f t="shared" si="22"/>
        <v>28.835063437139564</v>
      </c>
      <c r="P184" s="59">
        <f>SLOPE(K184:O184,Datas!$G$1:$G$5)</f>
        <v>-31.718569780853521</v>
      </c>
      <c r="Q184" s="61">
        <f t="shared" si="23"/>
        <v>-88.194218471576846</v>
      </c>
      <c r="R184" s="48" t="str">
        <f t="shared" si="24"/>
        <v>Redução</v>
      </c>
      <c r="S184" s="60">
        <f t="shared" si="25"/>
        <v>-0.85000000000000009</v>
      </c>
      <c r="T184" s="60" t="str">
        <f>IF(Tabela1[[#This Row],[27/3 a 9/4]]&gt;200,"Muito alto",IF(Tabela1[[#This Row],[27/3 a 9/4]]&gt;50,"Alto",IF(Tabela1[[#This Row],[27/3 a 9/4]]&gt;20,"Moderado",IF(Tabela1[[#This Row],[27/3 a 9/4]]&gt;5,"Baixo","Muito baixo"))))</f>
        <v>Moderado</v>
      </c>
      <c r="U184" s="48" t="str">
        <f t="shared" si="26"/>
        <v>Risco moderado de transmissão nas escolas com tendência de Redução na taxa.</v>
      </c>
    </row>
    <row r="185" spans="1:21" x14ac:dyDescent="0.35">
      <c r="A185" s="56" t="s">
        <v>760</v>
      </c>
      <c r="B185" s="57">
        <v>40634</v>
      </c>
      <c r="C185" s="48" t="s">
        <v>10</v>
      </c>
      <c r="D185" s="58">
        <v>53</v>
      </c>
      <c r="E185" s="58">
        <v>29</v>
      </c>
      <c r="F185" s="58">
        <v>33</v>
      </c>
      <c r="G185" s="58">
        <v>107</v>
      </c>
      <c r="H185" s="59">
        <v>112</v>
      </c>
      <c r="I185" s="60">
        <f>Tabela1[[#This Row],[E_27/3 a 9/4]]/SUM(Tabela1[E_27/3 a 9/4])</f>
        <v>8.8503966874229538E-4</v>
      </c>
      <c r="J185" s="60">
        <f>SUM($I$4:I185)</f>
        <v>0.75617157126149714</v>
      </c>
      <c r="K185" s="61">
        <f t="shared" si="18"/>
        <v>130.43264261455923</v>
      </c>
      <c r="L185" s="61">
        <f t="shared" si="19"/>
        <v>71.368804449475817</v>
      </c>
      <c r="M185" s="61">
        <f t="shared" si="20"/>
        <v>81.212777476989714</v>
      </c>
      <c r="N185" s="61">
        <f t="shared" si="21"/>
        <v>263.32627848599697</v>
      </c>
      <c r="O185" s="61">
        <f t="shared" si="22"/>
        <v>275.63124477038934</v>
      </c>
      <c r="P185" s="59">
        <f>SLOPE(K185:O185,Datas!$G$1:$G$5)</f>
        <v>48.235467834818138</v>
      </c>
      <c r="Q185" s="61">
        <f t="shared" si="23"/>
        <v>88.812335080095295</v>
      </c>
      <c r="R185" s="48" t="str">
        <f t="shared" si="24"/>
        <v>AUMENTO</v>
      </c>
      <c r="S185" s="60">
        <f t="shared" si="25"/>
        <v>1.8565217391304349</v>
      </c>
      <c r="T18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85" s="48" t="str">
        <f t="shared" si="26"/>
        <v>Risco MUITO ALTO de transmissão nas escolas com tendência de AUMENTO na taxa.</v>
      </c>
    </row>
    <row r="186" spans="1:21" x14ac:dyDescent="0.35">
      <c r="A186" s="56" t="s">
        <v>639</v>
      </c>
      <c r="B186" s="57">
        <v>4547</v>
      </c>
      <c r="C186" s="48" t="s">
        <v>8</v>
      </c>
      <c r="D186" s="58">
        <v>11</v>
      </c>
      <c r="E186" s="58">
        <v>9</v>
      </c>
      <c r="F186" s="58">
        <v>15</v>
      </c>
      <c r="G186" s="58">
        <v>46</v>
      </c>
      <c r="H186" s="59">
        <v>49</v>
      </c>
      <c r="I186" s="60">
        <f>Tabela1[[#This Row],[E_27/3 a 9/4]]/SUM(Tabela1[E_27/3 a 9/4])</f>
        <v>3.8720485507475426E-4</v>
      </c>
      <c r="J186" s="60">
        <f>SUM($I$4:I186)</f>
        <v>0.75655877611657185</v>
      </c>
      <c r="K186" s="61">
        <f t="shared" si="18"/>
        <v>241.91774796569169</v>
      </c>
      <c r="L186" s="61">
        <f t="shared" si="19"/>
        <v>197.93270288102045</v>
      </c>
      <c r="M186" s="61">
        <f t="shared" si="20"/>
        <v>329.88783813503409</v>
      </c>
      <c r="N186" s="61">
        <f t="shared" si="21"/>
        <v>1011.6560369474379</v>
      </c>
      <c r="O186" s="61">
        <f t="shared" si="22"/>
        <v>1077.6336045744447</v>
      </c>
      <c r="P186" s="59">
        <f>SLOPE(K186:O186,Datas!$G$1:$G$5)</f>
        <v>248.51550472839236</v>
      </c>
      <c r="Q186" s="61">
        <f t="shared" si="23"/>
        <v>89.769449112080125</v>
      </c>
      <c r="R186" s="48" t="str">
        <f t="shared" si="24"/>
        <v>AUMENTO</v>
      </c>
      <c r="S186" s="60">
        <f t="shared" si="25"/>
        <v>3.0714285714285712</v>
      </c>
      <c r="T18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86" s="48" t="str">
        <f t="shared" si="26"/>
        <v>Risco MUITO ALTO de transmissão nas escolas com tendência de AUMENTO na taxa.</v>
      </c>
    </row>
    <row r="187" spans="1:21" x14ac:dyDescent="0.35">
      <c r="A187" s="56" t="s">
        <v>360</v>
      </c>
      <c r="B187" s="57">
        <v>18517</v>
      </c>
      <c r="C187" s="48" t="s">
        <v>10</v>
      </c>
      <c r="D187" s="58">
        <v>15</v>
      </c>
      <c r="E187" s="58">
        <v>47</v>
      </c>
      <c r="F187" s="58">
        <v>80</v>
      </c>
      <c r="G187" s="58">
        <v>204</v>
      </c>
      <c r="H187" s="59">
        <v>213</v>
      </c>
      <c r="I187" s="60">
        <f>Tabela1[[#This Row],[E_27/3 a 9/4]]/SUM(Tabela1[E_27/3 a 9/4])</f>
        <v>1.6831557985902581E-3</v>
      </c>
      <c r="J187" s="60">
        <f>SUM($I$4:I187)</f>
        <v>0.75824193191516209</v>
      </c>
      <c r="K187" s="61">
        <f t="shared" si="18"/>
        <v>81.00664254468866</v>
      </c>
      <c r="L187" s="61">
        <f t="shared" si="19"/>
        <v>253.82081330669112</v>
      </c>
      <c r="M187" s="61">
        <f t="shared" si="20"/>
        <v>432.0354269050062</v>
      </c>
      <c r="N187" s="61">
        <f t="shared" si="21"/>
        <v>1101.6903386077659</v>
      </c>
      <c r="O187" s="61">
        <f t="shared" si="22"/>
        <v>1150.294324134579</v>
      </c>
      <c r="P187" s="59">
        <f>SLOPE(K187:O187,Datas!$G$1:$G$5)</f>
        <v>298.64448884808553</v>
      </c>
      <c r="Q187" s="61">
        <f t="shared" si="23"/>
        <v>89.808147923311111</v>
      </c>
      <c r="R187" s="48" t="str">
        <f t="shared" si="24"/>
        <v>AUMENTO</v>
      </c>
      <c r="S187" s="60">
        <f t="shared" si="25"/>
        <v>3.4049295774647894</v>
      </c>
      <c r="T18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87" s="48" t="str">
        <f t="shared" si="26"/>
        <v>Risco MUITO ALTO de transmissão nas escolas com tendência de AUMENTO na taxa.</v>
      </c>
    </row>
    <row r="188" spans="1:21" x14ac:dyDescent="0.35">
      <c r="A188" s="56" t="s">
        <v>453</v>
      </c>
      <c r="B188" s="57">
        <v>17082</v>
      </c>
      <c r="C188" s="48" t="s">
        <v>50</v>
      </c>
      <c r="D188" s="58">
        <v>1</v>
      </c>
      <c r="E188" s="58">
        <v>1</v>
      </c>
      <c r="F188" s="58">
        <v>2</v>
      </c>
      <c r="G188" s="58">
        <v>12</v>
      </c>
      <c r="H188" s="59">
        <v>7</v>
      </c>
      <c r="I188" s="60">
        <f>Tabela1[[#This Row],[E_27/3 a 9/4]]/SUM(Tabela1[E_27/3 a 9/4])</f>
        <v>5.5314979296393461E-5</v>
      </c>
      <c r="J188" s="60">
        <f>SUM($I$4:I188)</f>
        <v>0.75829724689445843</v>
      </c>
      <c r="K188" s="61">
        <f t="shared" si="18"/>
        <v>5.8541154431565392</v>
      </c>
      <c r="L188" s="61">
        <f t="shared" si="19"/>
        <v>5.8541154431565392</v>
      </c>
      <c r="M188" s="61">
        <f t="shared" si="20"/>
        <v>11.708230886313078</v>
      </c>
      <c r="N188" s="61">
        <f t="shared" si="21"/>
        <v>70.249385317878463</v>
      </c>
      <c r="O188" s="61">
        <f t="shared" si="22"/>
        <v>40.978808102095776</v>
      </c>
      <c r="P188" s="59">
        <f>SLOPE(K188:O188,Datas!$G$1:$G$5)</f>
        <v>13.46446551926004</v>
      </c>
      <c r="Q188" s="61">
        <f t="shared" si="23"/>
        <v>85.752465667217749</v>
      </c>
      <c r="R188" s="48" t="str">
        <f t="shared" si="24"/>
        <v>AUMENTO</v>
      </c>
      <c r="S188" s="60">
        <f t="shared" si="25"/>
        <v>6.125</v>
      </c>
      <c r="T188" s="60" t="str">
        <f>IF(Tabela1[[#This Row],[27/3 a 9/4]]&gt;200,"Muito alto",IF(Tabela1[[#This Row],[27/3 a 9/4]]&gt;50,"Alto",IF(Tabela1[[#This Row],[27/3 a 9/4]]&gt;20,"Moderado",IF(Tabela1[[#This Row],[27/3 a 9/4]]&gt;5,"Baixo","Muito baixo"))))</f>
        <v>Moderado</v>
      </c>
      <c r="U188" s="48" t="str">
        <f t="shared" si="26"/>
        <v>Risco moderado de transmissão nas escolas com tendência de AUMENTO na taxa.</v>
      </c>
    </row>
    <row r="189" spans="1:21" x14ac:dyDescent="0.35">
      <c r="A189" s="56" t="s">
        <v>60</v>
      </c>
      <c r="B189" s="57">
        <v>6169</v>
      </c>
      <c r="C189" s="48" t="s">
        <v>8</v>
      </c>
      <c r="D189" s="58">
        <v>6</v>
      </c>
      <c r="E189" s="58">
        <v>4</v>
      </c>
      <c r="F189" s="58">
        <v>10</v>
      </c>
      <c r="G189" s="58">
        <v>53</v>
      </c>
      <c r="H189" s="59">
        <v>66</v>
      </c>
      <c r="I189" s="60">
        <f>Tabela1[[#This Row],[E_27/3 a 9/4]]/SUM(Tabela1[E_27/3 a 9/4])</f>
        <v>5.2154123336599551E-4</v>
      </c>
      <c r="J189" s="60">
        <f>SUM($I$4:I189)</f>
        <v>0.75881878812782444</v>
      </c>
      <c r="K189" s="61">
        <f t="shared" si="18"/>
        <v>97.260496028529744</v>
      </c>
      <c r="L189" s="61">
        <f t="shared" si="19"/>
        <v>64.840330685686496</v>
      </c>
      <c r="M189" s="61">
        <f t="shared" si="20"/>
        <v>162.10082671421625</v>
      </c>
      <c r="N189" s="61">
        <f t="shared" si="21"/>
        <v>859.13438158534609</v>
      </c>
      <c r="O189" s="61">
        <f t="shared" si="22"/>
        <v>1069.8654563138273</v>
      </c>
      <c r="P189" s="59">
        <f>SLOPE(K189:O189,Datas!$G$1:$G$5)</f>
        <v>273.95039714702546</v>
      </c>
      <c r="Q189" s="61">
        <f t="shared" si="23"/>
        <v>89.7908543822913</v>
      </c>
      <c r="R189" s="48" t="str">
        <f t="shared" si="24"/>
        <v>AUMENTO</v>
      </c>
      <c r="S189" s="60">
        <f t="shared" si="25"/>
        <v>7.9250000000000016</v>
      </c>
      <c r="T18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89" s="48" t="str">
        <f t="shared" si="26"/>
        <v>Risco MUITO ALTO de transmissão nas escolas com tendência de AUMENTO na taxa.</v>
      </c>
    </row>
    <row r="190" spans="1:21" x14ac:dyDescent="0.35">
      <c r="A190" s="56" t="s">
        <v>421</v>
      </c>
      <c r="B190" s="57">
        <v>11566</v>
      </c>
      <c r="C190" s="48" t="s">
        <v>3</v>
      </c>
      <c r="D190" s="58">
        <v>127</v>
      </c>
      <c r="E190" s="58">
        <v>120</v>
      </c>
      <c r="F190" s="58">
        <v>100</v>
      </c>
      <c r="G190" s="58">
        <v>28</v>
      </c>
      <c r="H190" s="59">
        <v>54</v>
      </c>
      <c r="I190" s="60">
        <f>Tabela1[[#This Row],[E_27/3 a 9/4]]/SUM(Tabela1[E_27/3 a 9/4])</f>
        <v>4.2671555457217815E-4</v>
      </c>
      <c r="J190" s="60">
        <f>SUM($I$4:I190)</f>
        <v>0.75924550368239663</v>
      </c>
      <c r="K190" s="61">
        <f t="shared" si="18"/>
        <v>1098.0459968874286</v>
      </c>
      <c r="L190" s="61">
        <f t="shared" si="19"/>
        <v>1037.5237765865468</v>
      </c>
      <c r="M190" s="61">
        <f t="shared" si="20"/>
        <v>864.60314715545564</v>
      </c>
      <c r="N190" s="61">
        <f t="shared" si="21"/>
        <v>242.08888120352756</v>
      </c>
      <c r="O190" s="61">
        <f t="shared" si="22"/>
        <v>466.88569946394603</v>
      </c>
      <c r="P190" s="59">
        <f>SLOPE(K190:O190,Datas!$G$1:$G$5)</f>
        <v>-205.77554902299843</v>
      </c>
      <c r="Q190" s="61">
        <f t="shared" si="23"/>
        <v>-89.72156396251755</v>
      </c>
      <c r="R190" s="48" t="str">
        <f t="shared" si="24"/>
        <v>Redução</v>
      </c>
      <c r="S190" s="60">
        <f t="shared" si="25"/>
        <v>-0.64553314121037475</v>
      </c>
      <c r="T19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90" s="48" t="str">
        <f t="shared" si="26"/>
        <v>Risco MUITO ALTO de transmissão nas escolas com tendência de Redução na taxa.</v>
      </c>
    </row>
    <row r="191" spans="1:21" x14ac:dyDescent="0.35">
      <c r="A191" s="56" t="s">
        <v>231</v>
      </c>
      <c r="B191" s="57">
        <v>6481</v>
      </c>
      <c r="C191" s="48" t="s">
        <v>3</v>
      </c>
      <c r="D191" s="58">
        <v>191</v>
      </c>
      <c r="E191" s="58">
        <v>18</v>
      </c>
      <c r="F191" s="58">
        <v>25</v>
      </c>
      <c r="G191" s="58">
        <v>84</v>
      </c>
      <c r="H191" s="59">
        <v>79</v>
      </c>
      <c r="I191" s="60">
        <f>Tabela1[[#This Row],[E_27/3 a 9/4]]/SUM(Tabela1[E_27/3 a 9/4])</f>
        <v>6.2426905205929762E-4</v>
      </c>
      <c r="J191" s="60">
        <f>SUM($I$4:I191)</f>
        <v>0.75986977273445588</v>
      </c>
      <c r="K191" s="61">
        <f t="shared" si="18"/>
        <v>2947.0760685079463</v>
      </c>
      <c r="L191" s="61">
        <f t="shared" si="19"/>
        <v>277.73491745101063</v>
      </c>
      <c r="M191" s="61">
        <f t="shared" si="20"/>
        <v>385.74294090418147</v>
      </c>
      <c r="N191" s="61">
        <f t="shared" si="21"/>
        <v>1296.0962814380496</v>
      </c>
      <c r="O191" s="61">
        <f t="shared" si="22"/>
        <v>1218.9476932572134</v>
      </c>
      <c r="P191" s="59">
        <f>SLOPE(K191:O191,Datas!$G$1:$G$5)</f>
        <v>-243.78953865144268</v>
      </c>
      <c r="Q191" s="61">
        <f t="shared" si="23"/>
        <v>-89.764979832652017</v>
      </c>
      <c r="R191" s="48" t="str">
        <f t="shared" si="24"/>
        <v>Redução</v>
      </c>
      <c r="S191" s="60">
        <f t="shared" si="25"/>
        <v>4.4871794871794789E-2</v>
      </c>
      <c r="T19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91" s="48" t="str">
        <f t="shared" si="26"/>
        <v>Risco MUITO ALTO de transmissão nas escolas com tendência de Redução na taxa.</v>
      </c>
    </row>
    <row r="192" spans="1:21" x14ac:dyDescent="0.35">
      <c r="A192" s="56" t="s">
        <v>154</v>
      </c>
      <c r="B192" s="57">
        <v>26915</v>
      </c>
      <c r="C192" s="48" t="s">
        <v>30</v>
      </c>
      <c r="D192" s="58">
        <v>31</v>
      </c>
      <c r="E192" s="58">
        <v>29</v>
      </c>
      <c r="F192" s="58">
        <v>45</v>
      </c>
      <c r="G192" s="58">
        <v>12</v>
      </c>
      <c r="H192" s="59">
        <v>38</v>
      </c>
      <c r="I192" s="60">
        <f>Tabela1[[#This Row],[E_27/3 a 9/4]]/SUM(Tabela1[E_27/3 a 9/4])</f>
        <v>3.0028131618042164E-4</v>
      </c>
      <c r="J192" s="60">
        <f>SUM($I$4:I192)</f>
        <v>0.76017005405063631</v>
      </c>
      <c r="K192" s="61">
        <f t="shared" si="18"/>
        <v>115.17741036596694</v>
      </c>
      <c r="L192" s="61">
        <f t="shared" si="19"/>
        <v>107.74660969719487</v>
      </c>
      <c r="M192" s="61">
        <f t="shared" si="20"/>
        <v>167.19301504737138</v>
      </c>
      <c r="N192" s="61">
        <f t="shared" si="21"/>
        <v>44.584804012632361</v>
      </c>
      <c r="O192" s="61">
        <f t="shared" si="22"/>
        <v>141.18521270666915</v>
      </c>
      <c r="P192" s="59">
        <f>SLOPE(K192:O192,Datas!$G$1:$G$5)</f>
        <v>-1.1146201003158083</v>
      </c>
      <c r="Q192" s="61">
        <f t="shared" si="23"/>
        <v>-48.102603492997083</v>
      </c>
      <c r="R192" s="48" t="str">
        <f t="shared" si="24"/>
        <v>Redução</v>
      </c>
      <c r="S192" s="60">
        <f t="shared" si="25"/>
        <v>-0.2857142857142857</v>
      </c>
      <c r="T192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192" s="48" t="str">
        <f t="shared" si="26"/>
        <v>Risco alto de transmissão nas escolas com tendência de Redução na taxa.</v>
      </c>
    </row>
    <row r="193" spans="1:21" x14ac:dyDescent="0.35">
      <c r="A193" s="56" t="s">
        <v>373</v>
      </c>
      <c r="B193" s="57">
        <v>6446</v>
      </c>
      <c r="C193" s="48" t="s">
        <v>0</v>
      </c>
      <c r="D193" s="58">
        <v>11</v>
      </c>
      <c r="E193" s="58">
        <v>11</v>
      </c>
      <c r="F193" s="58">
        <v>23</v>
      </c>
      <c r="G193" s="58">
        <v>43</v>
      </c>
      <c r="H193" s="59">
        <v>55</v>
      </c>
      <c r="I193" s="60">
        <f>Tabela1[[#This Row],[E_27/3 a 9/4]]/SUM(Tabela1[E_27/3 a 9/4])</f>
        <v>4.3461769447166295E-4</v>
      </c>
      <c r="J193" s="60">
        <f>SUM($I$4:I193)</f>
        <v>0.76060467174510793</v>
      </c>
      <c r="K193" s="61">
        <f t="shared" si="18"/>
        <v>170.64846416382252</v>
      </c>
      <c r="L193" s="61">
        <f t="shared" si="19"/>
        <v>170.64846416382252</v>
      </c>
      <c r="M193" s="61">
        <f t="shared" si="20"/>
        <v>356.81042506981078</v>
      </c>
      <c r="N193" s="61">
        <f t="shared" si="21"/>
        <v>667.08035991312443</v>
      </c>
      <c r="O193" s="61">
        <f t="shared" si="22"/>
        <v>853.24232081911271</v>
      </c>
      <c r="P193" s="59">
        <f>SLOPE(K193:O193,Datas!$G$1:$G$5)</f>
        <v>186.16196090598822</v>
      </c>
      <c r="Q193" s="61">
        <f t="shared" si="23"/>
        <v>89.692229131248695</v>
      </c>
      <c r="R193" s="48" t="str">
        <f t="shared" si="24"/>
        <v>AUMENTO</v>
      </c>
      <c r="S193" s="60">
        <f t="shared" si="25"/>
        <v>2.2666666666666666</v>
      </c>
      <c r="T19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93" s="48" t="str">
        <f t="shared" si="26"/>
        <v>Risco MUITO ALTO de transmissão nas escolas com tendência de AUMENTO na taxa.</v>
      </c>
    </row>
    <row r="194" spans="1:21" x14ac:dyDescent="0.35">
      <c r="A194" s="56" t="s">
        <v>114</v>
      </c>
      <c r="B194" s="57">
        <v>5416</v>
      </c>
      <c r="C194" s="48" t="s">
        <v>8</v>
      </c>
      <c r="D194" s="58">
        <v>9</v>
      </c>
      <c r="E194" s="58">
        <v>2</v>
      </c>
      <c r="F194" s="58">
        <v>14</v>
      </c>
      <c r="G194" s="58">
        <v>44</v>
      </c>
      <c r="H194" s="59">
        <v>96</v>
      </c>
      <c r="I194" s="60">
        <f>Tabela1[[#This Row],[E_27/3 a 9/4]]/SUM(Tabela1[E_27/3 a 9/4])</f>
        <v>7.5860543035053893E-4</v>
      </c>
      <c r="J194" s="60">
        <f>SUM($I$4:I194)</f>
        <v>0.76136327717545849</v>
      </c>
      <c r="K194" s="61">
        <f t="shared" si="18"/>
        <v>166.17429837518463</v>
      </c>
      <c r="L194" s="61">
        <f t="shared" si="19"/>
        <v>36.927621861152147</v>
      </c>
      <c r="M194" s="61">
        <f t="shared" si="20"/>
        <v>258.49335302806497</v>
      </c>
      <c r="N194" s="61">
        <f t="shared" si="21"/>
        <v>812.40768094534701</v>
      </c>
      <c r="O194" s="61">
        <f t="shared" si="22"/>
        <v>1772.5258493353028</v>
      </c>
      <c r="P194" s="59">
        <f>SLOPE(K194:O194,Datas!$G$1:$G$5)</f>
        <v>398.8183161004431</v>
      </c>
      <c r="Q194" s="61">
        <f t="shared" si="23"/>
        <v>89.856336439110549</v>
      </c>
      <c r="R194" s="48" t="str">
        <f t="shared" si="24"/>
        <v>AUMENTO</v>
      </c>
      <c r="S194" s="60">
        <f t="shared" si="25"/>
        <v>7.3999999999999995</v>
      </c>
      <c r="T19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94" s="48" t="str">
        <f t="shared" si="26"/>
        <v>Risco MUITO ALTO de transmissão nas escolas com tendência de AUMENTO na taxa.</v>
      </c>
    </row>
    <row r="195" spans="1:21" x14ac:dyDescent="0.35">
      <c r="A195" s="56" t="s">
        <v>36</v>
      </c>
      <c r="B195" s="57">
        <v>67206</v>
      </c>
      <c r="C195" s="48" t="s">
        <v>30</v>
      </c>
      <c r="D195" s="58">
        <v>66</v>
      </c>
      <c r="E195" s="58">
        <v>60</v>
      </c>
      <c r="F195" s="58">
        <v>148</v>
      </c>
      <c r="G195" s="58">
        <v>256</v>
      </c>
      <c r="H195" s="59">
        <v>305</v>
      </c>
      <c r="I195" s="60">
        <f>Tabela1[[#This Row],[E_27/3 a 9/4]]/SUM(Tabela1[E_27/3 a 9/4])</f>
        <v>2.4101526693428581E-3</v>
      </c>
      <c r="J195" s="60">
        <f>SUM($I$4:I195)</f>
        <v>0.76377342984480134</v>
      </c>
      <c r="K195" s="61">
        <f t="shared" si="18"/>
        <v>98.205517364521029</v>
      </c>
      <c r="L195" s="61">
        <f t="shared" si="19"/>
        <v>89.277743058655474</v>
      </c>
      <c r="M195" s="61">
        <f t="shared" si="20"/>
        <v>220.21843287801684</v>
      </c>
      <c r="N195" s="61">
        <f t="shared" si="21"/>
        <v>380.91837038359671</v>
      </c>
      <c r="O195" s="61">
        <f t="shared" si="22"/>
        <v>453.82852721483198</v>
      </c>
      <c r="P195" s="59">
        <f>SLOPE(K195:O195,Datas!$G$1:$G$5)</f>
        <v>100.2886647025563</v>
      </c>
      <c r="Q195" s="61">
        <f t="shared" si="23"/>
        <v>89.428710304244447</v>
      </c>
      <c r="R195" s="48" t="str">
        <f t="shared" si="24"/>
        <v>AUMENTO</v>
      </c>
      <c r="S195" s="60">
        <f t="shared" si="25"/>
        <v>2.0711678832116784</v>
      </c>
      <c r="T19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95" s="48" t="str">
        <f t="shared" si="26"/>
        <v>Risco MUITO ALTO de transmissão nas escolas com tendência de AUMENTO na taxa.</v>
      </c>
    </row>
    <row r="196" spans="1:21" x14ac:dyDescent="0.35">
      <c r="A196" s="56" t="s">
        <v>809</v>
      </c>
      <c r="B196" s="57">
        <v>27660</v>
      </c>
      <c r="C196" s="48" t="s">
        <v>10</v>
      </c>
      <c r="D196" s="58">
        <v>131</v>
      </c>
      <c r="E196" s="58">
        <v>159</v>
      </c>
      <c r="F196" s="58">
        <v>453</v>
      </c>
      <c r="G196" s="58">
        <v>481</v>
      </c>
      <c r="H196" s="59">
        <v>320</v>
      </c>
      <c r="I196" s="60">
        <f>Tabela1[[#This Row],[E_27/3 a 9/4]]/SUM(Tabela1[E_27/3 a 9/4])</f>
        <v>2.5286847678351299E-3</v>
      </c>
      <c r="J196" s="60">
        <f>SUM($I$4:I196)</f>
        <v>0.76630211461263642</v>
      </c>
      <c r="K196" s="61">
        <f t="shared" ref="K196:K259" si="27">D196/$B196*100000</f>
        <v>473.60809833694867</v>
      </c>
      <c r="L196" s="61">
        <f t="shared" ref="L196:L259" si="28">E196/$B196*100000</f>
        <v>574.8373101952277</v>
      </c>
      <c r="M196" s="61">
        <f t="shared" ref="M196:M259" si="29">F196/$B196*100000</f>
        <v>1637.7440347071583</v>
      </c>
      <c r="N196" s="61">
        <f t="shared" ref="N196:N259" si="30">G196/$B196*100000</f>
        <v>1738.9732465654374</v>
      </c>
      <c r="O196" s="61">
        <f t="shared" ref="O196:O259" si="31">H196/$B196*100000</f>
        <v>1156.9052783803327</v>
      </c>
      <c r="P196" s="59">
        <f>SLOPE(K196:O196,Datas!$G$1:$G$5)</f>
        <v>253.07302964569777</v>
      </c>
      <c r="Q196" s="61">
        <f t="shared" ref="Q196:Q259" si="32">DEGREES(ATAN(P196))</f>
        <v>89.773600998120159</v>
      </c>
      <c r="R196" s="48" t="str">
        <f t="shared" ref="R196:R259" si="33">IF(Q196&lt;-45,"Redução",IF(Q196&gt;45,"AUMENTO","Estabilidade"))</f>
        <v>AUMENTO</v>
      </c>
      <c r="S196" s="60">
        <f t="shared" ref="S196:S259" si="34">IF(AVERAGE(K196:M196)=0,0,(AVERAGE(N196:O196)-AVERAGE(K196:M196))/AVERAGE(K196:M196))</f>
        <v>0.61709286675639308</v>
      </c>
      <c r="T19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96" s="48" t="str">
        <f t="shared" ref="U196:U259" si="35">CONCATENATE(IF(O196&gt;200,"Risco MUITO ALTO de transmissão nas escolas",IF(O196&gt;50,"Risco alto de transmissão nas escolas",IF(O196&gt;20,"Risco moderado de transmissão nas escolas",IF(O196&gt;5,"Risco baixo de transmissão nas escolas","Risco MUITO BAIXO de transmissão nas escolas"))))," com tendência de ",R196," na taxa.")</f>
        <v>Risco MUITO ALTO de transmissão nas escolas com tendência de AUMENTO na taxa.</v>
      </c>
    </row>
    <row r="197" spans="1:21" x14ac:dyDescent="0.35">
      <c r="A197" s="56" t="s">
        <v>392</v>
      </c>
      <c r="B197" s="57">
        <v>10575</v>
      </c>
      <c r="C197" s="48" t="s">
        <v>3</v>
      </c>
      <c r="D197" s="58">
        <v>26</v>
      </c>
      <c r="E197" s="58">
        <v>20</v>
      </c>
      <c r="F197" s="58">
        <v>6</v>
      </c>
      <c r="G197" s="58">
        <v>16</v>
      </c>
      <c r="H197" s="59">
        <v>56</v>
      </c>
      <c r="I197" s="60">
        <f>Tabela1[[#This Row],[E_27/3 a 9/4]]/SUM(Tabela1[E_27/3 a 9/4])</f>
        <v>4.4251983437114769E-4</v>
      </c>
      <c r="J197" s="60">
        <f>SUM($I$4:I197)</f>
        <v>0.76674463444700758</v>
      </c>
      <c r="K197" s="61">
        <f t="shared" si="27"/>
        <v>245.86288416075649</v>
      </c>
      <c r="L197" s="61">
        <f t="shared" si="28"/>
        <v>189.12529550827423</v>
      </c>
      <c r="M197" s="61">
        <f t="shared" si="29"/>
        <v>56.737588652482266</v>
      </c>
      <c r="N197" s="61">
        <f t="shared" si="30"/>
        <v>151.3002364066194</v>
      </c>
      <c r="O197" s="61">
        <f t="shared" si="31"/>
        <v>529.55082742316779</v>
      </c>
      <c r="P197" s="59">
        <f>SLOPE(K197:O197,Datas!$G$1:$G$5)</f>
        <v>52.955082742316776</v>
      </c>
      <c r="Q197" s="61">
        <f t="shared" si="32"/>
        <v>88.918159175811539</v>
      </c>
      <c r="R197" s="48" t="str">
        <f t="shared" si="33"/>
        <v>AUMENTO</v>
      </c>
      <c r="S197" s="60">
        <f t="shared" si="34"/>
        <v>1.0769230769230769</v>
      </c>
      <c r="T19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97" s="48" t="str">
        <f t="shared" si="35"/>
        <v>Risco MUITO ALTO de transmissão nas escolas com tendência de AUMENTO na taxa.</v>
      </c>
    </row>
    <row r="198" spans="1:21" x14ac:dyDescent="0.35">
      <c r="A198" s="56" t="s">
        <v>44</v>
      </c>
      <c r="B198" s="57">
        <v>6808</v>
      </c>
      <c r="C198" s="48" t="s">
        <v>24</v>
      </c>
      <c r="D198" s="58">
        <v>5</v>
      </c>
      <c r="E198" s="58">
        <v>4</v>
      </c>
      <c r="F198" s="58">
        <v>10</v>
      </c>
      <c r="G198" s="58">
        <v>33</v>
      </c>
      <c r="H198" s="59">
        <v>30</v>
      </c>
      <c r="I198" s="60">
        <f>Tabela1[[#This Row],[E_27/3 a 9/4]]/SUM(Tabela1[E_27/3 a 9/4])</f>
        <v>2.3706419698454342E-4</v>
      </c>
      <c r="J198" s="60">
        <f>SUM($I$4:I198)</f>
        <v>0.76698169864399213</v>
      </c>
      <c r="K198" s="61">
        <f t="shared" si="27"/>
        <v>73.443008225616921</v>
      </c>
      <c r="L198" s="61">
        <f t="shared" si="28"/>
        <v>58.754406580493537</v>
      </c>
      <c r="M198" s="61">
        <f t="shared" si="29"/>
        <v>146.88601645123384</v>
      </c>
      <c r="N198" s="61">
        <f t="shared" si="30"/>
        <v>484.72385428907171</v>
      </c>
      <c r="O198" s="61">
        <f t="shared" si="31"/>
        <v>440.65804935370153</v>
      </c>
      <c r="P198" s="59">
        <f>SLOPE(K198:O198,Datas!$G$1:$G$5)</f>
        <v>116.03995299647474</v>
      </c>
      <c r="Q198" s="61">
        <f t="shared" si="32"/>
        <v>89.506253150424612</v>
      </c>
      <c r="R198" s="48" t="str">
        <f t="shared" si="33"/>
        <v>AUMENTO</v>
      </c>
      <c r="S198" s="60">
        <f t="shared" si="34"/>
        <v>3.9736842105263168</v>
      </c>
      <c r="T19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98" s="48" t="str">
        <f t="shared" si="35"/>
        <v>Risco MUITO ALTO de transmissão nas escolas com tendência de AUMENTO na taxa.</v>
      </c>
    </row>
    <row r="199" spans="1:21" x14ac:dyDescent="0.35">
      <c r="A199" s="56" t="s">
        <v>712</v>
      </c>
      <c r="B199" s="57">
        <v>16425</v>
      </c>
      <c r="C199" s="48" t="s">
        <v>77</v>
      </c>
      <c r="D199" s="58">
        <v>95</v>
      </c>
      <c r="E199" s="58">
        <v>144</v>
      </c>
      <c r="F199" s="58">
        <v>137</v>
      </c>
      <c r="G199" s="58">
        <v>158</v>
      </c>
      <c r="H199" s="59">
        <v>92</v>
      </c>
      <c r="I199" s="60">
        <f>Tabela1[[#This Row],[E_27/3 a 9/4]]/SUM(Tabela1[E_27/3 a 9/4])</f>
        <v>7.2699687075259984E-4</v>
      </c>
      <c r="J199" s="60">
        <f>SUM($I$4:I199)</f>
        <v>0.76770869551474474</v>
      </c>
      <c r="K199" s="61">
        <f t="shared" si="27"/>
        <v>578.386605783866</v>
      </c>
      <c r="L199" s="61">
        <f t="shared" si="28"/>
        <v>876.71232876712327</v>
      </c>
      <c r="M199" s="61">
        <f t="shared" si="29"/>
        <v>834.09436834094367</v>
      </c>
      <c r="N199" s="61">
        <f t="shared" si="30"/>
        <v>961.94824961948257</v>
      </c>
      <c r="O199" s="61">
        <f t="shared" si="31"/>
        <v>560.12176560121759</v>
      </c>
      <c r="P199" s="59">
        <f>SLOPE(K199:O199,Datas!$G$1:$G$5)</f>
        <v>4.8706240487062473</v>
      </c>
      <c r="Q199" s="61">
        <f t="shared" si="32"/>
        <v>78.397692009012459</v>
      </c>
      <c r="R199" s="48" t="str">
        <f t="shared" si="33"/>
        <v>AUMENTO</v>
      </c>
      <c r="S199" s="60">
        <f t="shared" si="34"/>
        <v>-2.6595744680851414E-3</v>
      </c>
      <c r="T19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199" s="48" t="str">
        <f t="shared" si="35"/>
        <v>Risco MUITO ALTO de transmissão nas escolas com tendência de AUMENTO na taxa.</v>
      </c>
    </row>
    <row r="200" spans="1:21" x14ac:dyDescent="0.35">
      <c r="A200" s="56" t="s">
        <v>213</v>
      </c>
      <c r="B200" s="57">
        <v>4138</v>
      </c>
      <c r="C200" s="48" t="s">
        <v>30</v>
      </c>
      <c r="D200" s="58">
        <v>0</v>
      </c>
      <c r="E200" s="58">
        <v>4</v>
      </c>
      <c r="F200" s="58">
        <v>2</v>
      </c>
      <c r="G200" s="58">
        <v>0</v>
      </c>
      <c r="H200" s="59">
        <v>4</v>
      </c>
      <c r="I200" s="60">
        <f>Tabela1[[#This Row],[E_27/3 a 9/4]]/SUM(Tabela1[E_27/3 a 9/4])</f>
        <v>3.160855959793912E-5</v>
      </c>
      <c r="J200" s="60">
        <f>SUM($I$4:I200)</f>
        <v>0.76774030407434268</v>
      </c>
      <c r="K200" s="61">
        <f t="shared" si="27"/>
        <v>0</v>
      </c>
      <c r="L200" s="61">
        <f t="shared" si="28"/>
        <v>96.665055582406964</v>
      </c>
      <c r="M200" s="61">
        <f t="shared" si="29"/>
        <v>48.332527791203482</v>
      </c>
      <c r="N200" s="61">
        <f t="shared" si="30"/>
        <v>0</v>
      </c>
      <c r="O200" s="61">
        <f t="shared" si="31"/>
        <v>96.665055582406964</v>
      </c>
      <c r="P200" s="59">
        <f>SLOPE(K200:O200,Datas!$G$1:$G$5)</f>
        <v>9.6665055582406971</v>
      </c>
      <c r="Q200" s="61">
        <f t="shared" si="32"/>
        <v>84.093761146387578</v>
      </c>
      <c r="R200" s="48" t="str">
        <f t="shared" si="33"/>
        <v>AUMENTO</v>
      </c>
      <c r="S200" s="60">
        <f t="shared" si="34"/>
        <v>0</v>
      </c>
      <c r="T200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200" s="48" t="str">
        <f t="shared" si="35"/>
        <v>Risco alto de transmissão nas escolas com tendência de AUMENTO na taxa.</v>
      </c>
    </row>
    <row r="201" spans="1:21" x14ac:dyDescent="0.35">
      <c r="A201" s="56" t="s">
        <v>126</v>
      </c>
      <c r="B201" s="57">
        <v>2851</v>
      </c>
      <c r="C201" s="48" t="s">
        <v>3</v>
      </c>
      <c r="D201" s="58">
        <v>0</v>
      </c>
      <c r="E201" s="58">
        <v>91</v>
      </c>
      <c r="F201" s="58">
        <v>0</v>
      </c>
      <c r="G201" s="58">
        <v>0</v>
      </c>
      <c r="H201" s="59">
        <v>0</v>
      </c>
      <c r="I201" s="60">
        <f>Tabela1[[#This Row],[E_27/3 a 9/4]]/SUM(Tabela1[E_27/3 a 9/4])</f>
        <v>0</v>
      </c>
      <c r="J201" s="60">
        <f>SUM($I$4:I201)</f>
        <v>0.76774030407434268</v>
      </c>
      <c r="K201" s="61">
        <f t="shared" si="27"/>
        <v>0</v>
      </c>
      <c r="L201" s="61">
        <f t="shared" si="28"/>
        <v>3191.8625043844268</v>
      </c>
      <c r="M201" s="61">
        <f t="shared" si="29"/>
        <v>0</v>
      </c>
      <c r="N201" s="61">
        <f t="shared" si="30"/>
        <v>0</v>
      </c>
      <c r="O201" s="61">
        <f t="shared" si="31"/>
        <v>0</v>
      </c>
      <c r="P201" s="59">
        <f>SLOPE(K201:O201,Datas!$G$1:$G$5)</f>
        <v>-319.1862504384427</v>
      </c>
      <c r="Q201" s="61">
        <f t="shared" si="32"/>
        <v>-89.820494798965882</v>
      </c>
      <c r="R201" s="48" t="str">
        <f t="shared" si="33"/>
        <v>Redução</v>
      </c>
      <c r="S201" s="60">
        <f t="shared" si="34"/>
        <v>-1</v>
      </c>
      <c r="T20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201" s="48" t="str">
        <f t="shared" si="35"/>
        <v>Risco MUITO BAIXO de transmissão nas escolas com tendência de Redução na taxa.</v>
      </c>
    </row>
    <row r="202" spans="1:21" x14ac:dyDescent="0.35">
      <c r="A202" s="56" t="s">
        <v>493</v>
      </c>
      <c r="B202" s="57">
        <v>8013</v>
      </c>
      <c r="C202" s="48" t="s">
        <v>0</v>
      </c>
      <c r="D202" s="58">
        <v>55</v>
      </c>
      <c r="E202" s="58">
        <v>66</v>
      </c>
      <c r="F202" s="58">
        <v>62</v>
      </c>
      <c r="G202" s="58">
        <v>77</v>
      </c>
      <c r="H202" s="59">
        <v>123</v>
      </c>
      <c r="I202" s="60">
        <f>Tabela1[[#This Row],[E_27/3 a 9/4]]/SUM(Tabela1[E_27/3 a 9/4])</f>
        <v>9.71963207636628E-4</v>
      </c>
      <c r="J202" s="60">
        <f>SUM($I$4:I202)</f>
        <v>0.76871226728197928</v>
      </c>
      <c r="K202" s="61">
        <f t="shared" si="27"/>
        <v>686.38462498440038</v>
      </c>
      <c r="L202" s="61">
        <f t="shared" si="28"/>
        <v>823.66154998128047</v>
      </c>
      <c r="M202" s="61">
        <f t="shared" si="29"/>
        <v>773.74266816423312</v>
      </c>
      <c r="N202" s="61">
        <f t="shared" si="30"/>
        <v>960.93847497816057</v>
      </c>
      <c r="O202" s="61">
        <f t="shared" si="31"/>
        <v>1535.0056158742045</v>
      </c>
      <c r="P202" s="59">
        <f>SLOPE(K202:O202,Datas!$G$1:$G$5)</f>
        <v>183.45189067764883</v>
      </c>
      <c r="Q202" s="61">
        <f t="shared" si="32"/>
        <v>89.687682629908309</v>
      </c>
      <c r="R202" s="48" t="str">
        <f t="shared" si="33"/>
        <v>AUMENTO</v>
      </c>
      <c r="S202" s="60">
        <f t="shared" si="34"/>
        <v>0.63934426229508223</v>
      </c>
      <c r="T20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02" s="48" t="str">
        <f t="shared" si="35"/>
        <v>Risco MUITO ALTO de transmissão nas escolas com tendência de AUMENTO na taxa.</v>
      </c>
    </row>
    <row r="203" spans="1:21" x14ac:dyDescent="0.35">
      <c r="A203" s="56" t="s">
        <v>113</v>
      </c>
      <c r="B203" s="57">
        <v>24828</v>
      </c>
      <c r="C203" s="48" t="s">
        <v>10</v>
      </c>
      <c r="D203" s="58">
        <v>68</v>
      </c>
      <c r="E203" s="58">
        <v>39</v>
      </c>
      <c r="F203" s="58">
        <v>82</v>
      </c>
      <c r="G203" s="58">
        <v>158</v>
      </c>
      <c r="H203" s="59">
        <v>177</v>
      </c>
      <c r="I203" s="60">
        <f>Tabela1[[#This Row],[E_27/3 a 9/4]]/SUM(Tabela1[E_27/3 a 9/4])</f>
        <v>1.398678762208806E-3</v>
      </c>
      <c r="J203" s="60">
        <f>SUM($I$4:I203)</f>
        <v>0.77011094604418806</v>
      </c>
      <c r="K203" s="61">
        <f t="shared" si="27"/>
        <v>273.88432415015308</v>
      </c>
      <c r="L203" s="61">
        <f t="shared" si="28"/>
        <v>157.0807153214113</v>
      </c>
      <c r="M203" s="61">
        <f t="shared" si="29"/>
        <v>330.27227323989047</v>
      </c>
      <c r="N203" s="61">
        <f t="shared" si="30"/>
        <v>636.37828258417915</v>
      </c>
      <c r="O203" s="61">
        <f t="shared" si="31"/>
        <v>712.90478492025136</v>
      </c>
      <c r="P203" s="59">
        <f>SLOPE(K203:O203,Datas!$G$1:$G$5)</f>
        <v>135.73384888029645</v>
      </c>
      <c r="Q203" s="61">
        <f t="shared" si="32"/>
        <v>89.577889057251127</v>
      </c>
      <c r="R203" s="48" t="str">
        <f t="shared" si="33"/>
        <v>AUMENTO</v>
      </c>
      <c r="S203" s="60">
        <f t="shared" si="34"/>
        <v>1.6587301587301586</v>
      </c>
      <c r="T20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03" s="48" t="str">
        <f t="shared" si="35"/>
        <v>Risco MUITO ALTO de transmissão nas escolas com tendência de AUMENTO na taxa.</v>
      </c>
    </row>
    <row r="204" spans="1:21" x14ac:dyDescent="0.35">
      <c r="A204" s="56" t="s">
        <v>16</v>
      </c>
      <c r="B204" s="57">
        <v>46212</v>
      </c>
      <c r="C204" s="48" t="s">
        <v>15</v>
      </c>
      <c r="D204" s="58">
        <v>165</v>
      </c>
      <c r="E204" s="58">
        <v>140</v>
      </c>
      <c r="F204" s="58">
        <v>145</v>
      </c>
      <c r="G204" s="58">
        <v>179</v>
      </c>
      <c r="H204" s="59">
        <v>176</v>
      </c>
      <c r="I204" s="60">
        <f>Tabela1[[#This Row],[E_27/3 a 9/4]]/SUM(Tabela1[E_27/3 a 9/4])</f>
        <v>1.3907766223093213E-3</v>
      </c>
      <c r="J204" s="60">
        <f>SUM($I$4:I204)</f>
        <v>0.77150172266649741</v>
      </c>
      <c r="K204" s="61">
        <f t="shared" si="27"/>
        <v>357.05011685276554</v>
      </c>
      <c r="L204" s="61">
        <f t="shared" si="28"/>
        <v>302.95161429931619</v>
      </c>
      <c r="M204" s="61">
        <f t="shared" si="29"/>
        <v>313.77131481000606</v>
      </c>
      <c r="N204" s="61">
        <f t="shared" si="30"/>
        <v>387.34527828269717</v>
      </c>
      <c r="O204" s="61">
        <f t="shared" si="31"/>
        <v>380.85345797628321</v>
      </c>
      <c r="P204" s="59">
        <f>SLOPE(K204:O204,Datas!$G$1:$G$5)</f>
        <v>13.200034623041631</v>
      </c>
      <c r="Q204" s="61">
        <f t="shared" si="32"/>
        <v>85.667697336995161</v>
      </c>
      <c r="R204" s="48" t="str">
        <f t="shared" si="33"/>
        <v>AUMENTO</v>
      </c>
      <c r="S204" s="60">
        <f t="shared" si="34"/>
        <v>0.18333333333333335</v>
      </c>
      <c r="T20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04" s="48" t="str">
        <f t="shared" si="35"/>
        <v>Risco MUITO ALTO de transmissão nas escolas com tendência de AUMENTO na taxa.</v>
      </c>
    </row>
    <row r="205" spans="1:21" x14ac:dyDescent="0.35">
      <c r="A205" s="56" t="s">
        <v>491</v>
      </c>
      <c r="B205" s="57">
        <v>15123</v>
      </c>
      <c r="C205" s="48" t="s">
        <v>0</v>
      </c>
      <c r="D205" s="58">
        <v>85</v>
      </c>
      <c r="E205" s="58">
        <v>91</v>
      </c>
      <c r="F205" s="58">
        <v>106</v>
      </c>
      <c r="G205" s="58">
        <v>138</v>
      </c>
      <c r="H205" s="59">
        <v>109</v>
      </c>
      <c r="I205" s="60">
        <f>Tabela1[[#This Row],[E_27/3 a 9/4]]/SUM(Tabela1[E_27/3 a 9/4])</f>
        <v>8.6133324904384104E-4</v>
      </c>
      <c r="J205" s="60">
        <f>SUM($I$4:I205)</f>
        <v>0.77236305591554122</v>
      </c>
      <c r="K205" s="61">
        <f t="shared" si="27"/>
        <v>562.0577927659856</v>
      </c>
      <c r="L205" s="61">
        <f t="shared" si="28"/>
        <v>601.73246049064346</v>
      </c>
      <c r="M205" s="61">
        <f t="shared" si="29"/>
        <v>700.9191298022879</v>
      </c>
      <c r="N205" s="61">
        <f t="shared" si="30"/>
        <v>912.51735766712966</v>
      </c>
      <c r="O205" s="61">
        <f t="shared" si="31"/>
        <v>720.75646366461672</v>
      </c>
      <c r="P205" s="59">
        <f>SLOPE(K205:O205,Datas!$G$1:$G$5)</f>
        <v>62.818223897374843</v>
      </c>
      <c r="Q205" s="61">
        <f t="shared" si="32"/>
        <v>89.087988534778887</v>
      </c>
      <c r="R205" s="48" t="str">
        <f t="shared" si="33"/>
        <v>AUMENTO</v>
      </c>
      <c r="S205" s="60">
        <f t="shared" si="34"/>
        <v>0.31382978723404259</v>
      </c>
      <c r="T20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05" s="48" t="str">
        <f t="shared" si="35"/>
        <v>Risco MUITO ALTO de transmissão nas escolas com tendência de AUMENTO na taxa.</v>
      </c>
    </row>
    <row r="206" spans="1:21" x14ac:dyDescent="0.35">
      <c r="A206" s="56" t="s">
        <v>208</v>
      </c>
      <c r="B206" s="57">
        <v>10785</v>
      </c>
      <c r="C206" s="48" t="s">
        <v>10</v>
      </c>
      <c r="D206" s="58">
        <v>60</v>
      </c>
      <c r="E206" s="58">
        <v>24</v>
      </c>
      <c r="F206" s="58">
        <v>31</v>
      </c>
      <c r="G206" s="58">
        <v>81</v>
      </c>
      <c r="H206" s="59">
        <v>137</v>
      </c>
      <c r="I206" s="60">
        <f>Tabela1[[#This Row],[E_27/3 a 9/4]]/SUM(Tabela1[E_27/3 a 9/4])</f>
        <v>1.082593166229415E-3</v>
      </c>
      <c r="J206" s="60">
        <f>SUM($I$4:I206)</f>
        <v>0.7734456490817706</v>
      </c>
      <c r="K206" s="61">
        <f t="shared" si="27"/>
        <v>556.32823365785816</v>
      </c>
      <c r="L206" s="61">
        <f t="shared" si="28"/>
        <v>222.53129346314327</v>
      </c>
      <c r="M206" s="61">
        <f t="shared" si="29"/>
        <v>287.43625405656002</v>
      </c>
      <c r="N206" s="61">
        <f t="shared" si="30"/>
        <v>751.04311543810854</v>
      </c>
      <c r="O206" s="61">
        <f t="shared" si="31"/>
        <v>1270.2828001854427</v>
      </c>
      <c r="P206" s="59">
        <f>SLOPE(K206:O206,Datas!$G$1:$G$5)</f>
        <v>195.64209550301342</v>
      </c>
      <c r="Q206" s="61">
        <f t="shared" si="32"/>
        <v>89.707142369330512</v>
      </c>
      <c r="R206" s="48" t="str">
        <f t="shared" si="33"/>
        <v>AUMENTO</v>
      </c>
      <c r="S206" s="60">
        <f t="shared" si="34"/>
        <v>1.8434782608695657</v>
      </c>
      <c r="T20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06" s="48" t="str">
        <f t="shared" si="35"/>
        <v>Risco MUITO ALTO de transmissão nas escolas com tendência de AUMENTO na taxa.</v>
      </c>
    </row>
    <row r="207" spans="1:21" x14ac:dyDescent="0.35">
      <c r="A207" s="56" t="s">
        <v>492</v>
      </c>
      <c r="B207" s="57">
        <v>9292</v>
      </c>
      <c r="C207" s="48" t="s">
        <v>77</v>
      </c>
      <c r="D207" s="58">
        <v>21</v>
      </c>
      <c r="E207" s="58">
        <v>0</v>
      </c>
      <c r="F207" s="58">
        <v>0</v>
      </c>
      <c r="G207" s="58">
        <v>0</v>
      </c>
      <c r="H207" s="59">
        <v>0</v>
      </c>
      <c r="I207" s="60">
        <f>Tabela1[[#This Row],[E_27/3 a 9/4]]/SUM(Tabela1[E_27/3 a 9/4])</f>
        <v>0</v>
      </c>
      <c r="J207" s="60">
        <f>SUM($I$4:I207)</f>
        <v>0.7734456490817706</v>
      </c>
      <c r="K207" s="61">
        <f t="shared" si="27"/>
        <v>226.00086095566078</v>
      </c>
      <c r="L207" s="61">
        <f t="shared" si="28"/>
        <v>0</v>
      </c>
      <c r="M207" s="61">
        <f t="shared" si="29"/>
        <v>0</v>
      </c>
      <c r="N207" s="61">
        <f t="shared" si="30"/>
        <v>0</v>
      </c>
      <c r="O207" s="61">
        <f t="shared" si="31"/>
        <v>0</v>
      </c>
      <c r="P207" s="59">
        <f>SLOPE(K207:O207,Datas!$G$1:$G$5)</f>
        <v>-45.200172191132154</v>
      </c>
      <c r="Q207" s="61">
        <f t="shared" si="32"/>
        <v>-88.732605841378543</v>
      </c>
      <c r="R207" s="48" t="str">
        <f t="shared" si="33"/>
        <v>Redução</v>
      </c>
      <c r="S207" s="60">
        <f t="shared" si="34"/>
        <v>-1</v>
      </c>
      <c r="T20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207" s="48" t="str">
        <f t="shared" si="35"/>
        <v>Risco MUITO BAIXO de transmissão nas escolas com tendência de Redução na taxa.</v>
      </c>
    </row>
    <row r="208" spans="1:21" x14ac:dyDescent="0.35">
      <c r="A208" s="56" t="s">
        <v>219</v>
      </c>
      <c r="B208" s="57">
        <v>2942</v>
      </c>
      <c r="C208" s="48" t="s">
        <v>3</v>
      </c>
      <c r="D208" s="58">
        <v>1</v>
      </c>
      <c r="E208" s="58">
        <v>7</v>
      </c>
      <c r="F208" s="58">
        <v>8</v>
      </c>
      <c r="G208" s="58">
        <v>4</v>
      </c>
      <c r="H208" s="59">
        <v>2</v>
      </c>
      <c r="I208" s="60">
        <f>Tabela1[[#This Row],[E_27/3 a 9/4]]/SUM(Tabela1[E_27/3 a 9/4])</f>
        <v>1.580427979896956E-5</v>
      </c>
      <c r="J208" s="60">
        <f>SUM($I$4:I208)</f>
        <v>0.77346145336156957</v>
      </c>
      <c r="K208" s="61">
        <f t="shared" si="27"/>
        <v>33.990482664853836</v>
      </c>
      <c r="L208" s="61">
        <f t="shared" si="28"/>
        <v>237.93337865397692</v>
      </c>
      <c r="M208" s="61">
        <f t="shared" si="29"/>
        <v>271.92386131883069</v>
      </c>
      <c r="N208" s="61">
        <f t="shared" si="30"/>
        <v>135.96193065941534</v>
      </c>
      <c r="O208" s="61">
        <f t="shared" si="31"/>
        <v>67.980965329707672</v>
      </c>
      <c r="P208" s="59">
        <f>SLOPE(K208:O208,Datas!$G$1:$G$5)</f>
        <v>-3.3990482664853885</v>
      </c>
      <c r="Q208" s="61">
        <f t="shared" si="32"/>
        <v>-73.606116961663105</v>
      </c>
      <c r="R208" s="48" t="str">
        <f t="shared" si="33"/>
        <v>Redução</v>
      </c>
      <c r="S208" s="60">
        <f t="shared" si="34"/>
        <v>-0.43750000000000011</v>
      </c>
      <c r="T208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208" s="48" t="str">
        <f t="shared" si="35"/>
        <v>Risco alto de transmissão nas escolas com tendência de Redução na taxa.</v>
      </c>
    </row>
    <row r="209" spans="1:21" x14ac:dyDescent="0.35">
      <c r="A209" s="56" t="s">
        <v>369</v>
      </c>
      <c r="B209" s="57">
        <v>3028</v>
      </c>
      <c r="C209" s="48" t="s">
        <v>8</v>
      </c>
      <c r="D209" s="58">
        <v>0</v>
      </c>
      <c r="E209" s="58">
        <v>1</v>
      </c>
      <c r="F209" s="58">
        <v>1</v>
      </c>
      <c r="G209" s="58">
        <v>4</v>
      </c>
      <c r="H209" s="59">
        <v>1</v>
      </c>
      <c r="I209" s="60">
        <f>Tabela1[[#This Row],[E_27/3 a 9/4]]/SUM(Tabela1[E_27/3 a 9/4])</f>
        <v>7.9021398994847799E-6</v>
      </c>
      <c r="J209" s="60">
        <f>SUM($I$4:I209)</f>
        <v>0.773469355501469</v>
      </c>
      <c r="K209" s="61">
        <f t="shared" si="27"/>
        <v>0</v>
      </c>
      <c r="L209" s="61">
        <f t="shared" si="28"/>
        <v>33.025099075297227</v>
      </c>
      <c r="M209" s="61">
        <f t="shared" si="29"/>
        <v>33.025099075297227</v>
      </c>
      <c r="N209" s="61">
        <f t="shared" si="30"/>
        <v>132.10039630118891</v>
      </c>
      <c r="O209" s="61">
        <f t="shared" si="31"/>
        <v>33.025099075297227</v>
      </c>
      <c r="P209" s="59">
        <f>SLOPE(K209:O209,Datas!$G$1:$G$5)</f>
        <v>16.512549537648614</v>
      </c>
      <c r="Q209" s="61">
        <f t="shared" si="32"/>
        <v>86.534400168614255</v>
      </c>
      <c r="R209" s="48" t="str">
        <f t="shared" si="33"/>
        <v>AUMENTO</v>
      </c>
      <c r="S209" s="60">
        <f t="shared" si="34"/>
        <v>2.7499999999999996</v>
      </c>
      <c r="T209" s="60" t="str">
        <f>IF(Tabela1[[#This Row],[27/3 a 9/4]]&gt;200,"Muito alto",IF(Tabela1[[#This Row],[27/3 a 9/4]]&gt;50,"Alto",IF(Tabela1[[#This Row],[27/3 a 9/4]]&gt;20,"Moderado",IF(Tabela1[[#This Row],[27/3 a 9/4]]&gt;5,"Baixo","Muito baixo"))))</f>
        <v>Moderado</v>
      </c>
      <c r="U209" s="48" t="str">
        <f t="shared" si="35"/>
        <v>Risco moderado de transmissão nas escolas com tendência de AUMENTO na taxa.</v>
      </c>
    </row>
    <row r="210" spans="1:21" x14ac:dyDescent="0.35">
      <c r="A210" s="56" t="s">
        <v>429</v>
      </c>
      <c r="B210" s="57">
        <v>7061</v>
      </c>
      <c r="C210" s="48" t="s">
        <v>50</v>
      </c>
      <c r="D210" s="58">
        <v>17</v>
      </c>
      <c r="E210" s="58">
        <v>6</v>
      </c>
      <c r="F210" s="58">
        <v>28</v>
      </c>
      <c r="G210" s="58">
        <v>57</v>
      </c>
      <c r="H210" s="59">
        <v>48</v>
      </c>
      <c r="I210" s="60">
        <f>Tabela1[[#This Row],[E_27/3 a 9/4]]/SUM(Tabela1[E_27/3 a 9/4])</f>
        <v>3.7930271517526946E-4</v>
      </c>
      <c r="J210" s="60">
        <f>SUM($I$4:I210)</f>
        <v>0.77384865821664428</v>
      </c>
      <c r="K210" s="61">
        <f t="shared" si="27"/>
        <v>240.7590992777227</v>
      </c>
      <c r="L210" s="61">
        <f t="shared" si="28"/>
        <v>84.973799745078594</v>
      </c>
      <c r="M210" s="61">
        <f t="shared" si="29"/>
        <v>396.54439881036683</v>
      </c>
      <c r="N210" s="61">
        <f t="shared" si="30"/>
        <v>807.25109757824669</v>
      </c>
      <c r="O210" s="61">
        <f t="shared" si="31"/>
        <v>679.79039796062875</v>
      </c>
      <c r="P210" s="59">
        <f>SLOPE(K210:O210,Datas!$G$1:$G$5)</f>
        <v>160.03398951989803</v>
      </c>
      <c r="Q210" s="61">
        <f t="shared" si="32"/>
        <v>89.641982094050718</v>
      </c>
      <c r="R210" s="48" t="str">
        <f t="shared" si="33"/>
        <v>AUMENTO</v>
      </c>
      <c r="S210" s="60">
        <f t="shared" si="34"/>
        <v>2.0882352941176467</v>
      </c>
      <c r="T21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10" s="48" t="str">
        <f t="shared" si="35"/>
        <v>Risco MUITO ALTO de transmissão nas escolas com tendência de AUMENTO na taxa.</v>
      </c>
    </row>
    <row r="211" spans="1:21" x14ac:dyDescent="0.35">
      <c r="A211" s="56" t="s">
        <v>412</v>
      </c>
      <c r="B211" s="57">
        <v>12593</v>
      </c>
      <c r="C211" s="48" t="s">
        <v>77</v>
      </c>
      <c r="D211" s="58">
        <v>16</v>
      </c>
      <c r="E211" s="58">
        <v>7</v>
      </c>
      <c r="F211" s="58">
        <v>21</v>
      </c>
      <c r="G211" s="58">
        <v>93</v>
      </c>
      <c r="H211" s="59">
        <v>71</v>
      </c>
      <c r="I211" s="60">
        <f>Tabela1[[#This Row],[E_27/3 a 9/4]]/SUM(Tabela1[E_27/3 a 9/4])</f>
        <v>5.6105193286341945E-4</v>
      </c>
      <c r="J211" s="60">
        <f>SUM($I$4:I211)</f>
        <v>0.77440971014950766</v>
      </c>
      <c r="K211" s="61">
        <f t="shared" si="27"/>
        <v>127.05471293575796</v>
      </c>
      <c r="L211" s="61">
        <f t="shared" si="28"/>
        <v>55.586436909394102</v>
      </c>
      <c r="M211" s="61">
        <f t="shared" si="29"/>
        <v>166.75931072818233</v>
      </c>
      <c r="N211" s="61">
        <f t="shared" si="30"/>
        <v>738.50551893909312</v>
      </c>
      <c r="O211" s="61">
        <f t="shared" si="31"/>
        <v>563.80528865242593</v>
      </c>
      <c r="P211" s="59">
        <f>SLOPE(K211:O211,Datas!$G$1:$G$5)</f>
        <v>155.64202334630349</v>
      </c>
      <c r="Q211" s="61">
        <f t="shared" si="32"/>
        <v>89.631879681984955</v>
      </c>
      <c r="R211" s="48" t="str">
        <f t="shared" si="33"/>
        <v>AUMENTO</v>
      </c>
      <c r="S211" s="60">
        <f t="shared" si="34"/>
        <v>4.5909090909090908</v>
      </c>
      <c r="T21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11" s="48" t="str">
        <f t="shared" si="35"/>
        <v>Risco MUITO ALTO de transmissão nas escolas com tendência de AUMENTO na taxa.</v>
      </c>
    </row>
    <row r="212" spans="1:21" x14ac:dyDescent="0.35">
      <c r="A212" s="56" t="s">
        <v>604</v>
      </c>
      <c r="B212" s="57">
        <v>5068</v>
      </c>
      <c r="C212" s="48" t="s">
        <v>24</v>
      </c>
      <c r="D212" s="58">
        <v>3</v>
      </c>
      <c r="E212" s="58">
        <v>1</v>
      </c>
      <c r="F212" s="58">
        <v>3</v>
      </c>
      <c r="G212" s="58">
        <v>19</v>
      </c>
      <c r="H212" s="59">
        <v>43</v>
      </c>
      <c r="I212" s="60">
        <f>Tabela1[[#This Row],[E_27/3 a 9/4]]/SUM(Tabela1[E_27/3 a 9/4])</f>
        <v>3.3979201567784558E-4</v>
      </c>
      <c r="J212" s="60">
        <f>SUM($I$4:I212)</f>
        <v>0.77474950216518546</v>
      </c>
      <c r="K212" s="61">
        <f t="shared" si="27"/>
        <v>59.194948697711133</v>
      </c>
      <c r="L212" s="61">
        <f t="shared" si="28"/>
        <v>19.731649565903709</v>
      </c>
      <c r="M212" s="61">
        <f t="shared" si="29"/>
        <v>59.194948697711133</v>
      </c>
      <c r="N212" s="61">
        <f t="shared" si="30"/>
        <v>374.90134175217048</v>
      </c>
      <c r="O212" s="61">
        <f t="shared" si="31"/>
        <v>848.46093133385955</v>
      </c>
      <c r="P212" s="59">
        <f>SLOPE(K212:O212,Datas!$G$1:$G$5)</f>
        <v>193.37016574585635</v>
      </c>
      <c r="Q212" s="61">
        <f t="shared" si="32"/>
        <v>89.70370161015407</v>
      </c>
      <c r="R212" s="48" t="str">
        <f t="shared" si="33"/>
        <v>AUMENTO</v>
      </c>
      <c r="S212" s="60">
        <f t="shared" si="34"/>
        <v>12.285714285714286</v>
      </c>
      <c r="T21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12" s="48" t="str">
        <f t="shared" si="35"/>
        <v>Risco MUITO ALTO de transmissão nas escolas com tendência de AUMENTO na taxa.</v>
      </c>
    </row>
    <row r="213" spans="1:21" x14ac:dyDescent="0.35">
      <c r="A213" s="56" t="s">
        <v>805</v>
      </c>
      <c r="B213" s="57">
        <v>10296</v>
      </c>
      <c r="C213" s="48" t="s">
        <v>10</v>
      </c>
      <c r="D213" s="58">
        <v>44</v>
      </c>
      <c r="E213" s="58">
        <v>40</v>
      </c>
      <c r="F213" s="58">
        <v>49</v>
      </c>
      <c r="G213" s="58">
        <v>35</v>
      </c>
      <c r="H213" s="59">
        <v>44</v>
      </c>
      <c r="I213" s="60">
        <f>Tabela1[[#This Row],[E_27/3 a 9/4]]/SUM(Tabela1[E_27/3 a 9/4])</f>
        <v>3.4769415557733032E-4</v>
      </c>
      <c r="J213" s="60">
        <f>SUM($I$4:I213)</f>
        <v>0.77509719632076279</v>
      </c>
      <c r="K213" s="61">
        <f t="shared" si="27"/>
        <v>427.35042735042737</v>
      </c>
      <c r="L213" s="61">
        <f t="shared" si="28"/>
        <v>388.50038850038851</v>
      </c>
      <c r="M213" s="61">
        <f t="shared" si="29"/>
        <v>475.91297591297592</v>
      </c>
      <c r="N213" s="61">
        <f t="shared" si="30"/>
        <v>339.93783993783995</v>
      </c>
      <c r="O213" s="61">
        <f t="shared" si="31"/>
        <v>427.35042735042737</v>
      </c>
      <c r="P213" s="59">
        <f>SLOPE(K213:O213,Datas!$G$1:$G$5)</f>
        <v>-4.8562548562548553</v>
      </c>
      <c r="Q213" s="61">
        <f t="shared" si="32"/>
        <v>-78.36429671161352</v>
      </c>
      <c r="R213" s="48" t="str">
        <f t="shared" si="33"/>
        <v>Redução</v>
      </c>
      <c r="S213" s="60">
        <f t="shared" si="34"/>
        <v>-0.10902255639097755</v>
      </c>
      <c r="T21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13" s="48" t="str">
        <f t="shared" si="35"/>
        <v>Risco MUITO ALTO de transmissão nas escolas com tendência de Redução na taxa.</v>
      </c>
    </row>
    <row r="214" spans="1:21" x14ac:dyDescent="0.35">
      <c r="A214" s="56" t="s">
        <v>363</v>
      </c>
      <c r="B214" s="57">
        <v>25141</v>
      </c>
      <c r="C214" s="48" t="s">
        <v>0</v>
      </c>
      <c r="D214" s="58">
        <v>46</v>
      </c>
      <c r="E214" s="58">
        <v>30</v>
      </c>
      <c r="F214" s="58">
        <v>32</v>
      </c>
      <c r="G214" s="58">
        <v>99</v>
      </c>
      <c r="H214" s="59">
        <v>102</v>
      </c>
      <c r="I214" s="60">
        <f>Tabela1[[#This Row],[E_27/3 a 9/4]]/SUM(Tabela1[E_27/3 a 9/4])</f>
        <v>8.0601826974744761E-4</v>
      </c>
      <c r="J214" s="60">
        <f>SUM($I$4:I214)</f>
        <v>0.77590321459051026</v>
      </c>
      <c r="K214" s="61">
        <f t="shared" si="27"/>
        <v>182.96806014080585</v>
      </c>
      <c r="L214" s="61">
        <f t="shared" si="28"/>
        <v>119.32699574400381</v>
      </c>
      <c r="M214" s="61">
        <f t="shared" si="29"/>
        <v>127.28212879360409</v>
      </c>
      <c r="N214" s="61">
        <f t="shared" si="30"/>
        <v>393.77908595521257</v>
      </c>
      <c r="O214" s="61">
        <f t="shared" si="31"/>
        <v>405.711785529613</v>
      </c>
      <c r="P214" s="59">
        <f>SLOPE(K214:O214,Datas!$G$1:$G$5)</f>
        <v>71.993954098882313</v>
      </c>
      <c r="Q214" s="61">
        <f t="shared" si="32"/>
        <v>89.204209632660522</v>
      </c>
      <c r="R214" s="48" t="str">
        <f t="shared" si="33"/>
        <v>AUMENTO</v>
      </c>
      <c r="S214" s="60">
        <f t="shared" si="34"/>
        <v>1.791666666666667</v>
      </c>
      <c r="T21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14" s="48" t="str">
        <f t="shared" si="35"/>
        <v>Risco MUITO ALTO de transmissão nas escolas com tendência de AUMENTO na taxa.</v>
      </c>
    </row>
    <row r="215" spans="1:21" x14ac:dyDescent="0.35">
      <c r="A215" s="56" t="s">
        <v>342</v>
      </c>
      <c r="B215" s="57">
        <v>7026</v>
      </c>
      <c r="C215" s="48" t="s">
        <v>3</v>
      </c>
      <c r="D215" s="58">
        <v>8</v>
      </c>
      <c r="E215" s="58">
        <v>6</v>
      </c>
      <c r="F215" s="58">
        <v>3</v>
      </c>
      <c r="G215" s="58">
        <v>12</v>
      </c>
      <c r="H215" s="59">
        <v>11</v>
      </c>
      <c r="I215" s="60">
        <f>Tabela1[[#This Row],[E_27/3 a 9/4]]/SUM(Tabela1[E_27/3 a 9/4])</f>
        <v>8.6923538894332581E-5</v>
      </c>
      <c r="J215" s="60">
        <f>SUM($I$4:I215)</f>
        <v>0.77599013812940454</v>
      </c>
      <c r="K215" s="61">
        <f t="shared" si="27"/>
        <v>113.86279533162539</v>
      </c>
      <c r="L215" s="61">
        <f t="shared" si="28"/>
        <v>85.397096498719037</v>
      </c>
      <c r="M215" s="61">
        <f t="shared" si="29"/>
        <v>42.698548249359519</v>
      </c>
      <c r="N215" s="61">
        <f t="shared" si="30"/>
        <v>170.79419299743807</v>
      </c>
      <c r="O215" s="61">
        <f t="shared" si="31"/>
        <v>156.56134358098492</v>
      </c>
      <c r="P215" s="59">
        <f>SLOPE(K215:O215,Datas!$G$1:$G$5)</f>
        <v>17.079419299743812</v>
      </c>
      <c r="Q215" s="61">
        <f t="shared" si="32"/>
        <v>86.649157625823207</v>
      </c>
      <c r="R215" s="48" t="str">
        <f t="shared" si="33"/>
        <v>AUMENTO</v>
      </c>
      <c r="S215" s="60">
        <f t="shared" si="34"/>
        <v>1.0294117647058822</v>
      </c>
      <c r="T215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215" s="48" t="str">
        <f t="shared" si="35"/>
        <v>Risco alto de transmissão nas escolas com tendência de AUMENTO na taxa.</v>
      </c>
    </row>
    <row r="216" spans="1:21" x14ac:dyDescent="0.35">
      <c r="A216" s="56" t="s">
        <v>137</v>
      </c>
      <c r="B216" s="57">
        <v>5773</v>
      </c>
      <c r="C216" s="48" t="s">
        <v>19</v>
      </c>
      <c r="D216" s="58">
        <v>11</v>
      </c>
      <c r="E216" s="58">
        <v>11</v>
      </c>
      <c r="F216" s="58">
        <v>17</v>
      </c>
      <c r="G216" s="58">
        <v>27</v>
      </c>
      <c r="H216" s="59">
        <v>38</v>
      </c>
      <c r="I216" s="60">
        <f>Tabela1[[#This Row],[E_27/3 a 9/4]]/SUM(Tabela1[E_27/3 a 9/4])</f>
        <v>3.0028131618042164E-4</v>
      </c>
      <c r="J216" s="60">
        <f>SUM($I$4:I216)</f>
        <v>0.77629041944558497</v>
      </c>
      <c r="K216" s="61">
        <f t="shared" si="27"/>
        <v>190.54217910964837</v>
      </c>
      <c r="L216" s="61">
        <f t="shared" si="28"/>
        <v>190.54217910964837</v>
      </c>
      <c r="M216" s="61">
        <f t="shared" si="29"/>
        <v>294.47427680582018</v>
      </c>
      <c r="N216" s="61">
        <f t="shared" si="30"/>
        <v>467.69443963277325</v>
      </c>
      <c r="O216" s="61">
        <f t="shared" si="31"/>
        <v>658.23661874242157</v>
      </c>
      <c r="P216" s="59">
        <f>SLOPE(K216:O216,Datas!$G$1:$G$5)</f>
        <v>121.25411397886714</v>
      </c>
      <c r="Q216" s="61">
        <f t="shared" si="32"/>
        <v>89.527484233827437</v>
      </c>
      <c r="R216" s="48" t="str">
        <f t="shared" si="33"/>
        <v>AUMENTO</v>
      </c>
      <c r="S216" s="60">
        <f t="shared" si="34"/>
        <v>1.5</v>
      </c>
      <c r="T21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16" s="48" t="str">
        <f t="shared" si="35"/>
        <v>Risco MUITO ALTO de transmissão nas escolas com tendência de AUMENTO na taxa.</v>
      </c>
    </row>
    <row r="217" spans="1:21" x14ac:dyDescent="0.35">
      <c r="A217" s="56" t="s">
        <v>778</v>
      </c>
      <c r="B217" s="57">
        <v>4665</v>
      </c>
      <c r="C217" s="48" t="s">
        <v>3</v>
      </c>
      <c r="D217" s="58">
        <v>1</v>
      </c>
      <c r="E217" s="58">
        <v>4</v>
      </c>
      <c r="F217" s="58">
        <v>5</v>
      </c>
      <c r="G217" s="58">
        <v>7</v>
      </c>
      <c r="H217" s="59">
        <v>35</v>
      </c>
      <c r="I217" s="60">
        <f>Tabela1[[#This Row],[E_27/3 a 9/4]]/SUM(Tabela1[E_27/3 a 9/4])</f>
        <v>2.765748964819673E-4</v>
      </c>
      <c r="J217" s="60">
        <f>SUM($I$4:I217)</f>
        <v>0.77656699434206689</v>
      </c>
      <c r="K217" s="61">
        <f t="shared" si="27"/>
        <v>21.436227224008572</v>
      </c>
      <c r="L217" s="61">
        <f t="shared" si="28"/>
        <v>85.744908896034289</v>
      </c>
      <c r="M217" s="61">
        <f t="shared" si="29"/>
        <v>107.18113612004286</v>
      </c>
      <c r="N217" s="61">
        <f t="shared" si="30"/>
        <v>150.05359056806003</v>
      </c>
      <c r="O217" s="61">
        <f t="shared" si="31"/>
        <v>750.26795284030015</v>
      </c>
      <c r="P217" s="59">
        <f>SLOPE(K217:O217,Datas!$G$1:$G$5)</f>
        <v>152.19721329046087</v>
      </c>
      <c r="Q217" s="61">
        <f t="shared" si="32"/>
        <v>89.62354793625434</v>
      </c>
      <c r="R217" s="48" t="str">
        <f t="shared" si="33"/>
        <v>AUMENTO</v>
      </c>
      <c r="S217" s="60">
        <f t="shared" si="34"/>
        <v>5.3000000000000016</v>
      </c>
      <c r="T21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17" s="48" t="str">
        <f t="shared" si="35"/>
        <v>Risco MUITO ALTO de transmissão nas escolas com tendência de AUMENTO na taxa.</v>
      </c>
    </row>
    <row r="218" spans="1:21" x14ac:dyDescent="0.35">
      <c r="A218" s="56" t="s">
        <v>221</v>
      </c>
      <c r="B218" s="57">
        <v>27277</v>
      </c>
      <c r="C218" s="48" t="s">
        <v>10</v>
      </c>
      <c r="D218" s="58">
        <v>84</v>
      </c>
      <c r="E218" s="58">
        <v>99</v>
      </c>
      <c r="F218" s="58">
        <v>289</v>
      </c>
      <c r="G218" s="58">
        <v>279</v>
      </c>
      <c r="H218" s="59">
        <v>343</v>
      </c>
      <c r="I218" s="60">
        <f>Tabela1[[#This Row],[E_27/3 a 9/4]]/SUM(Tabela1[E_27/3 a 9/4])</f>
        <v>2.7104339855232797E-3</v>
      </c>
      <c r="J218" s="60">
        <f>SUM($I$4:I218)</f>
        <v>0.77927742832759017</v>
      </c>
      <c r="K218" s="61">
        <f t="shared" si="27"/>
        <v>307.95175422517138</v>
      </c>
      <c r="L218" s="61">
        <f t="shared" si="28"/>
        <v>362.9431389082377</v>
      </c>
      <c r="M218" s="61">
        <f t="shared" si="29"/>
        <v>1059.5006782270777</v>
      </c>
      <c r="N218" s="61">
        <f t="shared" si="30"/>
        <v>1022.8397551050335</v>
      </c>
      <c r="O218" s="61">
        <f t="shared" si="31"/>
        <v>1257.4696630861165</v>
      </c>
      <c r="P218" s="59">
        <f>SLOPE(K218:O218,Datas!$G$1:$G$5)</f>
        <v>255.89324339186859</v>
      </c>
      <c r="Q218" s="61">
        <f t="shared" si="32"/>
        <v>89.776096128636738</v>
      </c>
      <c r="R218" s="48" t="str">
        <f t="shared" si="33"/>
        <v>AUMENTO</v>
      </c>
      <c r="S218" s="60">
        <f t="shared" si="34"/>
        <v>0.97669491525423746</v>
      </c>
      <c r="T21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18" s="48" t="str">
        <f t="shared" si="35"/>
        <v>Risco MUITO ALTO de transmissão nas escolas com tendência de AUMENTO na taxa.</v>
      </c>
    </row>
    <row r="219" spans="1:21" x14ac:dyDescent="0.35">
      <c r="A219" s="56" t="s">
        <v>777</v>
      </c>
      <c r="B219" s="57">
        <v>13406</v>
      </c>
      <c r="C219" s="48" t="s">
        <v>33</v>
      </c>
      <c r="D219" s="58">
        <v>31</v>
      </c>
      <c r="E219" s="58">
        <v>31</v>
      </c>
      <c r="F219" s="58">
        <v>30</v>
      </c>
      <c r="G219" s="58">
        <v>32</v>
      </c>
      <c r="H219" s="59">
        <v>68</v>
      </c>
      <c r="I219" s="60">
        <f>Tabela1[[#This Row],[E_27/3 a 9/4]]/SUM(Tabela1[E_27/3 a 9/4])</f>
        <v>5.3734551316496511E-4</v>
      </c>
      <c r="J219" s="60">
        <f>SUM($I$4:I219)</f>
        <v>0.77981477384075515</v>
      </c>
      <c r="K219" s="61">
        <f t="shared" si="27"/>
        <v>231.23974339847828</v>
      </c>
      <c r="L219" s="61">
        <f t="shared" si="28"/>
        <v>231.23974339847828</v>
      </c>
      <c r="M219" s="61">
        <f t="shared" si="29"/>
        <v>223.78039683723705</v>
      </c>
      <c r="N219" s="61">
        <f t="shared" si="30"/>
        <v>238.69908995971952</v>
      </c>
      <c r="O219" s="61">
        <f t="shared" si="31"/>
        <v>507.23556616440396</v>
      </c>
      <c r="P219" s="59">
        <f>SLOPE(K219:O219,Datas!$G$1:$G$5)</f>
        <v>55.945099209309262</v>
      </c>
      <c r="Q219" s="61">
        <f t="shared" si="32"/>
        <v>88.975966091383413</v>
      </c>
      <c r="R219" s="48" t="str">
        <f t="shared" si="33"/>
        <v>AUMENTO</v>
      </c>
      <c r="S219" s="60">
        <f t="shared" si="34"/>
        <v>0.63043478260869568</v>
      </c>
      <c r="T21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19" s="48" t="str">
        <f t="shared" si="35"/>
        <v>Risco MUITO ALTO de transmissão nas escolas com tendência de AUMENTO na taxa.</v>
      </c>
    </row>
    <row r="220" spans="1:21" x14ac:dyDescent="0.35">
      <c r="A220" s="56" t="s">
        <v>81</v>
      </c>
      <c r="B220" s="57">
        <v>3347</v>
      </c>
      <c r="C220" s="48" t="s">
        <v>19</v>
      </c>
      <c r="D220" s="58">
        <v>3</v>
      </c>
      <c r="E220" s="58">
        <v>10</v>
      </c>
      <c r="F220" s="58">
        <v>10</v>
      </c>
      <c r="G220" s="58">
        <v>31</v>
      </c>
      <c r="H220" s="59">
        <v>36</v>
      </c>
      <c r="I220" s="60">
        <f>Tabela1[[#This Row],[E_27/3 a 9/4]]/SUM(Tabela1[E_27/3 a 9/4])</f>
        <v>2.844770363814521E-4</v>
      </c>
      <c r="J220" s="60">
        <f>SUM($I$4:I220)</f>
        <v>0.78009925087713661</v>
      </c>
      <c r="K220" s="61">
        <f t="shared" si="27"/>
        <v>89.632506722438009</v>
      </c>
      <c r="L220" s="61">
        <f t="shared" si="28"/>
        <v>298.77502240812669</v>
      </c>
      <c r="M220" s="61">
        <f t="shared" si="29"/>
        <v>298.77502240812669</v>
      </c>
      <c r="N220" s="61">
        <f t="shared" si="30"/>
        <v>926.2025694651926</v>
      </c>
      <c r="O220" s="61">
        <f t="shared" si="31"/>
        <v>1075.5900806692559</v>
      </c>
      <c r="P220" s="59">
        <f>SLOPE(K220:O220,Datas!$G$1:$G$5)</f>
        <v>259.93426949507023</v>
      </c>
      <c r="Q220" s="61">
        <f t="shared" si="32"/>
        <v>89.779576979363213</v>
      </c>
      <c r="R220" s="48" t="str">
        <f t="shared" si="33"/>
        <v>AUMENTO</v>
      </c>
      <c r="S220" s="60">
        <f t="shared" si="34"/>
        <v>3.3695652173913042</v>
      </c>
      <c r="T22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20" s="48" t="str">
        <f t="shared" si="35"/>
        <v>Risco MUITO ALTO de transmissão nas escolas com tendência de AUMENTO na taxa.</v>
      </c>
    </row>
    <row r="221" spans="1:21" x14ac:dyDescent="0.35">
      <c r="A221" s="56" t="s">
        <v>619</v>
      </c>
      <c r="B221" s="57">
        <v>5784</v>
      </c>
      <c r="C221" s="48" t="s">
        <v>24</v>
      </c>
      <c r="D221" s="58">
        <v>34</v>
      </c>
      <c r="E221" s="58">
        <v>41</v>
      </c>
      <c r="F221" s="58">
        <v>23</v>
      </c>
      <c r="G221" s="58">
        <v>25</v>
      </c>
      <c r="H221" s="59">
        <v>24</v>
      </c>
      <c r="I221" s="60">
        <f>Tabela1[[#This Row],[E_27/3 a 9/4]]/SUM(Tabela1[E_27/3 a 9/4])</f>
        <v>1.8965135758763473E-4</v>
      </c>
      <c r="J221" s="60">
        <f>SUM($I$4:I221)</f>
        <v>0.78028890223472425</v>
      </c>
      <c r="K221" s="61">
        <f t="shared" si="27"/>
        <v>587.82849239280779</v>
      </c>
      <c r="L221" s="61">
        <f t="shared" si="28"/>
        <v>708.85200553250343</v>
      </c>
      <c r="M221" s="61">
        <f t="shared" si="29"/>
        <v>397.64868603042873</v>
      </c>
      <c r="N221" s="61">
        <f t="shared" si="30"/>
        <v>432.22683264177044</v>
      </c>
      <c r="O221" s="61">
        <f t="shared" si="31"/>
        <v>414.93775933609959</v>
      </c>
      <c r="P221" s="59">
        <f>SLOPE(K221:O221,Datas!$G$1:$G$5)</f>
        <v>-62.240663900414937</v>
      </c>
      <c r="Q221" s="61">
        <f t="shared" si="32"/>
        <v>-89.07952700665615</v>
      </c>
      <c r="R221" s="48" t="str">
        <f t="shared" si="33"/>
        <v>Redução</v>
      </c>
      <c r="S221" s="60">
        <f t="shared" si="34"/>
        <v>-0.24999999999999989</v>
      </c>
      <c r="T22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21" s="48" t="str">
        <f t="shared" si="35"/>
        <v>Risco MUITO ALTO de transmissão nas escolas com tendência de Redução na taxa.</v>
      </c>
    </row>
    <row r="222" spans="1:21" x14ac:dyDescent="0.35">
      <c r="A222" s="56" t="s">
        <v>485</v>
      </c>
      <c r="B222" s="57">
        <v>32845</v>
      </c>
      <c r="C222" s="48" t="s">
        <v>26</v>
      </c>
      <c r="D222" s="58">
        <v>212</v>
      </c>
      <c r="E222" s="58">
        <v>115</v>
      </c>
      <c r="F222" s="58">
        <v>99</v>
      </c>
      <c r="G222" s="58">
        <v>127</v>
      </c>
      <c r="H222" s="59">
        <v>200</v>
      </c>
      <c r="I222" s="60">
        <f>Tabela1[[#This Row],[E_27/3 a 9/4]]/SUM(Tabela1[E_27/3 a 9/4])</f>
        <v>1.580427979896956E-3</v>
      </c>
      <c r="J222" s="60">
        <f>SUM($I$4:I222)</f>
        <v>0.78186933021462124</v>
      </c>
      <c r="K222" s="61">
        <f t="shared" si="27"/>
        <v>645.45592936520018</v>
      </c>
      <c r="L222" s="61">
        <f t="shared" si="28"/>
        <v>350.12939564621706</v>
      </c>
      <c r="M222" s="61">
        <f t="shared" si="29"/>
        <v>301.41574059978689</v>
      </c>
      <c r="N222" s="61">
        <f t="shared" si="30"/>
        <v>386.66463693103975</v>
      </c>
      <c r="O222" s="61">
        <f t="shared" si="31"/>
        <v>608.92068808037754</v>
      </c>
      <c r="P222" s="59">
        <f>SLOPE(K222:O222,Datas!$G$1:$G$5)</f>
        <v>-3.6535241284822577</v>
      </c>
      <c r="Q222" s="61">
        <f t="shared" si="32"/>
        <v>-74.692575210834377</v>
      </c>
      <c r="R222" s="48" t="str">
        <f t="shared" si="33"/>
        <v>Redução</v>
      </c>
      <c r="S222" s="60">
        <f t="shared" si="34"/>
        <v>0.15140845070422562</v>
      </c>
      <c r="T22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22" s="48" t="str">
        <f t="shared" si="35"/>
        <v>Risco MUITO ALTO de transmissão nas escolas com tendência de Redução na taxa.</v>
      </c>
    </row>
    <row r="223" spans="1:21" x14ac:dyDescent="0.35">
      <c r="A223" s="56" t="s">
        <v>792</v>
      </c>
      <c r="B223" s="57">
        <v>46306</v>
      </c>
      <c r="C223" s="48" t="s">
        <v>30</v>
      </c>
      <c r="D223" s="58">
        <v>86</v>
      </c>
      <c r="E223" s="58">
        <v>64</v>
      </c>
      <c r="F223" s="58">
        <v>174</v>
      </c>
      <c r="G223" s="58">
        <v>238</v>
      </c>
      <c r="H223" s="59">
        <v>254</v>
      </c>
      <c r="I223" s="60">
        <f>Tabela1[[#This Row],[E_27/3 a 9/4]]/SUM(Tabela1[E_27/3 a 9/4])</f>
        <v>2.0071435344691342E-3</v>
      </c>
      <c r="J223" s="60">
        <f>SUM($I$4:I223)</f>
        <v>0.78387647374909042</v>
      </c>
      <c r="K223" s="61">
        <f t="shared" si="27"/>
        <v>185.72107286312789</v>
      </c>
      <c r="L223" s="61">
        <f t="shared" si="28"/>
        <v>138.21103096790912</v>
      </c>
      <c r="M223" s="61">
        <f t="shared" si="29"/>
        <v>375.76124044400291</v>
      </c>
      <c r="N223" s="61">
        <f t="shared" si="30"/>
        <v>513.97227141191206</v>
      </c>
      <c r="O223" s="61">
        <f t="shared" si="31"/>
        <v>548.52502915388936</v>
      </c>
      <c r="P223" s="59">
        <f>SLOPE(K223:O223,Datas!$G$1:$G$5)</f>
        <v>110.13691530255259</v>
      </c>
      <c r="Q223" s="61">
        <f t="shared" si="32"/>
        <v>89.479791085855979</v>
      </c>
      <c r="R223" s="48" t="str">
        <f t="shared" si="33"/>
        <v>AUMENTO</v>
      </c>
      <c r="S223" s="60">
        <f t="shared" si="34"/>
        <v>1.2777777777777781</v>
      </c>
      <c r="T22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23" s="48" t="str">
        <f t="shared" si="35"/>
        <v>Risco MUITO ALTO de transmissão nas escolas com tendência de AUMENTO na taxa.</v>
      </c>
    </row>
    <row r="224" spans="1:21" x14ac:dyDescent="0.35">
      <c r="A224" s="56" t="s">
        <v>743</v>
      </c>
      <c r="B224" s="57">
        <v>27853</v>
      </c>
      <c r="C224" s="48" t="s">
        <v>0</v>
      </c>
      <c r="D224" s="58">
        <v>40</v>
      </c>
      <c r="E224" s="58">
        <v>38</v>
      </c>
      <c r="F224" s="58">
        <v>96</v>
      </c>
      <c r="G224" s="58">
        <v>118</v>
      </c>
      <c r="H224" s="59">
        <v>76</v>
      </c>
      <c r="I224" s="60">
        <f>Tabela1[[#This Row],[E_27/3 a 9/4]]/SUM(Tabela1[E_27/3 a 9/4])</f>
        <v>6.0056263236084328E-4</v>
      </c>
      <c r="J224" s="60">
        <f>SUM($I$4:I224)</f>
        <v>0.78447703638145128</v>
      </c>
      <c r="K224" s="61">
        <f t="shared" si="27"/>
        <v>143.61110113811799</v>
      </c>
      <c r="L224" s="61">
        <f t="shared" si="28"/>
        <v>136.43054608121207</v>
      </c>
      <c r="M224" s="61">
        <f t="shared" si="29"/>
        <v>344.66664273148314</v>
      </c>
      <c r="N224" s="61">
        <f t="shared" si="30"/>
        <v>423.65274835744805</v>
      </c>
      <c r="O224" s="61">
        <f t="shared" si="31"/>
        <v>272.86109216242414</v>
      </c>
      <c r="P224" s="59">
        <f>SLOPE(K224:O224,Datas!$G$1:$G$5)</f>
        <v>54.572218432484831</v>
      </c>
      <c r="Q224" s="61">
        <f t="shared" si="32"/>
        <v>88.950210024517546</v>
      </c>
      <c r="R224" s="48" t="str">
        <f t="shared" si="33"/>
        <v>AUMENTO</v>
      </c>
      <c r="S224" s="60">
        <f t="shared" si="34"/>
        <v>0.6724137931034484</v>
      </c>
      <c r="T22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24" s="48" t="str">
        <f t="shared" si="35"/>
        <v>Risco MUITO ALTO de transmissão nas escolas com tendência de AUMENTO na taxa.</v>
      </c>
    </row>
    <row r="225" spans="1:21" x14ac:dyDescent="0.35">
      <c r="A225" s="56" t="s">
        <v>182</v>
      </c>
      <c r="B225" s="57">
        <v>11532</v>
      </c>
      <c r="C225" s="48" t="s">
        <v>50</v>
      </c>
      <c r="D225" s="58">
        <v>8</v>
      </c>
      <c r="E225" s="58">
        <v>3</v>
      </c>
      <c r="F225" s="58">
        <v>4</v>
      </c>
      <c r="G225" s="58">
        <v>24</v>
      </c>
      <c r="H225" s="59">
        <v>0</v>
      </c>
      <c r="I225" s="60">
        <f>Tabela1[[#This Row],[E_27/3 a 9/4]]/SUM(Tabela1[E_27/3 a 9/4])</f>
        <v>0</v>
      </c>
      <c r="J225" s="60">
        <f>SUM($I$4:I225)</f>
        <v>0.78447703638145128</v>
      </c>
      <c r="K225" s="61">
        <f t="shared" si="27"/>
        <v>69.372181755116202</v>
      </c>
      <c r="L225" s="61">
        <f t="shared" si="28"/>
        <v>26.014568158168576</v>
      </c>
      <c r="M225" s="61">
        <f t="shared" si="29"/>
        <v>34.686090877558101</v>
      </c>
      <c r="N225" s="61">
        <f t="shared" si="30"/>
        <v>208.11654526534861</v>
      </c>
      <c r="O225" s="61">
        <f t="shared" si="31"/>
        <v>0</v>
      </c>
      <c r="P225" s="59">
        <f>SLOPE(K225:O225,Datas!$G$1:$G$5)</f>
        <v>4.3357613596947626</v>
      </c>
      <c r="Q225" s="61">
        <f t="shared" si="32"/>
        <v>77.012413406119933</v>
      </c>
      <c r="R225" s="48" t="str">
        <f t="shared" si="33"/>
        <v>AUMENTO</v>
      </c>
      <c r="S225" s="60">
        <f t="shared" si="34"/>
        <v>1.4000000000000001</v>
      </c>
      <c r="T22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225" s="48" t="str">
        <f t="shared" si="35"/>
        <v>Risco MUITO BAIXO de transmissão nas escolas com tendência de AUMENTO na taxa.</v>
      </c>
    </row>
    <row r="226" spans="1:21" x14ac:dyDescent="0.35">
      <c r="A226" s="56" t="s">
        <v>751</v>
      </c>
      <c r="B226" s="57">
        <v>15790</v>
      </c>
      <c r="C226" s="48" t="s">
        <v>0</v>
      </c>
      <c r="D226" s="58">
        <v>113</v>
      </c>
      <c r="E226" s="58">
        <v>93</v>
      </c>
      <c r="F226" s="58">
        <v>47</v>
      </c>
      <c r="G226" s="58">
        <v>60</v>
      </c>
      <c r="H226" s="59">
        <v>85</v>
      </c>
      <c r="I226" s="60">
        <f>Tabela1[[#This Row],[E_27/3 a 9/4]]/SUM(Tabela1[E_27/3 a 9/4])</f>
        <v>6.7168189145620631E-4</v>
      </c>
      <c r="J226" s="60">
        <f>SUM($I$4:I226)</f>
        <v>0.78514871827290744</v>
      </c>
      <c r="K226" s="61">
        <f t="shared" si="27"/>
        <v>715.6428119062698</v>
      </c>
      <c r="L226" s="61">
        <f t="shared" si="28"/>
        <v>588.98036732108926</v>
      </c>
      <c r="M226" s="61">
        <f t="shared" si="29"/>
        <v>297.65674477517416</v>
      </c>
      <c r="N226" s="61">
        <f t="shared" si="30"/>
        <v>379.98733375554144</v>
      </c>
      <c r="O226" s="61">
        <f t="shared" si="31"/>
        <v>538.31538948701711</v>
      </c>
      <c r="P226" s="59">
        <f>SLOPE(K226:O226,Datas!$G$1:$G$5)</f>
        <v>-56.364787840405327</v>
      </c>
      <c r="Q226" s="61">
        <f t="shared" si="32"/>
        <v>-88.983589377254745</v>
      </c>
      <c r="R226" s="48" t="str">
        <f t="shared" si="33"/>
        <v>Redução</v>
      </c>
      <c r="S226" s="60">
        <f t="shared" si="34"/>
        <v>-0.14031620553359686</v>
      </c>
      <c r="T22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26" s="48" t="str">
        <f t="shared" si="35"/>
        <v>Risco MUITO ALTO de transmissão nas escolas com tendência de Redução na taxa.</v>
      </c>
    </row>
    <row r="227" spans="1:21" x14ac:dyDescent="0.35">
      <c r="A227" s="56" t="s">
        <v>428</v>
      </c>
      <c r="B227" s="57">
        <v>39109</v>
      </c>
      <c r="C227" s="48" t="s">
        <v>0</v>
      </c>
      <c r="D227" s="58">
        <v>122</v>
      </c>
      <c r="E227" s="58">
        <v>103</v>
      </c>
      <c r="F227" s="58">
        <v>99</v>
      </c>
      <c r="G227" s="58">
        <v>150</v>
      </c>
      <c r="H227" s="59">
        <v>202</v>
      </c>
      <c r="I227" s="60">
        <f>Tabela1[[#This Row],[E_27/3 a 9/4]]/SUM(Tabela1[E_27/3 a 9/4])</f>
        <v>1.5962322596959257E-3</v>
      </c>
      <c r="J227" s="60">
        <f>SUM($I$4:I227)</f>
        <v>0.7867449505326034</v>
      </c>
      <c r="K227" s="61">
        <f t="shared" si="27"/>
        <v>311.94865631951728</v>
      </c>
      <c r="L227" s="61">
        <f t="shared" si="28"/>
        <v>263.36648853205145</v>
      </c>
      <c r="M227" s="61">
        <f t="shared" si="29"/>
        <v>253.13866373469023</v>
      </c>
      <c r="N227" s="61">
        <f t="shared" si="30"/>
        <v>383.54342990104578</v>
      </c>
      <c r="O227" s="61">
        <f t="shared" si="31"/>
        <v>516.50515226674167</v>
      </c>
      <c r="P227" s="59">
        <f>SLOPE(K227:O227,Datas!$G$1:$G$5)</f>
        <v>52.928993326344312</v>
      </c>
      <c r="Q227" s="61">
        <f t="shared" si="32"/>
        <v>88.917626048679509</v>
      </c>
      <c r="R227" s="48" t="str">
        <f t="shared" si="33"/>
        <v>AUMENTO</v>
      </c>
      <c r="S227" s="60">
        <f t="shared" si="34"/>
        <v>0.62962962962962976</v>
      </c>
      <c r="T22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27" s="48" t="str">
        <f t="shared" si="35"/>
        <v>Risco MUITO ALTO de transmissão nas escolas com tendência de AUMENTO na taxa.</v>
      </c>
    </row>
    <row r="228" spans="1:21" x14ac:dyDescent="0.35">
      <c r="A228" s="56" t="s">
        <v>355</v>
      </c>
      <c r="B228" s="57">
        <v>14623</v>
      </c>
      <c r="C228" s="48" t="s">
        <v>0</v>
      </c>
      <c r="D228" s="58">
        <v>65</v>
      </c>
      <c r="E228" s="58">
        <v>55</v>
      </c>
      <c r="F228" s="58">
        <v>39</v>
      </c>
      <c r="G228" s="58">
        <v>39</v>
      </c>
      <c r="H228" s="59">
        <v>82</v>
      </c>
      <c r="I228" s="60">
        <f>Tabela1[[#This Row],[E_27/3 a 9/4]]/SUM(Tabela1[E_27/3 a 9/4])</f>
        <v>6.4797547175775197E-4</v>
      </c>
      <c r="J228" s="60">
        <f>SUM($I$4:I228)</f>
        <v>0.78739292600436117</v>
      </c>
      <c r="K228" s="61">
        <f t="shared" si="27"/>
        <v>444.50523148464748</v>
      </c>
      <c r="L228" s="61">
        <f t="shared" si="28"/>
        <v>376.11981125624015</v>
      </c>
      <c r="M228" s="61">
        <f t="shared" si="29"/>
        <v>266.70313889078847</v>
      </c>
      <c r="N228" s="61">
        <f t="shared" si="30"/>
        <v>266.70313889078847</v>
      </c>
      <c r="O228" s="61">
        <f t="shared" si="31"/>
        <v>560.76044587293984</v>
      </c>
      <c r="P228" s="59">
        <f>SLOPE(K228:O228,Datas!$G$1:$G$5)</f>
        <v>12.309375641113302</v>
      </c>
      <c r="Q228" s="61">
        <f t="shared" si="32"/>
        <v>85.355554019325055</v>
      </c>
      <c r="R228" s="48" t="str">
        <f t="shared" si="33"/>
        <v>AUMENTO</v>
      </c>
      <c r="S228" s="60">
        <f t="shared" si="34"/>
        <v>0.14150943396226381</v>
      </c>
      <c r="T22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28" s="48" t="str">
        <f t="shared" si="35"/>
        <v>Risco MUITO ALTO de transmissão nas escolas com tendência de AUMENTO na taxa.</v>
      </c>
    </row>
    <row r="229" spans="1:21" x14ac:dyDescent="0.35">
      <c r="A229" s="56" t="s">
        <v>787</v>
      </c>
      <c r="B229" s="57">
        <v>15541</v>
      </c>
      <c r="C229" s="48" t="s">
        <v>24</v>
      </c>
      <c r="D229" s="58">
        <v>8</v>
      </c>
      <c r="E229" s="58">
        <v>8</v>
      </c>
      <c r="F229" s="58">
        <v>21</v>
      </c>
      <c r="G229" s="58">
        <v>64</v>
      </c>
      <c r="H229" s="59">
        <v>87</v>
      </c>
      <c r="I229" s="60">
        <f>Tabela1[[#This Row],[E_27/3 a 9/4]]/SUM(Tabela1[E_27/3 a 9/4])</f>
        <v>6.874861712551759E-4</v>
      </c>
      <c r="J229" s="60">
        <f>SUM($I$4:I229)</f>
        <v>0.78808041217561631</v>
      </c>
      <c r="K229" s="61">
        <f t="shared" si="27"/>
        <v>51.476738948587602</v>
      </c>
      <c r="L229" s="61">
        <f t="shared" si="28"/>
        <v>51.476738948587602</v>
      </c>
      <c r="M229" s="61">
        <f t="shared" si="29"/>
        <v>135.12643974004246</v>
      </c>
      <c r="N229" s="61">
        <f t="shared" si="30"/>
        <v>411.81391158870082</v>
      </c>
      <c r="O229" s="61">
        <f t="shared" si="31"/>
        <v>559.80953606589026</v>
      </c>
      <c r="P229" s="59">
        <f>SLOPE(K229:O229,Datas!$G$1:$G$5)</f>
        <v>137.70027668747184</v>
      </c>
      <c r="Q229" s="61">
        <f t="shared" si="32"/>
        <v>89.583916796058418</v>
      </c>
      <c r="R229" s="48" t="str">
        <f t="shared" si="33"/>
        <v>AUMENTO</v>
      </c>
      <c r="S229" s="60">
        <f t="shared" si="34"/>
        <v>5.1216216216216228</v>
      </c>
      <c r="T22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29" s="48" t="str">
        <f t="shared" si="35"/>
        <v>Risco MUITO ALTO de transmissão nas escolas com tendência de AUMENTO na taxa.</v>
      </c>
    </row>
    <row r="230" spans="1:21" x14ac:dyDescent="0.35">
      <c r="A230" s="56" t="s">
        <v>776</v>
      </c>
      <c r="B230" s="57">
        <v>32262</v>
      </c>
      <c r="C230" s="48" t="s">
        <v>30</v>
      </c>
      <c r="D230" s="58">
        <v>17</v>
      </c>
      <c r="E230" s="58">
        <v>31</v>
      </c>
      <c r="F230" s="58">
        <v>38</v>
      </c>
      <c r="G230" s="58">
        <v>70</v>
      </c>
      <c r="H230" s="59">
        <v>110</v>
      </c>
      <c r="I230" s="60">
        <f>Tabela1[[#This Row],[E_27/3 a 9/4]]/SUM(Tabela1[E_27/3 a 9/4])</f>
        <v>8.6923538894332589E-4</v>
      </c>
      <c r="J230" s="60">
        <f>SUM($I$4:I230)</f>
        <v>0.78894964756455965</v>
      </c>
      <c r="K230" s="61">
        <f t="shared" si="27"/>
        <v>52.693571384291118</v>
      </c>
      <c r="L230" s="61">
        <f t="shared" si="28"/>
        <v>96.088277230177923</v>
      </c>
      <c r="M230" s="61">
        <f t="shared" si="29"/>
        <v>117.7856301531213</v>
      </c>
      <c r="N230" s="61">
        <f t="shared" si="30"/>
        <v>216.97352922943401</v>
      </c>
      <c r="O230" s="61">
        <f t="shared" si="31"/>
        <v>340.9584030748249</v>
      </c>
      <c r="P230" s="59">
        <f>SLOPE(K230:O230,Datas!$G$1:$G$5)</f>
        <v>69.741491538032363</v>
      </c>
      <c r="Q230" s="61">
        <f t="shared" si="32"/>
        <v>89.178511211711324</v>
      </c>
      <c r="R230" s="48" t="str">
        <f t="shared" si="33"/>
        <v>AUMENTO</v>
      </c>
      <c r="S230" s="60">
        <f t="shared" si="34"/>
        <v>2.1395348837209305</v>
      </c>
      <c r="T23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30" s="48" t="str">
        <f t="shared" si="35"/>
        <v>Risco MUITO ALTO de transmissão nas escolas com tendência de AUMENTO na taxa.</v>
      </c>
    </row>
    <row r="231" spans="1:21" x14ac:dyDescent="0.35">
      <c r="A231" s="56" t="s">
        <v>246</v>
      </c>
      <c r="B231" s="57">
        <v>8597</v>
      </c>
      <c r="C231" s="48" t="s">
        <v>10</v>
      </c>
      <c r="D231" s="58">
        <v>28</v>
      </c>
      <c r="E231" s="58">
        <v>12</v>
      </c>
      <c r="F231" s="58">
        <v>16</v>
      </c>
      <c r="G231" s="58">
        <v>48</v>
      </c>
      <c r="H231" s="59">
        <v>105</v>
      </c>
      <c r="I231" s="60">
        <f>Tabela1[[#This Row],[E_27/3 a 9/4]]/SUM(Tabela1[E_27/3 a 9/4])</f>
        <v>8.2972468944590195E-4</v>
      </c>
      <c r="J231" s="60">
        <f>SUM($I$4:I231)</f>
        <v>0.78977937225400552</v>
      </c>
      <c r="K231" s="61">
        <f t="shared" si="27"/>
        <v>325.69500988716993</v>
      </c>
      <c r="L231" s="61">
        <f t="shared" si="28"/>
        <v>139.58357566592997</v>
      </c>
      <c r="M231" s="61">
        <f t="shared" si="29"/>
        <v>186.11143422123999</v>
      </c>
      <c r="N231" s="61">
        <f t="shared" si="30"/>
        <v>558.33430266371988</v>
      </c>
      <c r="O231" s="61">
        <f t="shared" si="31"/>
        <v>1221.3562870768872</v>
      </c>
      <c r="P231" s="59">
        <f>SLOPE(K231:O231,Datas!$G$1:$G$5)</f>
        <v>221.00732813772242</v>
      </c>
      <c r="Q231" s="61">
        <f t="shared" si="32"/>
        <v>89.740753444736313</v>
      </c>
      <c r="R231" s="48" t="str">
        <f t="shared" si="33"/>
        <v>AUMENTO</v>
      </c>
      <c r="S231" s="60">
        <f t="shared" si="34"/>
        <v>3.0982142857142851</v>
      </c>
      <c r="T23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31" s="48" t="str">
        <f t="shared" si="35"/>
        <v>Risco MUITO ALTO de transmissão nas escolas com tendência de AUMENTO na taxa.</v>
      </c>
    </row>
    <row r="232" spans="1:21" x14ac:dyDescent="0.35">
      <c r="A232" s="56" t="s">
        <v>291</v>
      </c>
      <c r="B232" s="57">
        <v>8466</v>
      </c>
      <c r="C232" s="48" t="s">
        <v>0</v>
      </c>
      <c r="D232" s="58">
        <v>26</v>
      </c>
      <c r="E232" s="58">
        <v>24</v>
      </c>
      <c r="F232" s="58">
        <v>38</v>
      </c>
      <c r="G232" s="58">
        <v>40</v>
      </c>
      <c r="H232" s="59">
        <v>40</v>
      </c>
      <c r="I232" s="60">
        <f>Tabela1[[#This Row],[E_27/3 a 9/4]]/SUM(Tabela1[E_27/3 a 9/4])</f>
        <v>3.1608559597939124E-4</v>
      </c>
      <c r="J232" s="60">
        <f>SUM($I$4:I232)</f>
        <v>0.79009545784998492</v>
      </c>
      <c r="K232" s="61">
        <f t="shared" si="27"/>
        <v>307.1107961256792</v>
      </c>
      <c r="L232" s="61">
        <f t="shared" si="28"/>
        <v>283.48688873139616</v>
      </c>
      <c r="M232" s="61">
        <f t="shared" si="29"/>
        <v>448.85424049137725</v>
      </c>
      <c r="N232" s="61">
        <f t="shared" si="30"/>
        <v>472.47814788566029</v>
      </c>
      <c r="O232" s="61">
        <f t="shared" si="31"/>
        <v>472.47814788566029</v>
      </c>
      <c r="P232" s="59">
        <f>SLOPE(K232:O232,Datas!$G$1:$G$5)</f>
        <v>51.972596267422638</v>
      </c>
      <c r="Q232" s="61">
        <f t="shared" si="32"/>
        <v>88.897713128492768</v>
      </c>
      <c r="R232" s="48" t="str">
        <f t="shared" si="33"/>
        <v>AUMENTO</v>
      </c>
      <c r="S232" s="60">
        <f t="shared" si="34"/>
        <v>0.36363636363636342</v>
      </c>
      <c r="T23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32" s="48" t="str">
        <f t="shared" si="35"/>
        <v>Risco MUITO ALTO de transmissão nas escolas com tendência de AUMENTO na taxa.</v>
      </c>
    </row>
    <row r="233" spans="1:21" x14ac:dyDescent="0.35">
      <c r="A233" s="56" t="s">
        <v>52</v>
      </c>
      <c r="B233" s="57">
        <v>2849</v>
      </c>
      <c r="C233" s="48" t="s">
        <v>50</v>
      </c>
      <c r="D233" s="58">
        <v>1</v>
      </c>
      <c r="E233" s="58">
        <v>14</v>
      </c>
      <c r="F233" s="58">
        <v>13</v>
      </c>
      <c r="G233" s="58">
        <v>74</v>
      </c>
      <c r="H233" s="59">
        <v>0</v>
      </c>
      <c r="I233" s="60">
        <f>Tabela1[[#This Row],[E_27/3 a 9/4]]/SUM(Tabela1[E_27/3 a 9/4])</f>
        <v>0</v>
      </c>
      <c r="J233" s="60">
        <f>SUM($I$4:I233)</f>
        <v>0.79009545784998492</v>
      </c>
      <c r="K233" s="61">
        <f t="shared" si="27"/>
        <v>35.1000351000351</v>
      </c>
      <c r="L233" s="61">
        <f t="shared" si="28"/>
        <v>491.40049140049138</v>
      </c>
      <c r="M233" s="61">
        <f t="shared" si="29"/>
        <v>456.30045630045629</v>
      </c>
      <c r="N233" s="61">
        <f t="shared" si="30"/>
        <v>2597.4025974025976</v>
      </c>
      <c r="O233" s="61">
        <f t="shared" si="31"/>
        <v>0</v>
      </c>
      <c r="P233" s="59">
        <f>SLOPE(K233:O233,Datas!$G$1:$G$5)</f>
        <v>203.58020358020363</v>
      </c>
      <c r="Q233" s="61">
        <f t="shared" si="32"/>
        <v>89.71856144314016</v>
      </c>
      <c r="R233" s="48" t="str">
        <f t="shared" si="33"/>
        <v>AUMENTO</v>
      </c>
      <c r="S233" s="60">
        <f t="shared" si="34"/>
        <v>2.9642857142857149</v>
      </c>
      <c r="T23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233" s="48" t="str">
        <f t="shared" si="35"/>
        <v>Risco MUITO BAIXO de transmissão nas escolas com tendência de AUMENTO na taxa.</v>
      </c>
    </row>
    <row r="234" spans="1:21" x14ac:dyDescent="0.35">
      <c r="A234" s="56" t="s">
        <v>381</v>
      </c>
      <c r="B234" s="57">
        <v>45819</v>
      </c>
      <c r="C234" s="48" t="s">
        <v>53</v>
      </c>
      <c r="D234" s="58">
        <v>573</v>
      </c>
      <c r="E234" s="58">
        <v>779</v>
      </c>
      <c r="F234" s="58">
        <v>808</v>
      </c>
      <c r="G234" s="58">
        <v>432</v>
      </c>
      <c r="H234" s="59">
        <v>161</v>
      </c>
      <c r="I234" s="60">
        <f>Tabela1[[#This Row],[E_27/3 a 9/4]]/SUM(Tabela1[E_27/3 a 9/4])</f>
        <v>1.2722445238170497E-3</v>
      </c>
      <c r="J234" s="60">
        <f>SUM($I$4:I234)</f>
        <v>0.79136770237380194</v>
      </c>
      <c r="K234" s="61">
        <f t="shared" si="27"/>
        <v>1250.5729064361947</v>
      </c>
      <c r="L234" s="61">
        <f t="shared" si="28"/>
        <v>1700.1680525546171</v>
      </c>
      <c r="M234" s="61">
        <f t="shared" si="29"/>
        <v>1763.4605731246863</v>
      </c>
      <c r="N234" s="61">
        <f t="shared" si="30"/>
        <v>942.84030642309961</v>
      </c>
      <c r="O234" s="61">
        <f t="shared" si="31"/>
        <v>351.38261419934963</v>
      </c>
      <c r="P234" s="59">
        <f>SLOPE(K234:O234,Datas!$G$1:$G$5)</f>
        <v>-255.57083306052078</v>
      </c>
      <c r="Q234" s="61">
        <f t="shared" si="32"/>
        <v>-89.77581367001595</v>
      </c>
      <c r="R234" s="48" t="str">
        <f t="shared" si="33"/>
        <v>Redução</v>
      </c>
      <c r="S234" s="60">
        <f t="shared" si="34"/>
        <v>-0.58819444444444446</v>
      </c>
      <c r="T23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34" s="48" t="str">
        <f t="shared" si="35"/>
        <v>Risco MUITO ALTO de transmissão nas escolas com tendência de Redução na taxa.</v>
      </c>
    </row>
    <row r="235" spans="1:21" x14ac:dyDescent="0.35">
      <c r="A235" s="56" t="s">
        <v>298</v>
      </c>
      <c r="B235" s="57">
        <v>7193</v>
      </c>
      <c r="C235" s="48" t="s">
        <v>24</v>
      </c>
      <c r="D235" s="58">
        <v>3</v>
      </c>
      <c r="E235" s="58">
        <v>9</v>
      </c>
      <c r="F235" s="58">
        <v>25</v>
      </c>
      <c r="G235" s="58">
        <v>85</v>
      </c>
      <c r="H235" s="59">
        <v>67</v>
      </c>
      <c r="I235" s="60">
        <f>Tabela1[[#This Row],[E_27/3 a 9/4]]/SUM(Tabela1[E_27/3 a 9/4])</f>
        <v>5.2944337326548026E-4</v>
      </c>
      <c r="J235" s="60">
        <f>SUM($I$4:I235)</f>
        <v>0.79189714574706738</v>
      </c>
      <c r="K235" s="61">
        <f t="shared" si="27"/>
        <v>41.707215348255254</v>
      </c>
      <c r="L235" s="61">
        <f t="shared" si="28"/>
        <v>125.12164604476575</v>
      </c>
      <c r="M235" s="61">
        <f t="shared" si="29"/>
        <v>347.56012790212708</v>
      </c>
      <c r="N235" s="61">
        <f t="shared" si="30"/>
        <v>1181.7044348672321</v>
      </c>
      <c r="O235" s="61">
        <f t="shared" si="31"/>
        <v>931.4611427777005</v>
      </c>
      <c r="P235" s="59">
        <f>SLOPE(K235:O235,Datas!$G$1:$G$5)</f>
        <v>283.60906436813565</v>
      </c>
      <c r="Q235" s="61">
        <f t="shared" si="32"/>
        <v>89.797977042100101</v>
      </c>
      <c r="R235" s="48" t="str">
        <f t="shared" si="33"/>
        <v>AUMENTO</v>
      </c>
      <c r="S235" s="60">
        <f t="shared" si="34"/>
        <v>5.1621621621621605</v>
      </c>
      <c r="T23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35" s="48" t="str">
        <f t="shared" si="35"/>
        <v>Risco MUITO ALTO de transmissão nas escolas com tendência de AUMENTO na taxa.</v>
      </c>
    </row>
    <row r="236" spans="1:21" x14ac:dyDescent="0.35">
      <c r="A236" s="56" t="s">
        <v>685</v>
      </c>
      <c r="B236" s="57">
        <v>9559</v>
      </c>
      <c r="C236" s="48" t="s">
        <v>15</v>
      </c>
      <c r="D236" s="58">
        <v>36</v>
      </c>
      <c r="E236" s="58">
        <v>18</v>
      </c>
      <c r="F236" s="58">
        <v>11</v>
      </c>
      <c r="G236" s="58">
        <v>12</v>
      </c>
      <c r="H236" s="59">
        <v>10</v>
      </c>
      <c r="I236" s="60">
        <f>Tabela1[[#This Row],[E_27/3 a 9/4]]/SUM(Tabela1[E_27/3 a 9/4])</f>
        <v>7.902139899484781E-5</v>
      </c>
      <c r="J236" s="60">
        <f>SUM($I$4:I236)</f>
        <v>0.79197616714606223</v>
      </c>
      <c r="K236" s="61">
        <f t="shared" si="27"/>
        <v>376.6084318443352</v>
      </c>
      <c r="L236" s="61">
        <f t="shared" si="28"/>
        <v>188.3042159221676</v>
      </c>
      <c r="M236" s="61">
        <f t="shared" si="29"/>
        <v>115.07479861910241</v>
      </c>
      <c r="N236" s="61">
        <f t="shared" si="30"/>
        <v>125.53614394811173</v>
      </c>
      <c r="O236" s="61">
        <f t="shared" si="31"/>
        <v>104.6134532900931</v>
      </c>
      <c r="P236" s="59">
        <f>SLOPE(K236:O236,Datas!$G$1:$G$5)</f>
        <v>-60.675802908254013</v>
      </c>
      <c r="Q236" s="61">
        <f t="shared" si="32"/>
        <v>-89.055791765965992</v>
      </c>
      <c r="R236" s="48" t="str">
        <f t="shared" si="33"/>
        <v>Redução</v>
      </c>
      <c r="S236" s="60">
        <f t="shared" si="34"/>
        <v>-0.49230769230769234</v>
      </c>
      <c r="T236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236" s="48" t="str">
        <f t="shared" si="35"/>
        <v>Risco alto de transmissão nas escolas com tendência de Redução na taxa.</v>
      </c>
    </row>
    <row r="237" spans="1:21" x14ac:dyDescent="0.35">
      <c r="A237" s="56" t="s">
        <v>623</v>
      </c>
      <c r="B237" s="57">
        <v>6108</v>
      </c>
      <c r="C237" s="48" t="s">
        <v>50</v>
      </c>
      <c r="D237" s="58">
        <v>17</v>
      </c>
      <c r="E237" s="58">
        <v>0</v>
      </c>
      <c r="F237" s="58">
        <v>0</v>
      </c>
      <c r="G237" s="58">
        <v>0</v>
      </c>
      <c r="H237" s="59">
        <v>21</v>
      </c>
      <c r="I237" s="60">
        <f>Tabela1[[#This Row],[E_27/3 a 9/4]]/SUM(Tabela1[E_27/3 a 9/4])</f>
        <v>1.6594493788918039E-4</v>
      </c>
      <c r="J237" s="60">
        <f>SUM($I$4:I237)</f>
        <v>0.79214211208395136</v>
      </c>
      <c r="K237" s="61">
        <f t="shared" si="27"/>
        <v>278.3235101506221</v>
      </c>
      <c r="L237" s="61">
        <f t="shared" si="28"/>
        <v>0</v>
      </c>
      <c r="M237" s="61">
        <f t="shared" si="29"/>
        <v>0</v>
      </c>
      <c r="N237" s="61">
        <f t="shared" si="30"/>
        <v>0</v>
      </c>
      <c r="O237" s="61">
        <f t="shared" si="31"/>
        <v>343.81139489194499</v>
      </c>
      <c r="P237" s="59">
        <f>SLOPE(K237:O237,Datas!$G$1:$G$5)</f>
        <v>13.097576948264578</v>
      </c>
      <c r="Q237" s="61">
        <f t="shared" si="32"/>
        <v>85.633937814634209</v>
      </c>
      <c r="R237" s="48" t="str">
        <f t="shared" si="33"/>
        <v>AUMENTO</v>
      </c>
      <c r="S237" s="60">
        <f t="shared" si="34"/>
        <v>0.85294117647058831</v>
      </c>
      <c r="T23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37" s="48" t="str">
        <f t="shared" si="35"/>
        <v>Risco MUITO ALTO de transmissão nas escolas com tendência de AUMENTO na taxa.</v>
      </c>
    </row>
    <row r="238" spans="1:21" x14ac:dyDescent="0.35">
      <c r="A238" s="56" t="s">
        <v>204</v>
      </c>
      <c r="B238" s="57">
        <v>5813</v>
      </c>
      <c r="C238" s="48" t="s">
        <v>3</v>
      </c>
      <c r="D238" s="58">
        <v>8</v>
      </c>
      <c r="E238" s="58">
        <v>5</v>
      </c>
      <c r="F238" s="58">
        <v>18</v>
      </c>
      <c r="G238" s="58">
        <v>48</v>
      </c>
      <c r="H238" s="59">
        <v>33</v>
      </c>
      <c r="I238" s="60">
        <f>Tabela1[[#This Row],[E_27/3 a 9/4]]/SUM(Tabela1[E_27/3 a 9/4])</f>
        <v>2.6077061668299776E-4</v>
      </c>
      <c r="J238" s="60">
        <f>SUM($I$4:I238)</f>
        <v>0.7924028827006343</v>
      </c>
      <c r="K238" s="61">
        <f t="shared" si="27"/>
        <v>137.62257010149665</v>
      </c>
      <c r="L238" s="61">
        <f t="shared" si="28"/>
        <v>86.014106313435406</v>
      </c>
      <c r="M238" s="61">
        <f t="shared" si="29"/>
        <v>309.65078272836746</v>
      </c>
      <c r="N238" s="61">
        <f t="shared" si="30"/>
        <v>825.73542060897989</v>
      </c>
      <c r="O238" s="61">
        <f t="shared" si="31"/>
        <v>567.69310166867365</v>
      </c>
      <c r="P238" s="59">
        <f>SLOPE(K238:O238,Datas!$G$1:$G$5)</f>
        <v>159.98623774298986</v>
      </c>
      <c r="Q238" s="61">
        <f t="shared" si="32"/>
        <v>89.641875237697249</v>
      </c>
      <c r="R238" s="48" t="str">
        <f t="shared" si="33"/>
        <v>AUMENTO</v>
      </c>
      <c r="S238" s="60">
        <f t="shared" si="34"/>
        <v>2.9193548387096766</v>
      </c>
      <c r="T23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38" s="48" t="str">
        <f t="shared" si="35"/>
        <v>Risco MUITO ALTO de transmissão nas escolas com tendência de AUMENTO na taxa.</v>
      </c>
    </row>
    <row r="239" spans="1:21" x14ac:dyDescent="0.35">
      <c r="A239" s="56" t="s">
        <v>672</v>
      </c>
      <c r="B239" s="57">
        <v>5966</v>
      </c>
      <c r="C239" s="48" t="s">
        <v>10</v>
      </c>
      <c r="D239" s="58">
        <v>33</v>
      </c>
      <c r="E239" s="58">
        <v>14</v>
      </c>
      <c r="F239" s="58">
        <v>10</v>
      </c>
      <c r="G239" s="58">
        <v>39</v>
      </c>
      <c r="H239" s="59">
        <v>42</v>
      </c>
      <c r="I239" s="60">
        <f>Tabela1[[#This Row],[E_27/3 a 9/4]]/SUM(Tabela1[E_27/3 a 9/4])</f>
        <v>3.3188987577836078E-4</v>
      </c>
      <c r="J239" s="60">
        <f>SUM($I$4:I239)</f>
        <v>0.79273477257641267</v>
      </c>
      <c r="K239" s="61">
        <f t="shared" si="27"/>
        <v>553.13442842775726</v>
      </c>
      <c r="L239" s="61">
        <f t="shared" si="28"/>
        <v>234.66309084813943</v>
      </c>
      <c r="M239" s="61">
        <f t="shared" si="29"/>
        <v>167.61649346295675</v>
      </c>
      <c r="N239" s="61">
        <f t="shared" si="30"/>
        <v>653.7043245055313</v>
      </c>
      <c r="O239" s="61">
        <f t="shared" si="31"/>
        <v>703.98927254441833</v>
      </c>
      <c r="P239" s="59">
        <f>SLOPE(K239:O239,Datas!$G$1:$G$5)</f>
        <v>72.075092189071398</v>
      </c>
      <c r="Q239" s="61">
        <f t="shared" si="32"/>
        <v>89.205105373741503</v>
      </c>
      <c r="R239" s="48" t="str">
        <f t="shared" si="33"/>
        <v>AUMENTO</v>
      </c>
      <c r="S239" s="60">
        <f t="shared" si="34"/>
        <v>1.1315789473684212</v>
      </c>
      <c r="T23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39" s="48" t="str">
        <f t="shared" si="35"/>
        <v>Risco MUITO ALTO de transmissão nas escolas com tendência de AUMENTO na taxa.</v>
      </c>
    </row>
    <row r="240" spans="1:21" x14ac:dyDescent="0.35">
      <c r="A240" s="56" t="s">
        <v>478</v>
      </c>
      <c r="B240" s="57">
        <v>31758</v>
      </c>
      <c r="C240" s="48" t="s">
        <v>30</v>
      </c>
      <c r="D240" s="58">
        <v>53</v>
      </c>
      <c r="E240" s="58">
        <v>41</v>
      </c>
      <c r="F240" s="58">
        <v>98</v>
      </c>
      <c r="G240" s="58">
        <v>200</v>
      </c>
      <c r="H240" s="59">
        <v>210</v>
      </c>
      <c r="I240" s="60">
        <f>Tabela1[[#This Row],[E_27/3 a 9/4]]/SUM(Tabela1[E_27/3 a 9/4])</f>
        <v>1.6594493788918039E-3</v>
      </c>
      <c r="J240" s="60">
        <f>SUM($I$4:I240)</f>
        <v>0.79439422195530451</v>
      </c>
      <c r="K240" s="61">
        <f t="shared" si="27"/>
        <v>166.88708356949431</v>
      </c>
      <c r="L240" s="61">
        <f t="shared" si="28"/>
        <v>129.10132879904276</v>
      </c>
      <c r="M240" s="61">
        <f t="shared" si="29"/>
        <v>308.58366395868757</v>
      </c>
      <c r="N240" s="61">
        <f t="shared" si="30"/>
        <v>629.76257950752563</v>
      </c>
      <c r="O240" s="61">
        <f t="shared" si="31"/>
        <v>661.25070848290193</v>
      </c>
      <c r="P240" s="59">
        <f>SLOPE(K240:O240,Datas!$G$1:$G$5)</f>
        <v>148.93885005352982</v>
      </c>
      <c r="Q240" s="61">
        <f t="shared" si="32"/>
        <v>89.615312468499667</v>
      </c>
      <c r="R240" s="48" t="str">
        <f t="shared" si="33"/>
        <v>AUMENTO</v>
      </c>
      <c r="S240" s="60">
        <f t="shared" si="34"/>
        <v>2.2031250000000004</v>
      </c>
      <c r="T24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40" s="48" t="str">
        <f t="shared" si="35"/>
        <v>Risco MUITO ALTO de transmissão nas escolas com tendência de AUMENTO na taxa.</v>
      </c>
    </row>
    <row r="241" spans="1:21" x14ac:dyDescent="0.35">
      <c r="A241" s="56" t="s">
        <v>839</v>
      </c>
      <c r="B241" s="57">
        <v>36320</v>
      </c>
      <c r="C241" s="48" t="s">
        <v>0</v>
      </c>
      <c r="D241" s="58">
        <v>273</v>
      </c>
      <c r="E241" s="58">
        <v>301</v>
      </c>
      <c r="F241" s="58">
        <v>281</v>
      </c>
      <c r="G241" s="58">
        <v>329</v>
      </c>
      <c r="H241" s="59">
        <v>223</v>
      </c>
      <c r="I241" s="60">
        <f>Tabela1[[#This Row],[E_27/3 a 9/4]]/SUM(Tabela1[E_27/3 a 9/4])</f>
        <v>1.762177197585106E-3</v>
      </c>
      <c r="J241" s="60">
        <f>SUM($I$4:I241)</f>
        <v>0.7961563991528896</v>
      </c>
      <c r="K241" s="61">
        <f t="shared" si="27"/>
        <v>751.65198237885465</v>
      </c>
      <c r="L241" s="61">
        <f t="shared" si="28"/>
        <v>828.74449339207047</v>
      </c>
      <c r="M241" s="61">
        <f t="shared" si="29"/>
        <v>773.6784140969163</v>
      </c>
      <c r="N241" s="61">
        <f t="shared" si="30"/>
        <v>905.83700440528639</v>
      </c>
      <c r="O241" s="61">
        <f t="shared" si="31"/>
        <v>613.98678414096912</v>
      </c>
      <c r="P241" s="59">
        <f>SLOPE(K241:O241,Datas!$G$1:$G$5)</f>
        <v>-19.823788546255514</v>
      </c>
      <c r="Q241" s="61">
        <f t="shared" si="32"/>
        <v>-87.11219405092973</v>
      </c>
      <c r="R241" s="48" t="str">
        <f t="shared" si="33"/>
        <v>Redução</v>
      </c>
      <c r="S241" s="60">
        <f t="shared" si="34"/>
        <v>-3.1578947368421033E-2</v>
      </c>
      <c r="T24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41" s="48" t="str">
        <f t="shared" si="35"/>
        <v>Risco MUITO ALTO de transmissão nas escolas com tendência de Redução na taxa.</v>
      </c>
    </row>
    <row r="242" spans="1:21" x14ac:dyDescent="0.35">
      <c r="A242" s="56" t="s">
        <v>146</v>
      </c>
      <c r="B242" s="57">
        <v>16199</v>
      </c>
      <c r="C242" s="48" t="s">
        <v>8</v>
      </c>
      <c r="D242" s="58">
        <v>68</v>
      </c>
      <c r="E242" s="58">
        <v>17</v>
      </c>
      <c r="F242" s="58">
        <v>21</v>
      </c>
      <c r="G242" s="58">
        <v>80</v>
      </c>
      <c r="H242" s="59">
        <v>52</v>
      </c>
      <c r="I242" s="60">
        <f>Tabela1[[#This Row],[E_27/3 a 9/4]]/SUM(Tabela1[E_27/3 a 9/4])</f>
        <v>4.109112747732086E-4</v>
      </c>
      <c r="J242" s="60">
        <f>SUM($I$4:I242)</f>
        <v>0.79656731042766282</v>
      </c>
      <c r="K242" s="61">
        <f t="shared" si="27"/>
        <v>419.7789987036237</v>
      </c>
      <c r="L242" s="61">
        <f t="shared" si="28"/>
        <v>104.94474967590592</v>
      </c>
      <c r="M242" s="61">
        <f t="shared" si="29"/>
        <v>129.63763195258969</v>
      </c>
      <c r="N242" s="61">
        <f t="shared" si="30"/>
        <v>493.85764553367494</v>
      </c>
      <c r="O242" s="61">
        <f t="shared" si="31"/>
        <v>321.00746959688871</v>
      </c>
      <c r="P242" s="59">
        <f>SLOPE(K242:O242,Datas!$G$1:$G$5)</f>
        <v>19.136983764429903</v>
      </c>
      <c r="Q242" s="61">
        <f t="shared" si="32"/>
        <v>87.008738917252401</v>
      </c>
      <c r="R242" s="48" t="str">
        <f t="shared" si="33"/>
        <v>AUMENTO</v>
      </c>
      <c r="S242" s="60">
        <f t="shared" si="34"/>
        <v>0.86792452830188693</v>
      </c>
      <c r="T24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42" s="48" t="str">
        <f t="shared" si="35"/>
        <v>Risco MUITO ALTO de transmissão nas escolas com tendência de AUMENTO na taxa.</v>
      </c>
    </row>
    <row r="243" spans="1:21" x14ac:dyDescent="0.35">
      <c r="A243" s="56" t="s">
        <v>157</v>
      </c>
      <c r="B243" s="57">
        <v>7117</v>
      </c>
      <c r="C243" s="48" t="s">
        <v>0</v>
      </c>
      <c r="D243" s="58">
        <v>61</v>
      </c>
      <c r="E243" s="58">
        <v>38</v>
      </c>
      <c r="F243" s="58">
        <v>28</v>
      </c>
      <c r="G243" s="58">
        <v>61</v>
      </c>
      <c r="H243" s="59">
        <v>74</v>
      </c>
      <c r="I243" s="60">
        <f>Tabela1[[#This Row],[E_27/3 a 9/4]]/SUM(Tabela1[E_27/3 a 9/4])</f>
        <v>5.8475835256187379E-4</v>
      </c>
      <c r="J243" s="60">
        <f>SUM($I$4:I243)</f>
        <v>0.79715206878022471</v>
      </c>
      <c r="K243" s="61">
        <f t="shared" si="27"/>
        <v>857.10271181677672</v>
      </c>
      <c r="L243" s="61">
        <f t="shared" si="28"/>
        <v>533.93283686946745</v>
      </c>
      <c r="M243" s="61">
        <f t="shared" si="29"/>
        <v>393.42419558802868</v>
      </c>
      <c r="N243" s="61">
        <f t="shared" si="30"/>
        <v>857.10271181677672</v>
      </c>
      <c r="O243" s="61">
        <f t="shared" si="31"/>
        <v>1039.7639454826472</v>
      </c>
      <c r="P243" s="59">
        <f>SLOPE(K243:O243,Datas!$G$1:$G$5)</f>
        <v>68.849234227905015</v>
      </c>
      <c r="Q243" s="61">
        <f t="shared" si="32"/>
        <v>89.167866547668865</v>
      </c>
      <c r="R243" s="48" t="str">
        <f t="shared" si="33"/>
        <v>AUMENTO</v>
      </c>
      <c r="S243" s="60">
        <f t="shared" si="34"/>
        <v>0.59448818897637801</v>
      </c>
      <c r="T24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43" s="48" t="str">
        <f t="shared" si="35"/>
        <v>Risco MUITO ALTO de transmissão nas escolas com tendência de AUMENTO na taxa.</v>
      </c>
    </row>
    <row r="244" spans="1:21" x14ac:dyDescent="0.35">
      <c r="A244" s="56" t="s">
        <v>757</v>
      </c>
      <c r="B244" s="57">
        <v>14491</v>
      </c>
      <c r="C244" s="48" t="s">
        <v>0</v>
      </c>
      <c r="D244" s="58">
        <v>38</v>
      </c>
      <c r="E244" s="58">
        <v>37</v>
      </c>
      <c r="F244" s="58">
        <v>32</v>
      </c>
      <c r="G244" s="58">
        <v>57</v>
      </c>
      <c r="H244" s="59">
        <v>47</v>
      </c>
      <c r="I244" s="60">
        <f>Tabela1[[#This Row],[E_27/3 a 9/4]]/SUM(Tabela1[E_27/3 a 9/4])</f>
        <v>3.7140057527578467E-4</v>
      </c>
      <c r="J244" s="60">
        <f>SUM($I$4:I244)</f>
        <v>0.79752346935550045</v>
      </c>
      <c r="K244" s="61">
        <f t="shared" si="27"/>
        <v>262.23173003933476</v>
      </c>
      <c r="L244" s="61">
        <f t="shared" si="28"/>
        <v>255.33089503829964</v>
      </c>
      <c r="M244" s="61">
        <f t="shared" si="29"/>
        <v>220.82672003312402</v>
      </c>
      <c r="N244" s="61">
        <f t="shared" si="30"/>
        <v>393.34759505900212</v>
      </c>
      <c r="O244" s="61">
        <f t="shared" si="31"/>
        <v>324.33924504865087</v>
      </c>
      <c r="P244" s="59">
        <f>SLOPE(K244:O244,Datas!$G$1:$G$5)</f>
        <v>26.223173003933471</v>
      </c>
      <c r="Q244" s="61">
        <f t="shared" si="32"/>
        <v>87.81612887981187</v>
      </c>
      <c r="R244" s="48" t="str">
        <f t="shared" si="33"/>
        <v>AUMENTO</v>
      </c>
      <c r="S244" s="60">
        <f t="shared" si="34"/>
        <v>0.4579439252336448</v>
      </c>
      <c r="T24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44" s="48" t="str">
        <f t="shared" si="35"/>
        <v>Risco MUITO ALTO de transmissão nas escolas com tendência de AUMENTO na taxa.</v>
      </c>
    </row>
    <row r="245" spans="1:21" x14ac:dyDescent="0.35">
      <c r="A245" s="56" t="s">
        <v>786</v>
      </c>
      <c r="B245" s="57">
        <v>10806</v>
      </c>
      <c r="C245" s="48" t="s">
        <v>0</v>
      </c>
      <c r="D245" s="58">
        <v>28</v>
      </c>
      <c r="E245" s="58">
        <v>25</v>
      </c>
      <c r="F245" s="58">
        <v>10</v>
      </c>
      <c r="G245" s="58">
        <v>24</v>
      </c>
      <c r="H245" s="59">
        <v>71</v>
      </c>
      <c r="I245" s="60">
        <f>Tabela1[[#This Row],[E_27/3 a 9/4]]/SUM(Tabela1[E_27/3 a 9/4])</f>
        <v>5.6105193286341945E-4</v>
      </c>
      <c r="J245" s="60">
        <f>SUM($I$4:I245)</f>
        <v>0.79808452128836382</v>
      </c>
      <c r="K245" s="61">
        <f t="shared" si="27"/>
        <v>259.11530631130853</v>
      </c>
      <c r="L245" s="61">
        <f t="shared" si="28"/>
        <v>231.35295206366834</v>
      </c>
      <c r="M245" s="61">
        <f t="shared" si="29"/>
        <v>92.541180825467336</v>
      </c>
      <c r="N245" s="61">
        <f t="shared" si="30"/>
        <v>222.09883398112163</v>
      </c>
      <c r="O245" s="61">
        <f t="shared" si="31"/>
        <v>657.04238386081806</v>
      </c>
      <c r="P245" s="59">
        <f>SLOPE(K245:O245,Datas!$G$1:$G$5)</f>
        <v>78.660003701647241</v>
      </c>
      <c r="Q245" s="61">
        <f t="shared" si="32"/>
        <v>89.271641362533302</v>
      </c>
      <c r="R245" s="48" t="str">
        <f t="shared" si="33"/>
        <v>AUMENTO</v>
      </c>
      <c r="S245" s="60">
        <f t="shared" si="34"/>
        <v>1.2619047619047621</v>
      </c>
      <c r="T24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45" s="48" t="str">
        <f t="shared" si="35"/>
        <v>Risco MUITO ALTO de transmissão nas escolas com tendência de AUMENTO na taxa.</v>
      </c>
    </row>
    <row r="246" spans="1:21" x14ac:dyDescent="0.35">
      <c r="A246" s="56" t="s">
        <v>270</v>
      </c>
      <c r="B246" s="57">
        <v>15206</v>
      </c>
      <c r="C246" s="48" t="s">
        <v>50</v>
      </c>
      <c r="D246" s="58">
        <v>33</v>
      </c>
      <c r="E246" s="58">
        <v>12</v>
      </c>
      <c r="F246" s="58">
        <v>48</v>
      </c>
      <c r="G246" s="58">
        <v>62</v>
      </c>
      <c r="H246" s="59">
        <v>124</v>
      </c>
      <c r="I246" s="60">
        <f>Tabela1[[#This Row],[E_27/3 a 9/4]]/SUM(Tabela1[E_27/3 a 9/4])</f>
        <v>9.7986534753611285E-4</v>
      </c>
      <c r="J246" s="60">
        <f>SUM($I$4:I246)</f>
        <v>0.79906438663589996</v>
      </c>
      <c r="K246" s="61">
        <f t="shared" si="27"/>
        <v>217.01959752729186</v>
      </c>
      <c r="L246" s="61">
        <f t="shared" si="28"/>
        <v>78.916217282651587</v>
      </c>
      <c r="M246" s="61">
        <f t="shared" si="29"/>
        <v>315.66486913060635</v>
      </c>
      <c r="N246" s="61">
        <f t="shared" si="30"/>
        <v>407.73378929369989</v>
      </c>
      <c r="O246" s="61">
        <f t="shared" si="31"/>
        <v>815.46757858739977</v>
      </c>
      <c r="P246" s="59">
        <f>SLOPE(K246:O246,Datas!$G$1:$G$5)</f>
        <v>152.57135341312642</v>
      </c>
      <c r="Q246" s="61">
        <f t="shared" si="32"/>
        <v>89.624471057008137</v>
      </c>
      <c r="R246" s="48" t="str">
        <f t="shared" si="33"/>
        <v>AUMENTO</v>
      </c>
      <c r="S246" s="60">
        <f t="shared" si="34"/>
        <v>2.0000000000000004</v>
      </c>
      <c r="T24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46" s="48" t="str">
        <f t="shared" si="35"/>
        <v>Risco MUITO ALTO de transmissão nas escolas com tendência de AUMENTO na taxa.</v>
      </c>
    </row>
    <row r="247" spans="1:21" x14ac:dyDescent="0.35">
      <c r="A247" s="56" t="s">
        <v>857</v>
      </c>
      <c r="B247" s="57">
        <v>13179</v>
      </c>
      <c r="C247" s="48" t="s">
        <v>50</v>
      </c>
      <c r="D247" s="58">
        <v>0</v>
      </c>
      <c r="E247" s="58">
        <v>122</v>
      </c>
      <c r="F247" s="58">
        <v>9</v>
      </c>
      <c r="G247" s="58">
        <v>11</v>
      </c>
      <c r="H247" s="59">
        <v>10</v>
      </c>
      <c r="I247" s="60">
        <f>Tabela1[[#This Row],[E_27/3 a 9/4]]/SUM(Tabela1[E_27/3 a 9/4])</f>
        <v>7.902139899484781E-5</v>
      </c>
      <c r="J247" s="60">
        <f>SUM($I$4:I247)</f>
        <v>0.79914340803489481</v>
      </c>
      <c r="K247" s="61">
        <f t="shared" si="27"/>
        <v>0</v>
      </c>
      <c r="L247" s="61">
        <f t="shared" si="28"/>
        <v>925.71515289475678</v>
      </c>
      <c r="M247" s="61">
        <f t="shared" si="29"/>
        <v>68.29046209879354</v>
      </c>
      <c r="N247" s="61">
        <f t="shared" si="30"/>
        <v>83.466120342969873</v>
      </c>
      <c r="O247" s="61">
        <f t="shared" si="31"/>
        <v>75.878291220881707</v>
      </c>
      <c r="P247" s="59">
        <f>SLOPE(K247:O247,Datas!$G$1:$G$5)</f>
        <v>-69.049245011002341</v>
      </c>
      <c r="Q247" s="61">
        <f t="shared" si="32"/>
        <v>-89.170276600981765</v>
      </c>
      <c r="R247" s="48" t="str">
        <f t="shared" si="33"/>
        <v>Redução</v>
      </c>
      <c r="S247" s="60">
        <f t="shared" si="34"/>
        <v>-0.75954198473282442</v>
      </c>
      <c r="T247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247" s="48" t="str">
        <f t="shared" si="35"/>
        <v>Risco alto de transmissão nas escolas com tendência de Redução na taxa.</v>
      </c>
    </row>
    <row r="248" spans="1:21" x14ac:dyDescent="0.35">
      <c r="A248" s="56" t="s">
        <v>677</v>
      </c>
      <c r="B248" s="57">
        <v>18558</v>
      </c>
      <c r="C248" s="48" t="s">
        <v>15</v>
      </c>
      <c r="D248" s="58">
        <v>176</v>
      </c>
      <c r="E248" s="58">
        <v>108</v>
      </c>
      <c r="F248" s="58">
        <v>204</v>
      </c>
      <c r="G248" s="58">
        <v>221</v>
      </c>
      <c r="H248" s="59">
        <v>190</v>
      </c>
      <c r="I248" s="60">
        <f>Tabela1[[#This Row],[E_27/3 a 9/4]]/SUM(Tabela1[E_27/3 a 9/4])</f>
        <v>1.5014065809021084E-3</v>
      </c>
      <c r="J248" s="60">
        <f>SUM($I$4:I248)</f>
        <v>0.80064481461579695</v>
      </c>
      <c r="K248" s="61">
        <f t="shared" si="27"/>
        <v>948.37805798038585</v>
      </c>
      <c r="L248" s="61">
        <f t="shared" si="28"/>
        <v>581.95926285160044</v>
      </c>
      <c r="M248" s="61">
        <f t="shared" si="29"/>
        <v>1099.2563853863564</v>
      </c>
      <c r="N248" s="61">
        <f t="shared" si="30"/>
        <v>1190.8610841685527</v>
      </c>
      <c r="O248" s="61">
        <f t="shared" si="31"/>
        <v>1023.8172216833711</v>
      </c>
      <c r="P248" s="59">
        <f>SLOPE(K248:O248,Datas!$G$1:$G$5)</f>
        <v>75.978014872292277</v>
      </c>
      <c r="Q248" s="61">
        <f t="shared" si="32"/>
        <v>89.245933557276743</v>
      </c>
      <c r="R248" s="48" t="str">
        <f t="shared" si="33"/>
        <v>AUMENTO</v>
      </c>
      <c r="S248" s="60">
        <f t="shared" si="34"/>
        <v>0.26331967213114754</v>
      </c>
      <c r="T24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48" s="48" t="str">
        <f t="shared" si="35"/>
        <v>Risco MUITO ALTO de transmissão nas escolas com tendência de AUMENTO na taxa.</v>
      </c>
    </row>
    <row r="249" spans="1:21" x14ac:dyDescent="0.35">
      <c r="A249" s="56" t="s">
        <v>735</v>
      </c>
      <c r="B249" s="57">
        <v>34345</v>
      </c>
      <c r="C249" s="48" t="s">
        <v>15</v>
      </c>
      <c r="D249" s="58">
        <v>167</v>
      </c>
      <c r="E249" s="58">
        <v>127</v>
      </c>
      <c r="F249" s="58">
        <v>195</v>
      </c>
      <c r="G249" s="58">
        <v>183</v>
      </c>
      <c r="H249" s="59">
        <v>194</v>
      </c>
      <c r="I249" s="60">
        <f>Tabela1[[#This Row],[E_27/3 a 9/4]]/SUM(Tabela1[E_27/3 a 9/4])</f>
        <v>1.5330151405000473E-3</v>
      </c>
      <c r="J249" s="60">
        <f>SUM($I$4:I249)</f>
        <v>0.80217782975629703</v>
      </c>
      <c r="K249" s="61">
        <f t="shared" si="27"/>
        <v>486.24253894307759</v>
      </c>
      <c r="L249" s="61">
        <f t="shared" si="28"/>
        <v>369.77726015431648</v>
      </c>
      <c r="M249" s="61">
        <f t="shared" si="29"/>
        <v>567.76823409521035</v>
      </c>
      <c r="N249" s="61">
        <f t="shared" si="30"/>
        <v>532.82865045858205</v>
      </c>
      <c r="O249" s="61">
        <f t="shared" si="31"/>
        <v>564.85660212549135</v>
      </c>
      <c r="P249" s="59">
        <f>SLOPE(K249:O249,Datas!$G$1:$G$5)</f>
        <v>32.02795166690931</v>
      </c>
      <c r="Q249" s="61">
        <f t="shared" si="32"/>
        <v>88.211650480751587</v>
      </c>
      <c r="R249" s="48" t="str">
        <f t="shared" si="33"/>
        <v>AUMENTO</v>
      </c>
      <c r="S249" s="60">
        <f t="shared" si="34"/>
        <v>0.15644171779141106</v>
      </c>
      <c r="T24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49" s="48" t="str">
        <f t="shared" si="35"/>
        <v>Risco MUITO ALTO de transmissão nas escolas com tendência de AUMENTO na taxa.</v>
      </c>
    </row>
    <row r="250" spans="1:21" x14ac:dyDescent="0.35">
      <c r="A250" s="56" t="s">
        <v>625</v>
      </c>
      <c r="B250" s="57">
        <v>5084</v>
      </c>
      <c r="C250" s="48" t="s">
        <v>8</v>
      </c>
      <c r="D250" s="58">
        <v>2</v>
      </c>
      <c r="E250" s="58">
        <v>5</v>
      </c>
      <c r="F250" s="58">
        <v>13</v>
      </c>
      <c r="G250" s="58">
        <v>12</v>
      </c>
      <c r="H250" s="59">
        <v>28</v>
      </c>
      <c r="I250" s="60">
        <f>Tabela1[[#This Row],[E_27/3 a 9/4]]/SUM(Tabela1[E_27/3 a 9/4])</f>
        <v>2.2125991718557385E-4</v>
      </c>
      <c r="J250" s="60">
        <f>SUM($I$4:I250)</f>
        <v>0.80239908967348261</v>
      </c>
      <c r="K250" s="61">
        <f t="shared" si="27"/>
        <v>39.339103068450036</v>
      </c>
      <c r="L250" s="61">
        <f t="shared" si="28"/>
        <v>98.347757671125095</v>
      </c>
      <c r="M250" s="61">
        <f t="shared" si="29"/>
        <v>255.70416994492527</v>
      </c>
      <c r="N250" s="61">
        <f t="shared" si="30"/>
        <v>236.03461841070023</v>
      </c>
      <c r="O250" s="61">
        <f t="shared" si="31"/>
        <v>550.74744295830055</v>
      </c>
      <c r="P250" s="59">
        <f>SLOPE(K250:O250,Datas!$G$1:$G$5)</f>
        <v>116.05035405192761</v>
      </c>
      <c r="Q250" s="61">
        <f t="shared" si="32"/>
        <v>89.5062974004762</v>
      </c>
      <c r="R250" s="48" t="str">
        <f t="shared" si="33"/>
        <v>AUMENTO</v>
      </c>
      <c r="S250" s="60">
        <f t="shared" si="34"/>
        <v>2</v>
      </c>
      <c r="T25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50" s="48" t="str">
        <f t="shared" si="35"/>
        <v>Risco MUITO ALTO de transmissão nas escolas com tendência de AUMENTO na taxa.</v>
      </c>
    </row>
    <row r="251" spans="1:21" x14ac:dyDescent="0.35">
      <c r="A251" s="56" t="s">
        <v>832</v>
      </c>
      <c r="B251" s="57">
        <v>1905</v>
      </c>
      <c r="C251" s="48" t="s">
        <v>3</v>
      </c>
      <c r="D251" s="58">
        <v>1</v>
      </c>
      <c r="E251" s="58">
        <v>0</v>
      </c>
      <c r="F251" s="58">
        <v>1</v>
      </c>
      <c r="G251" s="58">
        <v>2</v>
      </c>
      <c r="H251" s="59">
        <v>2</v>
      </c>
      <c r="I251" s="60">
        <f>Tabela1[[#This Row],[E_27/3 a 9/4]]/SUM(Tabela1[E_27/3 a 9/4])</f>
        <v>1.580427979896956E-5</v>
      </c>
      <c r="J251" s="60">
        <f>SUM($I$4:I251)</f>
        <v>0.80241489395328158</v>
      </c>
      <c r="K251" s="61">
        <f t="shared" si="27"/>
        <v>52.493438320209975</v>
      </c>
      <c r="L251" s="61">
        <f t="shared" si="28"/>
        <v>0</v>
      </c>
      <c r="M251" s="61">
        <f t="shared" si="29"/>
        <v>52.493438320209975</v>
      </c>
      <c r="N251" s="61">
        <f t="shared" si="30"/>
        <v>104.98687664041995</v>
      </c>
      <c r="O251" s="61">
        <f t="shared" si="31"/>
        <v>104.98687664041995</v>
      </c>
      <c r="P251" s="59">
        <f>SLOPE(K251:O251,Datas!$G$1:$G$5)</f>
        <v>20.99737532808399</v>
      </c>
      <c r="Q251" s="61">
        <f t="shared" si="32"/>
        <v>87.273348731481335</v>
      </c>
      <c r="R251" s="48" t="str">
        <f t="shared" si="33"/>
        <v>AUMENTO</v>
      </c>
      <c r="S251" s="60">
        <f t="shared" si="34"/>
        <v>2</v>
      </c>
      <c r="T251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251" s="48" t="str">
        <f t="shared" si="35"/>
        <v>Risco alto de transmissão nas escolas com tendência de AUMENTO na taxa.</v>
      </c>
    </row>
    <row r="252" spans="1:21" x14ac:dyDescent="0.35">
      <c r="A252" s="56" t="s">
        <v>416</v>
      </c>
      <c r="B252" s="57">
        <v>11899</v>
      </c>
      <c r="C252" s="48" t="s">
        <v>10</v>
      </c>
      <c r="D252" s="58">
        <v>39</v>
      </c>
      <c r="E252" s="58">
        <v>22</v>
      </c>
      <c r="F252" s="58">
        <v>46</v>
      </c>
      <c r="G252" s="58">
        <v>101</v>
      </c>
      <c r="H252" s="59">
        <v>12</v>
      </c>
      <c r="I252" s="60">
        <f>Tabela1[[#This Row],[E_27/3 a 9/4]]/SUM(Tabela1[E_27/3 a 9/4])</f>
        <v>9.4825678793817366E-5</v>
      </c>
      <c r="J252" s="60">
        <f>SUM($I$4:I252)</f>
        <v>0.8025097196320754</v>
      </c>
      <c r="K252" s="61">
        <f t="shared" si="27"/>
        <v>327.75863517942685</v>
      </c>
      <c r="L252" s="61">
        <f t="shared" si="28"/>
        <v>184.88948651147155</v>
      </c>
      <c r="M252" s="61">
        <f t="shared" si="29"/>
        <v>386.5871081603496</v>
      </c>
      <c r="N252" s="61">
        <f t="shared" si="30"/>
        <v>848.81082443902847</v>
      </c>
      <c r="O252" s="61">
        <f t="shared" si="31"/>
        <v>100.84881082443903</v>
      </c>
      <c r="P252" s="59">
        <f>SLOPE(K252:O252,Datas!$G$1:$G$5)</f>
        <v>21.010168921758133</v>
      </c>
      <c r="Q252" s="61">
        <f t="shared" si="32"/>
        <v>87.275006551208136</v>
      </c>
      <c r="R252" s="48" t="str">
        <f t="shared" si="33"/>
        <v>AUMENTO</v>
      </c>
      <c r="S252" s="60">
        <f t="shared" si="34"/>
        <v>0.58411214953271007</v>
      </c>
      <c r="T252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252" s="48" t="str">
        <f t="shared" si="35"/>
        <v>Risco alto de transmissão nas escolas com tendência de AUMENTO na taxa.</v>
      </c>
    </row>
    <row r="253" spans="1:21" x14ac:dyDescent="0.35">
      <c r="A253" s="56" t="s">
        <v>687</v>
      </c>
      <c r="B253" s="57">
        <v>25640</v>
      </c>
      <c r="C253" s="48" t="s">
        <v>77</v>
      </c>
      <c r="D253" s="58">
        <v>225</v>
      </c>
      <c r="E253" s="58">
        <v>123</v>
      </c>
      <c r="F253" s="58">
        <v>39</v>
      </c>
      <c r="G253" s="58">
        <v>257</v>
      </c>
      <c r="H253" s="59">
        <v>318</v>
      </c>
      <c r="I253" s="60">
        <f>Tabela1[[#This Row],[E_27/3 a 9/4]]/SUM(Tabela1[E_27/3 a 9/4])</f>
        <v>2.51288048803616E-3</v>
      </c>
      <c r="J253" s="60">
        <f>SUM($I$4:I253)</f>
        <v>0.80502260012011151</v>
      </c>
      <c r="K253" s="61">
        <f t="shared" si="27"/>
        <v>877.53510140405615</v>
      </c>
      <c r="L253" s="61">
        <f t="shared" si="28"/>
        <v>479.71918876755069</v>
      </c>
      <c r="M253" s="61">
        <f t="shared" si="29"/>
        <v>152.10608424336974</v>
      </c>
      <c r="N253" s="61">
        <f t="shared" si="30"/>
        <v>1002.3400936037442</v>
      </c>
      <c r="O253" s="61">
        <f t="shared" si="31"/>
        <v>1240.2496099843993</v>
      </c>
      <c r="P253" s="59">
        <f>SLOPE(K253:O253,Datas!$G$1:$G$5)</f>
        <v>124.80499219968797</v>
      </c>
      <c r="Q253" s="61">
        <f t="shared" si="32"/>
        <v>89.540927390660997</v>
      </c>
      <c r="R253" s="48" t="str">
        <f t="shared" si="33"/>
        <v>AUMENTO</v>
      </c>
      <c r="S253" s="60">
        <f t="shared" si="34"/>
        <v>1.2286821705426356</v>
      </c>
      <c r="T25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53" s="48" t="str">
        <f t="shared" si="35"/>
        <v>Risco MUITO ALTO de transmissão nas escolas com tendência de AUMENTO na taxa.</v>
      </c>
    </row>
    <row r="254" spans="1:21" x14ac:dyDescent="0.35">
      <c r="A254" s="56" t="s">
        <v>465</v>
      </c>
      <c r="B254" s="57">
        <v>5669</v>
      </c>
      <c r="C254" s="48" t="s">
        <v>24</v>
      </c>
      <c r="D254" s="58">
        <v>7</v>
      </c>
      <c r="E254" s="58">
        <v>4</v>
      </c>
      <c r="F254" s="58">
        <v>21</v>
      </c>
      <c r="G254" s="58">
        <v>46</v>
      </c>
      <c r="H254" s="59">
        <v>34</v>
      </c>
      <c r="I254" s="60">
        <f>Tabela1[[#This Row],[E_27/3 a 9/4]]/SUM(Tabela1[E_27/3 a 9/4])</f>
        <v>2.6867275658248256E-4</v>
      </c>
      <c r="J254" s="60">
        <f>SUM($I$4:I254)</f>
        <v>0.805291272876694</v>
      </c>
      <c r="K254" s="61">
        <f t="shared" si="27"/>
        <v>123.47856764861528</v>
      </c>
      <c r="L254" s="61">
        <f t="shared" si="28"/>
        <v>70.559181513494451</v>
      </c>
      <c r="M254" s="61">
        <f t="shared" si="29"/>
        <v>370.43570294584583</v>
      </c>
      <c r="N254" s="61">
        <f t="shared" si="30"/>
        <v>811.43058740518609</v>
      </c>
      <c r="O254" s="61">
        <f t="shared" si="31"/>
        <v>599.75304286470282</v>
      </c>
      <c r="P254" s="59">
        <f>SLOPE(K254:O254,Datas!$G$1:$G$5)</f>
        <v>169.34203563238668</v>
      </c>
      <c r="Q254" s="61">
        <f t="shared" si="32"/>
        <v>89.661660418119226</v>
      </c>
      <c r="R254" s="48" t="str">
        <f t="shared" si="33"/>
        <v>AUMENTO</v>
      </c>
      <c r="S254" s="60">
        <f t="shared" si="34"/>
        <v>2.7499999999999996</v>
      </c>
      <c r="T25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54" s="48" t="str">
        <f t="shared" si="35"/>
        <v>Risco MUITO ALTO de transmissão nas escolas com tendência de AUMENTO na taxa.</v>
      </c>
    </row>
    <row r="255" spans="1:21" x14ac:dyDescent="0.35">
      <c r="A255" s="56" t="s">
        <v>214</v>
      </c>
      <c r="B255" s="57">
        <v>4605</v>
      </c>
      <c r="C255" s="48" t="s">
        <v>8</v>
      </c>
      <c r="D255" s="58">
        <v>20</v>
      </c>
      <c r="E255" s="58">
        <v>15</v>
      </c>
      <c r="F255" s="58">
        <v>5</v>
      </c>
      <c r="G255" s="58">
        <v>51</v>
      </c>
      <c r="H255" s="59">
        <v>37</v>
      </c>
      <c r="I255" s="60">
        <f>Tabela1[[#This Row],[E_27/3 a 9/4]]/SUM(Tabela1[E_27/3 a 9/4])</f>
        <v>2.923791762809369E-4</v>
      </c>
      <c r="J255" s="60">
        <f>SUM($I$4:I255)</f>
        <v>0.80558365205297489</v>
      </c>
      <c r="K255" s="61">
        <f t="shared" si="27"/>
        <v>434.31053203040176</v>
      </c>
      <c r="L255" s="61">
        <f t="shared" si="28"/>
        <v>325.73289902280129</v>
      </c>
      <c r="M255" s="61">
        <f t="shared" si="29"/>
        <v>108.57763300760044</v>
      </c>
      <c r="N255" s="61">
        <f t="shared" si="30"/>
        <v>1107.4918566775245</v>
      </c>
      <c r="O255" s="61">
        <f t="shared" si="31"/>
        <v>803.47448425624327</v>
      </c>
      <c r="P255" s="59">
        <f>SLOPE(K255:O255,Datas!$G$1:$G$5)</f>
        <v>152.00868621064063</v>
      </c>
      <c r="Q255" s="61">
        <f t="shared" si="32"/>
        <v>89.623081059237407</v>
      </c>
      <c r="R255" s="48" t="str">
        <f t="shared" si="33"/>
        <v>AUMENTO</v>
      </c>
      <c r="S255" s="60">
        <f t="shared" si="34"/>
        <v>2.3000000000000003</v>
      </c>
      <c r="T25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55" s="48" t="str">
        <f t="shared" si="35"/>
        <v>Risco MUITO ALTO de transmissão nas escolas com tendência de AUMENTO na taxa.</v>
      </c>
    </row>
    <row r="256" spans="1:21" x14ac:dyDescent="0.35">
      <c r="A256" s="56" t="s">
        <v>842</v>
      </c>
      <c r="B256" s="57">
        <v>15682</v>
      </c>
      <c r="C256" s="48" t="s">
        <v>19</v>
      </c>
      <c r="D256" s="58">
        <v>8</v>
      </c>
      <c r="E256" s="58">
        <v>13</v>
      </c>
      <c r="F256" s="58">
        <v>19</v>
      </c>
      <c r="G256" s="58">
        <v>76</v>
      </c>
      <c r="H256" s="59">
        <v>53</v>
      </c>
      <c r="I256" s="60">
        <f>Tabela1[[#This Row],[E_27/3 a 9/4]]/SUM(Tabela1[E_27/3 a 9/4])</f>
        <v>4.1881341467269335E-4</v>
      </c>
      <c r="J256" s="60">
        <f>SUM($I$4:I256)</f>
        <v>0.80600246546764753</v>
      </c>
      <c r="K256" s="61">
        <f t="shared" si="27"/>
        <v>51.01390128810101</v>
      </c>
      <c r="L256" s="61">
        <f t="shared" si="28"/>
        <v>82.897589593164142</v>
      </c>
      <c r="M256" s="61">
        <f t="shared" si="29"/>
        <v>121.15801555923989</v>
      </c>
      <c r="N256" s="61">
        <f t="shared" si="30"/>
        <v>484.63206223695954</v>
      </c>
      <c r="O256" s="61">
        <f t="shared" si="31"/>
        <v>337.96709603366918</v>
      </c>
      <c r="P256" s="59">
        <f>SLOPE(K256:O256,Datas!$G$1:$G$5)</f>
        <v>97.564086213493169</v>
      </c>
      <c r="Q256" s="61">
        <f t="shared" si="32"/>
        <v>89.412757547934476</v>
      </c>
      <c r="R256" s="48" t="str">
        <f t="shared" si="33"/>
        <v>AUMENTO</v>
      </c>
      <c r="S256" s="60">
        <f t="shared" si="34"/>
        <v>3.8375000000000004</v>
      </c>
      <c r="T25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56" s="48" t="str">
        <f t="shared" si="35"/>
        <v>Risco MUITO ALTO de transmissão nas escolas com tendência de AUMENTO na taxa.</v>
      </c>
    </row>
    <row r="257" spans="1:21" x14ac:dyDescent="0.35">
      <c r="A257" s="56" t="s">
        <v>504</v>
      </c>
      <c r="B257" s="57">
        <v>33219</v>
      </c>
      <c r="C257" s="48" t="s">
        <v>15</v>
      </c>
      <c r="D257" s="58">
        <v>44</v>
      </c>
      <c r="E257" s="58">
        <v>87</v>
      </c>
      <c r="F257" s="58">
        <v>135</v>
      </c>
      <c r="G257" s="58">
        <v>165</v>
      </c>
      <c r="H257" s="59">
        <v>132</v>
      </c>
      <c r="I257" s="60">
        <f>Tabela1[[#This Row],[E_27/3 a 9/4]]/SUM(Tabela1[E_27/3 a 9/4])</f>
        <v>1.043082466731991E-3</v>
      </c>
      <c r="J257" s="60">
        <f>SUM($I$4:I257)</f>
        <v>0.80704554793437955</v>
      </c>
      <c r="K257" s="61">
        <f t="shared" si="27"/>
        <v>132.45431831180949</v>
      </c>
      <c r="L257" s="61">
        <f t="shared" si="28"/>
        <v>261.89831120744151</v>
      </c>
      <c r="M257" s="61">
        <f t="shared" si="29"/>
        <v>406.39393118396094</v>
      </c>
      <c r="N257" s="61">
        <f t="shared" si="30"/>
        <v>496.70369366928566</v>
      </c>
      <c r="O257" s="61">
        <f t="shared" si="31"/>
        <v>397.36295493542855</v>
      </c>
      <c r="P257" s="59">
        <f>SLOPE(K257:O257,Datas!$G$1:$G$5)</f>
        <v>76.462265570908215</v>
      </c>
      <c r="Q257" s="61">
        <f t="shared" si="32"/>
        <v>89.250708663455768</v>
      </c>
      <c r="R257" s="48" t="str">
        <f t="shared" si="33"/>
        <v>AUMENTO</v>
      </c>
      <c r="S257" s="60">
        <f t="shared" si="34"/>
        <v>0.6748120300751882</v>
      </c>
      <c r="T25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57" s="48" t="str">
        <f t="shared" si="35"/>
        <v>Risco MUITO ALTO de transmissão nas escolas com tendência de AUMENTO na taxa.</v>
      </c>
    </row>
    <row r="258" spans="1:21" x14ac:dyDescent="0.35">
      <c r="A258" s="56" t="s">
        <v>498</v>
      </c>
      <c r="B258" s="57">
        <v>15047</v>
      </c>
      <c r="C258" s="48" t="s">
        <v>0</v>
      </c>
      <c r="D258" s="58">
        <v>97</v>
      </c>
      <c r="E258" s="58">
        <v>40</v>
      </c>
      <c r="F258" s="58">
        <v>46</v>
      </c>
      <c r="G258" s="58">
        <v>185</v>
      </c>
      <c r="H258" s="59">
        <v>226</v>
      </c>
      <c r="I258" s="60">
        <f>Tabela1[[#This Row],[E_27/3 a 9/4]]/SUM(Tabela1[E_27/3 a 9/4])</f>
        <v>1.7858836172835605E-3</v>
      </c>
      <c r="J258" s="60">
        <f>SUM($I$4:I258)</f>
        <v>0.80883143155166315</v>
      </c>
      <c r="K258" s="61">
        <f t="shared" si="27"/>
        <v>644.64677344321126</v>
      </c>
      <c r="L258" s="61">
        <f t="shared" si="28"/>
        <v>265.83372100750984</v>
      </c>
      <c r="M258" s="61">
        <f t="shared" si="29"/>
        <v>305.70877915863628</v>
      </c>
      <c r="N258" s="61">
        <f t="shared" si="30"/>
        <v>1229.4809596597329</v>
      </c>
      <c r="O258" s="61">
        <f t="shared" si="31"/>
        <v>1501.9605236924303</v>
      </c>
      <c r="P258" s="59">
        <f>SLOPE(K258:O258,Datas!$G$1:$G$5)</f>
        <v>267.82747391506609</v>
      </c>
      <c r="Q258" s="61">
        <f t="shared" si="32"/>
        <v>89.786073055064719</v>
      </c>
      <c r="R258" s="48" t="str">
        <f t="shared" si="33"/>
        <v>AUMENTO</v>
      </c>
      <c r="S258" s="60">
        <f t="shared" si="34"/>
        <v>2.3688524590163933</v>
      </c>
      <c r="T25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58" s="48" t="str">
        <f t="shared" si="35"/>
        <v>Risco MUITO ALTO de transmissão nas escolas com tendência de AUMENTO na taxa.</v>
      </c>
    </row>
    <row r="259" spans="1:21" x14ac:dyDescent="0.35">
      <c r="A259" s="56" t="s">
        <v>540</v>
      </c>
      <c r="B259" s="57">
        <v>11344</v>
      </c>
      <c r="C259" s="48" t="s">
        <v>24</v>
      </c>
      <c r="D259" s="58">
        <v>0</v>
      </c>
      <c r="E259" s="58">
        <v>0</v>
      </c>
      <c r="F259" s="58">
        <v>0</v>
      </c>
      <c r="G259" s="58">
        <v>177</v>
      </c>
      <c r="H259" s="59">
        <v>91</v>
      </c>
      <c r="I259" s="60">
        <f>Tabela1[[#This Row],[E_27/3 a 9/4]]/SUM(Tabela1[E_27/3 a 9/4])</f>
        <v>7.1909473085311499E-4</v>
      </c>
      <c r="J259" s="60">
        <f>SUM($I$4:I259)</f>
        <v>0.80955052628251623</v>
      </c>
      <c r="K259" s="61">
        <f t="shared" si="27"/>
        <v>0</v>
      </c>
      <c r="L259" s="61">
        <f t="shared" si="28"/>
        <v>0</v>
      </c>
      <c r="M259" s="61">
        <f t="shared" si="29"/>
        <v>0</v>
      </c>
      <c r="N259" s="61">
        <f t="shared" si="30"/>
        <v>1560.296191819464</v>
      </c>
      <c r="O259" s="61">
        <f t="shared" si="31"/>
        <v>802.18617771509162</v>
      </c>
      <c r="P259" s="59">
        <f>SLOPE(K259:O259,Datas!$G$1:$G$5)</f>
        <v>316.46685472496472</v>
      </c>
      <c r="Q259" s="61">
        <f t="shared" si="32"/>
        <v>89.818952323248652</v>
      </c>
      <c r="R259" s="48" t="str">
        <f t="shared" si="33"/>
        <v>AUMENTO</v>
      </c>
      <c r="S259" s="60">
        <f t="shared" si="34"/>
        <v>0</v>
      </c>
      <c r="T25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59" s="48" t="str">
        <f t="shared" si="35"/>
        <v>Risco MUITO ALTO de transmissão nas escolas com tendência de AUMENTO na taxa.</v>
      </c>
    </row>
    <row r="260" spans="1:21" x14ac:dyDescent="0.35">
      <c r="A260" s="56" t="s">
        <v>713</v>
      </c>
      <c r="B260" s="57">
        <v>20055</v>
      </c>
      <c r="C260" s="48" t="s">
        <v>0</v>
      </c>
      <c r="D260" s="58">
        <v>0</v>
      </c>
      <c r="E260" s="58">
        <v>229</v>
      </c>
      <c r="F260" s="58">
        <v>31</v>
      </c>
      <c r="G260" s="58">
        <v>80</v>
      </c>
      <c r="H260" s="59">
        <v>135</v>
      </c>
      <c r="I260" s="60">
        <f>Tabela1[[#This Row],[E_27/3 a 9/4]]/SUM(Tabela1[E_27/3 a 9/4])</f>
        <v>1.0667888864304453E-3</v>
      </c>
      <c r="J260" s="60">
        <f>SUM($I$4:I260)</f>
        <v>0.81061731516894664</v>
      </c>
      <c r="K260" s="61">
        <f t="shared" ref="K260:K323" si="36">D260/$B260*100000</f>
        <v>0</v>
      </c>
      <c r="L260" s="61">
        <f t="shared" ref="L260:L323" si="37">E260/$B260*100000</f>
        <v>1141.8598853153828</v>
      </c>
      <c r="M260" s="61">
        <f t="shared" ref="M260:M323" si="38">F260/$B260*100000</f>
        <v>154.57491897282475</v>
      </c>
      <c r="N260" s="61">
        <f t="shared" ref="N260:N323" si="39">G260/$B260*100000</f>
        <v>398.90301670406382</v>
      </c>
      <c r="O260" s="61">
        <f t="shared" ref="O260:O323" si="40">H260/$B260*100000</f>
        <v>673.14884068810773</v>
      </c>
      <c r="P260" s="59">
        <f>SLOPE(K260:O260,Datas!$G$1:$G$5)</f>
        <v>60.334081276489641</v>
      </c>
      <c r="Q260" s="61">
        <f t="shared" ref="Q260:Q323" si="41">DEGREES(ATAN(P260))</f>
        <v>89.050444912898797</v>
      </c>
      <c r="R260" s="48" t="str">
        <f t="shared" ref="R260:R323" si="42">IF(Q260&lt;-45,"Redução",IF(Q260&gt;45,"AUMENTO","Estabilidade"))</f>
        <v>AUMENTO</v>
      </c>
      <c r="S260" s="60">
        <f t="shared" ref="S260:S323" si="43">IF(AVERAGE(K260:M260)=0,0,(AVERAGE(N260:O260)-AVERAGE(K260:M260))/AVERAGE(K260:M260))</f>
        <v>0.24038461538461534</v>
      </c>
      <c r="T26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60" s="48" t="str">
        <f t="shared" ref="U260:U323" si="44">CONCATENATE(IF(O260&gt;200,"Risco MUITO ALTO de transmissão nas escolas",IF(O260&gt;50,"Risco alto de transmissão nas escolas",IF(O260&gt;20,"Risco moderado de transmissão nas escolas",IF(O260&gt;5,"Risco baixo de transmissão nas escolas","Risco MUITO BAIXO de transmissão nas escolas"))))," com tendência de ",R260," na taxa.")</f>
        <v>Risco MUITO ALTO de transmissão nas escolas com tendência de AUMENTO na taxa.</v>
      </c>
    </row>
    <row r="261" spans="1:21" x14ac:dyDescent="0.35">
      <c r="A261" s="56" t="s">
        <v>854</v>
      </c>
      <c r="B261" s="57">
        <v>2917</v>
      </c>
      <c r="C261" s="48" t="s">
        <v>0</v>
      </c>
      <c r="D261" s="58">
        <v>6</v>
      </c>
      <c r="E261" s="58">
        <v>3</v>
      </c>
      <c r="F261" s="58">
        <v>36</v>
      </c>
      <c r="G261" s="58">
        <v>43</v>
      </c>
      <c r="H261" s="59">
        <v>29</v>
      </c>
      <c r="I261" s="60">
        <f>Tabela1[[#This Row],[E_27/3 a 9/4]]/SUM(Tabela1[E_27/3 a 9/4])</f>
        <v>2.2916205708505864E-4</v>
      </c>
      <c r="J261" s="60">
        <f>SUM($I$4:I261)</f>
        <v>0.81084647722603165</v>
      </c>
      <c r="K261" s="61">
        <f t="shared" si="36"/>
        <v>205.6907781967775</v>
      </c>
      <c r="L261" s="61">
        <f t="shared" si="37"/>
        <v>102.84538909838875</v>
      </c>
      <c r="M261" s="61">
        <f t="shared" si="38"/>
        <v>1234.144669180665</v>
      </c>
      <c r="N261" s="61">
        <f t="shared" si="39"/>
        <v>1474.1172437435721</v>
      </c>
      <c r="O261" s="61">
        <f t="shared" si="40"/>
        <v>994.17209461775803</v>
      </c>
      <c r="P261" s="59">
        <f>SLOPE(K261:O261,Datas!$G$1:$G$5)</f>
        <v>294.82344874871444</v>
      </c>
      <c r="Q261" s="61">
        <f t="shared" si="41"/>
        <v>89.805661455919292</v>
      </c>
      <c r="R261" s="48" t="str">
        <f t="shared" si="42"/>
        <v>AUMENTO</v>
      </c>
      <c r="S261" s="60">
        <f t="shared" si="43"/>
        <v>1.4</v>
      </c>
      <c r="T26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61" s="48" t="str">
        <f t="shared" si="44"/>
        <v>Risco MUITO ALTO de transmissão nas escolas com tendência de AUMENTO na taxa.</v>
      </c>
    </row>
    <row r="262" spans="1:21" x14ac:dyDescent="0.35">
      <c r="A262" s="56" t="s">
        <v>448</v>
      </c>
      <c r="B262" s="57">
        <v>17069</v>
      </c>
      <c r="C262" s="48" t="s">
        <v>33</v>
      </c>
      <c r="D262" s="58">
        <v>138</v>
      </c>
      <c r="E262" s="58">
        <v>426</v>
      </c>
      <c r="F262" s="58">
        <v>220</v>
      </c>
      <c r="G262" s="58">
        <v>64</v>
      </c>
      <c r="H262" s="59">
        <v>50</v>
      </c>
      <c r="I262" s="60">
        <f>Tabela1[[#This Row],[E_27/3 a 9/4]]/SUM(Tabela1[E_27/3 a 9/4])</f>
        <v>3.9510699497423901E-4</v>
      </c>
      <c r="J262" s="60">
        <f>SUM($I$4:I262)</f>
        <v>0.8112415842210059</v>
      </c>
      <c r="K262" s="61">
        <f t="shared" si="36"/>
        <v>808.48321518542389</v>
      </c>
      <c r="L262" s="61">
        <f t="shared" si="37"/>
        <v>2495.7525338332653</v>
      </c>
      <c r="M262" s="61">
        <f t="shared" si="38"/>
        <v>1288.886285078212</v>
      </c>
      <c r="N262" s="61">
        <f t="shared" si="39"/>
        <v>374.94873747729804</v>
      </c>
      <c r="O262" s="61">
        <f t="shared" si="40"/>
        <v>292.92870115413905</v>
      </c>
      <c r="P262" s="59">
        <f>SLOPE(K262:O262,Datas!$G$1:$G$5)</f>
        <v>-315.19128244185367</v>
      </c>
      <c r="Q262" s="61">
        <f t="shared" si="41"/>
        <v>-89.818219632134884</v>
      </c>
      <c r="R262" s="48" t="str">
        <f t="shared" si="42"/>
        <v>Redução</v>
      </c>
      <c r="S262" s="60">
        <f t="shared" si="43"/>
        <v>-0.78188775510204078</v>
      </c>
      <c r="T26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62" s="48" t="str">
        <f t="shared" si="44"/>
        <v>Risco MUITO ALTO de transmissão nas escolas com tendência de Redução na taxa.</v>
      </c>
    </row>
    <row r="263" spans="1:21" x14ac:dyDescent="0.35">
      <c r="A263" s="56" t="s">
        <v>640</v>
      </c>
      <c r="B263" s="57">
        <v>15236</v>
      </c>
      <c r="C263" s="48" t="s">
        <v>0</v>
      </c>
      <c r="D263" s="58">
        <v>44</v>
      </c>
      <c r="E263" s="58">
        <v>27</v>
      </c>
      <c r="F263" s="58">
        <v>38</v>
      </c>
      <c r="G263" s="58">
        <v>38</v>
      </c>
      <c r="H263" s="59">
        <v>39</v>
      </c>
      <c r="I263" s="60">
        <f>Tabela1[[#This Row],[E_27/3 a 9/4]]/SUM(Tabela1[E_27/3 a 9/4])</f>
        <v>3.0818345607990644E-4</v>
      </c>
      <c r="J263" s="60">
        <f>SUM($I$4:I263)</f>
        <v>0.81154976767708575</v>
      </c>
      <c r="K263" s="61">
        <f t="shared" si="36"/>
        <v>288.78970858493039</v>
      </c>
      <c r="L263" s="61">
        <f t="shared" si="37"/>
        <v>177.21186663166185</v>
      </c>
      <c r="M263" s="61">
        <f t="shared" si="38"/>
        <v>249.40929377789445</v>
      </c>
      <c r="N263" s="61">
        <f t="shared" si="39"/>
        <v>249.40929377789445</v>
      </c>
      <c r="O263" s="61">
        <f t="shared" si="40"/>
        <v>255.97269624573377</v>
      </c>
      <c r="P263" s="59">
        <f>SLOPE(K263:O263,Datas!$G$1:$G$5)</f>
        <v>0.65634024678393532</v>
      </c>
      <c r="Q263" s="61">
        <f t="shared" si="41"/>
        <v>33.278502072810163</v>
      </c>
      <c r="R263" s="48" t="str">
        <f t="shared" si="42"/>
        <v>Estabilidade</v>
      </c>
      <c r="S263" s="60">
        <f t="shared" si="43"/>
        <v>5.9633027522935735E-2</v>
      </c>
      <c r="T26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63" s="48" t="str">
        <f t="shared" si="44"/>
        <v>Risco MUITO ALTO de transmissão nas escolas com tendência de Estabilidade na taxa.</v>
      </c>
    </row>
    <row r="264" spans="1:21" x14ac:dyDescent="0.35">
      <c r="A264" s="56" t="s">
        <v>599</v>
      </c>
      <c r="B264" s="57">
        <v>32349</v>
      </c>
      <c r="C264" s="48" t="s">
        <v>30</v>
      </c>
      <c r="D264" s="58">
        <v>77</v>
      </c>
      <c r="E264" s="58">
        <v>134</v>
      </c>
      <c r="F264" s="58">
        <v>191</v>
      </c>
      <c r="G264" s="58">
        <v>106</v>
      </c>
      <c r="H264" s="59">
        <v>73</v>
      </c>
      <c r="I264" s="60">
        <f>Tabela1[[#This Row],[E_27/3 a 9/4]]/SUM(Tabela1[E_27/3 a 9/4])</f>
        <v>5.7685621266238894E-4</v>
      </c>
      <c r="J264" s="60">
        <f>SUM($I$4:I264)</f>
        <v>0.8121266238897481</v>
      </c>
      <c r="K264" s="61">
        <f t="shared" si="36"/>
        <v>238.02899625954433</v>
      </c>
      <c r="L264" s="61">
        <f t="shared" si="37"/>
        <v>414.23227920492133</v>
      </c>
      <c r="M264" s="61">
        <f t="shared" si="38"/>
        <v>590.43556215029832</v>
      </c>
      <c r="N264" s="61">
        <f t="shared" si="39"/>
        <v>327.67628056508704</v>
      </c>
      <c r="O264" s="61">
        <f t="shared" si="40"/>
        <v>225.66385359671088</v>
      </c>
      <c r="P264" s="59">
        <f>SLOPE(K264:O264,Datas!$G$1:$G$5)</f>
        <v>-11.128628396550118</v>
      </c>
      <c r="Q264" s="61">
        <f t="shared" si="41"/>
        <v>-84.865287227359786</v>
      </c>
      <c r="R264" s="48" t="str">
        <f t="shared" si="42"/>
        <v>Redução</v>
      </c>
      <c r="S264" s="60">
        <f t="shared" si="43"/>
        <v>-0.33208955223880587</v>
      </c>
      <c r="T26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64" s="48" t="str">
        <f t="shared" si="44"/>
        <v>Risco MUITO ALTO de transmissão nas escolas com tendência de Redução na taxa.</v>
      </c>
    </row>
    <row r="265" spans="1:21" x14ac:dyDescent="0.35">
      <c r="A265" s="56" t="s">
        <v>849</v>
      </c>
      <c r="B265" s="57">
        <v>7231</v>
      </c>
      <c r="C265" s="48" t="s">
        <v>8</v>
      </c>
      <c r="D265" s="58">
        <v>16</v>
      </c>
      <c r="E265" s="58">
        <v>2</v>
      </c>
      <c r="F265" s="58">
        <v>4</v>
      </c>
      <c r="G265" s="58">
        <v>0</v>
      </c>
      <c r="H265" s="59">
        <v>70</v>
      </c>
      <c r="I265" s="60">
        <f>Tabela1[[#This Row],[E_27/3 a 9/4]]/SUM(Tabela1[E_27/3 a 9/4])</f>
        <v>5.531497929639346E-4</v>
      </c>
      <c r="J265" s="60">
        <f>SUM($I$4:I265)</f>
        <v>0.81267977368271205</v>
      </c>
      <c r="K265" s="61">
        <f t="shared" si="36"/>
        <v>221.26953395104411</v>
      </c>
      <c r="L265" s="61">
        <f t="shared" si="37"/>
        <v>27.658691743880514</v>
      </c>
      <c r="M265" s="61">
        <f t="shared" si="38"/>
        <v>55.317383487761028</v>
      </c>
      <c r="N265" s="61">
        <f t="shared" si="39"/>
        <v>0</v>
      </c>
      <c r="O265" s="61">
        <f t="shared" si="40"/>
        <v>968.05421103581796</v>
      </c>
      <c r="P265" s="59">
        <f>SLOPE(K265:O265,Datas!$G$1:$G$5)</f>
        <v>146.59106624256668</v>
      </c>
      <c r="Q265" s="61">
        <f t="shared" si="41"/>
        <v>89.609151551710099</v>
      </c>
      <c r="R265" s="48" t="str">
        <f t="shared" si="42"/>
        <v>AUMENTO</v>
      </c>
      <c r="S265" s="60">
        <f t="shared" si="43"/>
        <v>3.772727272727272</v>
      </c>
      <c r="T26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65" s="48" t="str">
        <f t="shared" si="44"/>
        <v>Risco MUITO ALTO de transmissão nas escolas com tendência de AUMENTO na taxa.</v>
      </c>
    </row>
    <row r="266" spans="1:21" x14ac:dyDescent="0.35">
      <c r="A266" s="56" t="s">
        <v>377</v>
      </c>
      <c r="B266" s="57">
        <v>7580</v>
      </c>
      <c r="C266" s="48" t="s">
        <v>30</v>
      </c>
      <c r="D266" s="58">
        <v>18</v>
      </c>
      <c r="E266" s="58">
        <v>0</v>
      </c>
      <c r="F266" s="58">
        <v>0</v>
      </c>
      <c r="G266" s="58">
        <v>0</v>
      </c>
      <c r="H266" s="59">
        <v>0</v>
      </c>
      <c r="I266" s="60">
        <f>Tabela1[[#This Row],[E_27/3 a 9/4]]/SUM(Tabela1[E_27/3 a 9/4])</f>
        <v>0</v>
      </c>
      <c r="J266" s="60">
        <f>SUM($I$4:I266)</f>
        <v>0.81267977368271205</v>
      </c>
      <c r="K266" s="61">
        <f t="shared" si="36"/>
        <v>237.46701846965698</v>
      </c>
      <c r="L266" s="61">
        <f t="shared" si="37"/>
        <v>0</v>
      </c>
      <c r="M266" s="61">
        <f t="shared" si="38"/>
        <v>0</v>
      </c>
      <c r="N266" s="61">
        <f t="shared" si="39"/>
        <v>0</v>
      </c>
      <c r="O266" s="61">
        <f t="shared" si="40"/>
        <v>0</v>
      </c>
      <c r="P266" s="59">
        <f>SLOPE(K266:O266,Datas!$G$1:$G$5)</f>
        <v>-47.493403693931398</v>
      </c>
      <c r="Q266" s="61">
        <f t="shared" si="41"/>
        <v>-88.793783763490609</v>
      </c>
      <c r="R266" s="48" t="str">
        <f t="shared" si="42"/>
        <v>Redução</v>
      </c>
      <c r="S266" s="60">
        <f t="shared" si="43"/>
        <v>-1</v>
      </c>
      <c r="T26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266" s="48" t="str">
        <f t="shared" si="44"/>
        <v>Risco MUITO BAIXO de transmissão nas escolas com tendência de Redução na taxa.</v>
      </c>
    </row>
    <row r="267" spans="1:21" x14ac:dyDescent="0.35">
      <c r="A267" s="56" t="s">
        <v>688</v>
      </c>
      <c r="B267" s="57">
        <v>8377</v>
      </c>
      <c r="C267" s="48" t="s">
        <v>30</v>
      </c>
      <c r="D267" s="58">
        <v>24</v>
      </c>
      <c r="E267" s="58">
        <v>9</v>
      </c>
      <c r="F267" s="58">
        <v>21</v>
      </c>
      <c r="G267" s="58">
        <v>21</v>
      </c>
      <c r="H267" s="59">
        <v>11</v>
      </c>
      <c r="I267" s="60">
        <f>Tabela1[[#This Row],[E_27/3 a 9/4]]/SUM(Tabela1[E_27/3 a 9/4])</f>
        <v>8.6923538894332581E-5</v>
      </c>
      <c r="J267" s="60">
        <f>SUM($I$4:I267)</f>
        <v>0.81276669722160633</v>
      </c>
      <c r="K267" s="61">
        <f t="shared" si="36"/>
        <v>286.4987465679838</v>
      </c>
      <c r="L267" s="61">
        <f t="shared" si="37"/>
        <v>107.43702996299392</v>
      </c>
      <c r="M267" s="61">
        <f t="shared" si="38"/>
        <v>250.6864032469858</v>
      </c>
      <c r="N267" s="61">
        <f t="shared" si="39"/>
        <v>250.6864032469858</v>
      </c>
      <c r="O267" s="61">
        <f t="shared" si="40"/>
        <v>131.31192551032589</v>
      </c>
      <c r="P267" s="59">
        <f>SLOPE(K267:O267,Datas!$G$1:$G$5)</f>
        <v>-16.712426883132395</v>
      </c>
      <c r="Q267" s="61">
        <f t="shared" si="41"/>
        <v>-86.575748842841378</v>
      </c>
      <c r="R267" s="48" t="str">
        <f t="shared" si="42"/>
        <v>Redução</v>
      </c>
      <c r="S267" s="60">
        <f t="shared" si="43"/>
        <v>-0.11111111111111115</v>
      </c>
      <c r="T267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267" s="48" t="str">
        <f t="shared" si="44"/>
        <v>Risco alto de transmissão nas escolas com tendência de Redução na taxa.</v>
      </c>
    </row>
    <row r="268" spans="1:21" x14ac:dyDescent="0.35">
      <c r="A268" s="56" t="s">
        <v>370</v>
      </c>
      <c r="B268" s="57">
        <v>20458</v>
      </c>
      <c r="C268" s="48" t="s">
        <v>0</v>
      </c>
      <c r="D268" s="58">
        <v>89</v>
      </c>
      <c r="E268" s="58">
        <v>71</v>
      </c>
      <c r="F268" s="58">
        <v>81</v>
      </c>
      <c r="G268" s="58">
        <v>128</v>
      </c>
      <c r="H268" s="59">
        <v>169</v>
      </c>
      <c r="I268" s="60">
        <f>Tabela1[[#This Row],[E_27/3 a 9/4]]/SUM(Tabela1[E_27/3 a 9/4])</f>
        <v>1.3354616430129279E-3</v>
      </c>
      <c r="J268" s="60">
        <f>SUM($I$4:I268)</f>
        <v>0.81410215886461923</v>
      </c>
      <c r="K268" s="61">
        <f t="shared" si="36"/>
        <v>435.03763808778967</v>
      </c>
      <c r="L268" s="61">
        <f t="shared" si="37"/>
        <v>347.0524978003715</v>
      </c>
      <c r="M268" s="61">
        <f t="shared" si="38"/>
        <v>395.93313129338162</v>
      </c>
      <c r="N268" s="61">
        <f t="shared" si="39"/>
        <v>625.67210871052885</v>
      </c>
      <c r="O268" s="61">
        <f t="shared" si="40"/>
        <v>826.0827060318702</v>
      </c>
      <c r="P268" s="59">
        <f>SLOPE(K268:O268,Datas!$G$1:$G$5)</f>
        <v>106.07097467983185</v>
      </c>
      <c r="Q268" s="61">
        <f t="shared" si="41"/>
        <v>89.459851460001204</v>
      </c>
      <c r="R268" s="48" t="str">
        <f t="shared" si="42"/>
        <v>AUMENTO</v>
      </c>
      <c r="S268" s="60">
        <f t="shared" si="43"/>
        <v>0.8485477178423233</v>
      </c>
      <c r="T26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68" s="48" t="str">
        <f t="shared" si="44"/>
        <v>Risco MUITO ALTO de transmissão nas escolas com tendência de AUMENTO na taxa.</v>
      </c>
    </row>
    <row r="269" spans="1:21" x14ac:dyDescent="0.35">
      <c r="A269" s="56" t="s">
        <v>769</v>
      </c>
      <c r="B269" s="57">
        <v>22290</v>
      </c>
      <c r="C269" s="48" t="s">
        <v>33</v>
      </c>
      <c r="D269" s="58">
        <v>52</v>
      </c>
      <c r="E269" s="58">
        <v>58</v>
      </c>
      <c r="F269" s="58">
        <v>93</v>
      </c>
      <c r="G269" s="58">
        <v>116</v>
      </c>
      <c r="H269" s="59">
        <v>167</v>
      </c>
      <c r="I269" s="60">
        <f>Tabela1[[#This Row],[E_27/3 a 9/4]]/SUM(Tabela1[E_27/3 a 9/4])</f>
        <v>1.3196573632139584E-3</v>
      </c>
      <c r="J269" s="60">
        <f>SUM($I$4:I269)</f>
        <v>0.81542181622783316</v>
      </c>
      <c r="K269" s="61">
        <f t="shared" si="36"/>
        <v>233.28847016599371</v>
      </c>
      <c r="L269" s="61">
        <f t="shared" si="37"/>
        <v>260.20637056976221</v>
      </c>
      <c r="M269" s="61">
        <f t="shared" si="38"/>
        <v>417.22745625841185</v>
      </c>
      <c r="N269" s="61">
        <f t="shared" si="39"/>
        <v>520.41274113952443</v>
      </c>
      <c r="O269" s="61">
        <f t="shared" si="40"/>
        <v>749.21489457155667</v>
      </c>
      <c r="P269" s="59">
        <f>SLOPE(K269:O269,Datas!$G$1:$G$5)</f>
        <v>129.20592193808881</v>
      </c>
      <c r="Q269" s="61">
        <f t="shared" si="41"/>
        <v>89.556563393789688</v>
      </c>
      <c r="R269" s="48" t="str">
        <f t="shared" si="42"/>
        <v>AUMENTO</v>
      </c>
      <c r="S269" s="60">
        <f t="shared" si="43"/>
        <v>1.0911330049261079</v>
      </c>
      <c r="T26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69" s="48" t="str">
        <f t="shared" si="44"/>
        <v>Risco MUITO ALTO de transmissão nas escolas com tendência de AUMENTO na taxa.</v>
      </c>
    </row>
    <row r="270" spans="1:21" x14ac:dyDescent="0.35">
      <c r="A270" s="56" t="s">
        <v>66</v>
      </c>
      <c r="B270" s="57">
        <v>9147</v>
      </c>
      <c r="C270" s="48" t="s">
        <v>3</v>
      </c>
      <c r="D270" s="58">
        <v>39</v>
      </c>
      <c r="E270" s="58">
        <v>69</v>
      </c>
      <c r="F270" s="58">
        <v>34</v>
      </c>
      <c r="G270" s="58">
        <v>22</v>
      </c>
      <c r="H270" s="59">
        <v>28</v>
      </c>
      <c r="I270" s="60">
        <f>Tabela1[[#This Row],[E_27/3 a 9/4]]/SUM(Tabela1[E_27/3 a 9/4])</f>
        <v>2.2125991718557385E-4</v>
      </c>
      <c r="J270" s="60">
        <f>SUM($I$4:I270)</f>
        <v>0.81564307614501874</v>
      </c>
      <c r="K270" s="61">
        <f t="shared" si="36"/>
        <v>426.36930141029842</v>
      </c>
      <c r="L270" s="61">
        <f t="shared" si="37"/>
        <v>754.34568711052805</v>
      </c>
      <c r="M270" s="61">
        <f t="shared" si="38"/>
        <v>371.7065704602602</v>
      </c>
      <c r="N270" s="61">
        <f t="shared" si="39"/>
        <v>240.51601618016835</v>
      </c>
      <c r="O270" s="61">
        <f t="shared" si="40"/>
        <v>306.11129332021426</v>
      </c>
      <c r="P270" s="59">
        <f>SLOPE(K270:O270,Datas!$G$1:$G$5)</f>
        <v>-75.434568711052805</v>
      </c>
      <c r="Q270" s="61">
        <f t="shared" si="41"/>
        <v>-89.240501741475128</v>
      </c>
      <c r="R270" s="48" t="str">
        <f t="shared" si="42"/>
        <v>Redução</v>
      </c>
      <c r="S270" s="60">
        <f t="shared" si="43"/>
        <v>-0.47183098591549288</v>
      </c>
      <c r="T27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70" s="48" t="str">
        <f t="shared" si="44"/>
        <v>Risco MUITO ALTO de transmissão nas escolas com tendência de Redução na taxa.</v>
      </c>
    </row>
    <row r="271" spans="1:21" x14ac:dyDescent="0.35">
      <c r="A271" s="56" t="s">
        <v>170</v>
      </c>
      <c r="B271" s="57">
        <v>54846</v>
      </c>
      <c r="C271" s="48" t="s">
        <v>30</v>
      </c>
      <c r="D271" s="58">
        <v>33</v>
      </c>
      <c r="E271" s="58">
        <v>30</v>
      </c>
      <c r="F271" s="58">
        <v>24</v>
      </c>
      <c r="G271" s="58">
        <v>42</v>
      </c>
      <c r="H271" s="59">
        <v>126</v>
      </c>
      <c r="I271" s="60">
        <f>Tabela1[[#This Row],[E_27/3 a 9/4]]/SUM(Tabela1[E_27/3 a 9/4])</f>
        <v>9.9566962733508234E-4</v>
      </c>
      <c r="J271" s="60">
        <f>SUM($I$4:I271)</f>
        <v>0.81663874577235385</v>
      </c>
      <c r="K271" s="61">
        <f t="shared" si="36"/>
        <v>60.168471720818296</v>
      </c>
      <c r="L271" s="61">
        <f t="shared" si="37"/>
        <v>54.69861065528935</v>
      </c>
      <c r="M271" s="61">
        <f t="shared" si="38"/>
        <v>43.75888852423148</v>
      </c>
      <c r="N271" s="61">
        <f t="shared" si="39"/>
        <v>76.578054917405098</v>
      </c>
      <c r="O271" s="61">
        <f t="shared" si="40"/>
        <v>229.73416475221532</v>
      </c>
      <c r="P271" s="59">
        <f>SLOPE(K271:O271,Datas!$G$1:$G$5)</f>
        <v>36.101083032490983</v>
      </c>
      <c r="Q271" s="61">
        <f t="shared" si="41"/>
        <v>88.413312640934521</v>
      </c>
      <c r="R271" s="48" t="str">
        <f t="shared" si="42"/>
        <v>AUMENTO</v>
      </c>
      <c r="S271" s="60">
        <f t="shared" si="43"/>
        <v>1.8965517241379308</v>
      </c>
      <c r="T27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71" s="48" t="str">
        <f t="shared" si="44"/>
        <v>Risco MUITO ALTO de transmissão nas escolas com tendência de AUMENTO na taxa.</v>
      </c>
    </row>
    <row r="272" spans="1:21" x14ac:dyDescent="0.35">
      <c r="A272" s="56" t="s">
        <v>494</v>
      </c>
      <c r="B272" s="57">
        <v>21220</v>
      </c>
      <c r="C272" s="48" t="s">
        <v>77</v>
      </c>
      <c r="D272" s="58">
        <v>21</v>
      </c>
      <c r="E272" s="58">
        <v>8</v>
      </c>
      <c r="F272" s="58">
        <v>54</v>
      </c>
      <c r="G272" s="58">
        <v>130</v>
      </c>
      <c r="H272" s="59">
        <v>125</v>
      </c>
      <c r="I272" s="60">
        <f>Tabela1[[#This Row],[E_27/3 a 9/4]]/SUM(Tabela1[E_27/3 a 9/4])</f>
        <v>9.877674874355976E-4</v>
      </c>
      <c r="J272" s="60">
        <f>SUM($I$4:I272)</f>
        <v>0.81762651325978941</v>
      </c>
      <c r="K272" s="61">
        <f t="shared" si="36"/>
        <v>98.963242224316687</v>
      </c>
      <c r="L272" s="61">
        <f t="shared" si="37"/>
        <v>37.700282752120643</v>
      </c>
      <c r="M272" s="61">
        <f t="shared" si="38"/>
        <v>254.47690857681431</v>
      </c>
      <c r="N272" s="61">
        <f t="shared" si="39"/>
        <v>612.62959472196042</v>
      </c>
      <c r="O272" s="61">
        <f t="shared" si="40"/>
        <v>589.06691800188503</v>
      </c>
      <c r="P272" s="59">
        <f>SLOPE(K272:O272,Datas!$G$1:$G$5)</f>
        <v>155.51366635249764</v>
      </c>
      <c r="Q272" s="61">
        <f t="shared" si="41"/>
        <v>89.631575853282555</v>
      </c>
      <c r="R272" s="48" t="str">
        <f t="shared" si="42"/>
        <v>AUMENTO</v>
      </c>
      <c r="S272" s="60">
        <f t="shared" si="43"/>
        <v>3.6084337349397591</v>
      </c>
      <c r="T27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72" s="48" t="str">
        <f t="shared" si="44"/>
        <v>Risco MUITO ALTO de transmissão nas escolas com tendência de AUMENTO na taxa.</v>
      </c>
    </row>
    <row r="273" spans="1:21" x14ac:dyDescent="0.35">
      <c r="A273" s="56" t="s">
        <v>240</v>
      </c>
      <c r="B273" s="57">
        <v>9238</v>
      </c>
      <c r="C273" s="48" t="s">
        <v>3</v>
      </c>
      <c r="D273" s="58">
        <v>9</v>
      </c>
      <c r="E273" s="58">
        <v>3</v>
      </c>
      <c r="F273" s="58">
        <v>17</v>
      </c>
      <c r="G273" s="58">
        <v>58</v>
      </c>
      <c r="H273" s="59">
        <v>66</v>
      </c>
      <c r="I273" s="60">
        <f>Tabela1[[#This Row],[E_27/3 a 9/4]]/SUM(Tabela1[E_27/3 a 9/4])</f>
        <v>5.2154123336599551E-4</v>
      </c>
      <c r="J273" s="60">
        <f>SUM($I$4:I273)</f>
        <v>0.81814805449315542</v>
      </c>
      <c r="K273" s="61">
        <f t="shared" si="36"/>
        <v>97.423684780255471</v>
      </c>
      <c r="L273" s="61">
        <f t="shared" si="37"/>
        <v>32.474561593418485</v>
      </c>
      <c r="M273" s="61">
        <f t="shared" si="38"/>
        <v>184.02251569603811</v>
      </c>
      <c r="N273" s="61">
        <f t="shared" si="39"/>
        <v>627.84152413942411</v>
      </c>
      <c r="O273" s="61">
        <f t="shared" si="40"/>
        <v>714.44035505520674</v>
      </c>
      <c r="P273" s="59">
        <f>SLOPE(K273:O273,Datas!$G$1:$G$5)</f>
        <v>182.94003030959081</v>
      </c>
      <c r="Q273" s="61">
        <f t="shared" si="41"/>
        <v>89.68680879325386</v>
      </c>
      <c r="R273" s="48" t="str">
        <f t="shared" si="42"/>
        <v>AUMENTO</v>
      </c>
      <c r="S273" s="60">
        <f t="shared" si="43"/>
        <v>5.4137931034482758</v>
      </c>
      <c r="T27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73" s="48" t="str">
        <f t="shared" si="44"/>
        <v>Risco MUITO ALTO de transmissão nas escolas com tendência de AUMENTO na taxa.</v>
      </c>
    </row>
    <row r="274" spans="1:21" x14ac:dyDescent="0.35">
      <c r="A274" s="56" t="s">
        <v>597</v>
      </c>
      <c r="B274" s="57">
        <v>11337</v>
      </c>
      <c r="C274" s="48" t="s">
        <v>0</v>
      </c>
      <c r="D274" s="58">
        <v>20</v>
      </c>
      <c r="E274" s="58">
        <v>12</v>
      </c>
      <c r="F274" s="58">
        <v>43</v>
      </c>
      <c r="G274" s="58">
        <v>80</v>
      </c>
      <c r="H274" s="59">
        <v>86</v>
      </c>
      <c r="I274" s="60">
        <f>Tabela1[[#This Row],[E_27/3 a 9/4]]/SUM(Tabela1[E_27/3 a 9/4])</f>
        <v>6.7958403135569116E-4</v>
      </c>
      <c r="J274" s="60">
        <f>SUM($I$4:I274)</f>
        <v>0.81882763852451113</v>
      </c>
      <c r="K274" s="61">
        <f t="shared" si="36"/>
        <v>176.41351327511688</v>
      </c>
      <c r="L274" s="61">
        <f t="shared" si="37"/>
        <v>105.84810796507011</v>
      </c>
      <c r="M274" s="61">
        <f t="shared" si="38"/>
        <v>379.28905354150129</v>
      </c>
      <c r="N274" s="61">
        <f t="shared" si="39"/>
        <v>705.65405310046754</v>
      </c>
      <c r="O274" s="61">
        <f t="shared" si="40"/>
        <v>758.57810708300258</v>
      </c>
      <c r="P274" s="59">
        <f>SLOPE(K274:O274,Datas!$G$1:$G$5)</f>
        <v>176.41351327511688</v>
      </c>
      <c r="Q274" s="61">
        <f t="shared" si="41"/>
        <v>89.675222352373751</v>
      </c>
      <c r="R274" s="48" t="str">
        <f t="shared" si="42"/>
        <v>AUMENTO</v>
      </c>
      <c r="S274" s="60">
        <f t="shared" si="43"/>
        <v>2.3200000000000003</v>
      </c>
      <c r="T27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74" s="48" t="str">
        <f t="shared" si="44"/>
        <v>Risco MUITO ALTO de transmissão nas escolas com tendência de AUMENTO na taxa.</v>
      </c>
    </row>
    <row r="275" spans="1:21" x14ac:dyDescent="0.35">
      <c r="A275" s="56" t="s">
        <v>351</v>
      </c>
      <c r="B275" s="57">
        <v>10698</v>
      </c>
      <c r="C275" s="48" t="s">
        <v>50</v>
      </c>
      <c r="D275" s="58">
        <v>10</v>
      </c>
      <c r="E275" s="58">
        <v>21</v>
      </c>
      <c r="F275" s="58">
        <v>39</v>
      </c>
      <c r="G275" s="58">
        <v>33</v>
      </c>
      <c r="H275" s="59">
        <v>63</v>
      </c>
      <c r="I275" s="60">
        <f>Tabela1[[#This Row],[E_27/3 a 9/4]]/SUM(Tabela1[E_27/3 a 9/4])</f>
        <v>4.9783481366754117E-4</v>
      </c>
      <c r="J275" s="60">
        <f>SUM($I$4:I275)</f>
        <v>0.81932547333817862</v>
      </c>
      <c r="K275" s="61">
        <f t="shared" si="36"/>
        <v>93.475415965601044</v>
      </c>
      <c r="L275" s="61">
        <f t="shared" si="37"/>
        <v>196.29837352776221</v>
      </c>
      <c r="M275" s="61">
        <f t="shared" si="38"/>
        <v>364.55412226584406</v>
      </c>
      <c r="N275" s="61">
        <f t="shared" si="39"/>
        <v>308.46887268648345</v>
      </c>
      <c r="O275" s="61">
        <f t="shared" si="40"/>
        <v>588.8951205832866</v>
      </c>
      <c r="P275" s="59">
        <f>SLOPE(K275:O275,Datas!$G$1:$G$5)</f>
        <v>110.30099083940922</v>
      </c>
      <c r="Q275" s="61">
        <f t="shared" si="41"/>
        <v>89.48056486745142</v>
      </c>
      <c r="R275" s="48" t="str">
        <f t="shared" si="42"/>
        <v>AUMENTO</v>
      </c>
      <c r="S275" s="60">
        <f t="shared" si="43"/>
        <v>1.0571428571428569</v>
      </c>
      <c r="T27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75" s="48" t="str">
        <f t="shared" si="44"/>
        <v>Risco MUITO ALTO de transmissão nas escolas com tendência de AUMENTO na taxa.</v>
      </c>
    </row>
    <row r="276" spans="1:21" x14ac:dyDescent="0.35">
      <c r="A276" s="56" t="s">
        <v>806</v>
      </c>
      <c r="B276" s="57">
        <v>20093</v>
      </c>
      <c r="C276" s="48" t="s">
        <v>71</v>
      </c>
      <c r="D276" s="58">
        <v>31</v>
      </c>
      <c r="E276" s="58">
        <v>16</v>
      </c>
      <c r="F276" s="58">
        <v>17</v>
      </c>
      <c r="G276" s="58">
        <v>52</v>
      </c>
      <c r="H276" s="59">
        <v>92</v>
      </c>
      <c r="I276" s="60">
        <f>Tabela1[[#This Row],[E_27/3 a 9/4]]/SUM(Tabela1[E_27/3 a 9/4])</f>
        <v>7.2699687075259984E-4</v>
      </c>
      <c r="J276" s="60">
        <f>SUM($I$4:I276)</f>
        <v>0.82005247020893124</v>
      </c>
      <c r="K276" s="61">
        <f t="shared" si="36"/>
        <v>154.28258597521526</v>
      </c>
      <c r="L276" s="61">
        <f t="shared" si="37"/>
        <v>79.629721793659485</v>
      </c>
      <c r="M276" s="61">
        <f t="shared" si="38"/>
        <v>84.606579405763199</v>
      </c>
      <c r="N276" s="61">
        <f t="shared" si="39"/>
        <v>258.79659582939331</v>
      </c>
      <c r="O276" s="61">
        <f t="shared" si="40"/>
        <v>457.87090031354199</v>
      </c>
      <c r="P276" s="59">
        <f>SLOPE(K276:O276,Datas!$G$1:$G$5)</f>
        <v>78.634350271238731</v>
      </c>
      <c r="Q276" s="61">
        <f t="shared" si="41"/>
        <v>89.271403770645918</v>
      </c>
      <c r="R276" s="48" t="str">
        <f t="shared" si="42"/>
        <v>AUMENTO</v>
      </c>
      <c r="S276" s="60">
        <f t="shared" si="43"/>
        <v>2.3749999999999996</v>
      </c>
      <c r="T27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76" s="48" t="str">
        <f t="shared" si="44"/>
        <v>Risco MUITO ALTO de transmissão nas escolas com tendência de AUMENTO na taxa.</v>
      </c>
    </row>
    <row r="277" spans="1:21" x14ac:dyDescent="0.35">
      <c r="A277" s="56" t="s">
        <v>455</v>
      </c>
      <c r="B277" s="57">
        <v>8597</v>
      </c>
      <c r="C277" s="48" t="s">
        <v>0</v>
      </c>
      <c r="D277" s="58">
        <v>43</v>
      </c>
      <c r="E277" s="58">
        <v>18</v>
      </c>
      <c r="F277" s="58">
        <v>34</v>
      </c>
      <c r="G277" s="58">
        <v>33</v>
      </c>
      <c r="H277" s="59">
        <v>32</v>
      </c>
      <c r="I277" s="60">
        <f>Tabela1[[#This Row],[E_27/3 a 9/4]]/SUM(Tabela1[E_27/3 a 9/4])</f>
        <v>2.5286847678351296E-4</v>
      </c>
      <c r="J277" s="60">
        <f>SUM($I$4:I277)</f>
        <v>0.82030533868571476</v>
      </c>
      <c r="K277" s="61">
        <f t="shared" si="36"/>
        <v>500.17447946958237</v>
      </c>
      <c r="L277" s="61">
        <f t="shared" si="37"/>
        <v>209.37536349889498</v>
      </c>
      <c r="M277" s="61">
        <f t="shared" si="38"/>
        <v>395.48679772013492</v>
      </c>
      <c r="N277" s="61">
        <f t="shared" si="39"/>
        <v>383.85483308130745</v>
      </c>
      <c r="O277" s="61">
        <f t="shared" si="40"/>
        <v>372.22286844247998</v>
      </c>
      <c r="P277" s="59">
        <f>SLOPE(K277:O277,Datas!$G$1:$G$5)</f>
        <v>-8.1423752471792312</v>
      </c>
      <c r="Q277" s="61">
        <f t="shared" si="41"/>
        <v>-82.998322194561084</v>
      </c>
      <c r="R277" s="48" t="str">
        <f t="shared" si="42"/>
        <v>Redução</v>
      </c>
      <c r="S277" s="60">
        <f t="shared" si="43"/>
        <v>2.6315789473684376E-2</v>
      </c>
      <c r="T27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77" s="48" t="str">
        <f t="shared" si="44"/>
        <v>Risco MUITO ALTO de transmissão nas escolas com tendência de Redução na taxa.</v>
      </c>
    </row>
    <row r="278" spans="1:21" x14ac:dyDescent="0.35">
      <c r="A278" s="56" t="s">
        <v>626</v>
      </c>
      <c r="B278" s="57">
        <v>19959</v>
      </c>
      <c r="C278" s="48" t="s">
        <v>3</v>
      </c>
      <c r="D278" s="58">
        <v>80</v>
      </c>
      <c r="E278" s="58">
        <v>68</v>
      </c>
      <c r="F278" s="58">
        <v>77</v>
      </c>
      <c r="G278" s="58">
        <v>132</v>
      </c>
      <c r="H278" s="59">
        <v>113</v>
      </c>
      <c r="I278" s="60">
        <f>Tabela1[[#This Row],[E_27/3 a 9/4]]/SUM(Tabela1[E_27/3 a 9/4])</f>
        <v>8.9294180864178023E-4</v>
      </c>
      <c r="J278" s="60">
        <f>SUM($I$4:I278)</f>
        <v>0.8211982804943565</v>
      </c>
      <c r="K278" s="61">
        <f t="shared" si="36"/>
        <v>400.82168445312891</v>
      </c>
      <c r="L278" s="61">
        <f t="shared" si="37"/>
        <v>340.69843178515958</v>
      </c>
      <c r="M278" s="61">
        <f t="shared" si="38"/>
        <v>385.79087128613656</v>
      </c>
      <c r="N278" s="61">
        <f t="shared" si="39"/>
        <v>661.35577934766275</v>
      </c>
      <c r="O278" s="61">
        <f t="shared" si="40"/>
        <v>566.16062929004454</v>
      </c>
      <c r="P278" s="59">
        <f>SLOPE(K278:O278,Datas!$G$1:$G$5)</f>
        <v>65.133523723633445</v>
      </c>
      <c r="Q278" s="61">
        <f t="shared" si="41"/>
        <v>89.120402597436112</v>
      </c>
      <c r="R278" s="48" t="str">
        <f t="shared" si="42"/>
        <v>AUMENTO</v>
      </c>
      <c r="S278" s="60">
        <f t="shared" si="43"/>
        <v>0.63333333333333341</v>
      </c>
      <c r="T27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78" s="48" t="str">
        <f t="shared" si="44"/>
        <v>Risco MUITO ALTO de transmissão nas escolas com tendência de AUMENTO na taxa.</v>
      </c>
    </row>
    <row r="279" spans="1:21" x14ac:dyDescent="0.35">
      <c r="A279" s="56" t="s">
        <v>816</v>
      </c>
      <c r="B279" s="57">
        <v>15322</v>
      </c>
      <c r="C279" s="48" t="s">
        <v>50</v>
      </c>
      <c r="D279" s="58">
        <v>124</v>
      </c>
      <c r="E279" s="58">
        <v>49</v>
      </c>
      <c r="F279" s="58">
        <v>88</v>
      </c>
      <c r="G279" s="58">
        <v>104</v>
      </c>
      <c r="H279" s="59">
        <v>83</v>
      </c>
      <c r="I279" s="60">
        <f>Tabela1[[#This Row],[E_27/3 a 9/4]]/SUM(Tabela1[E_27/3 a 9/4])</f>
        <v>6.5587761165723682E-4</v>
      </c>
      <c r="J279" s="60">
        <f>SUM($I$4:I279)</f>
        <v>0.8218541581060137</v>
      </c>
      <c r="K279" s="61">
        <f t="shared" si="36"/>
        <v>809.29382587129612</v>
      </c>
      <c r="L279" s="61">
        <f t="shared" si="37"/>
        <v>319.80159248139933</v>
      </c>
      <c r="M279" s="61">
        <f t="shared" si="38"/>
        <v>574.33755384414565</v>
      </c>
      <c r="N279" s="61">
        <f t="shared" si="39"/>
        <v>678.76256363399034</v>
      </c>
      <c r="O279" s="61">
        <f t="shared" si="40"/>
        <v>541.7047382848192</v>
      </c>
      <c r="P279" s="59">
        <f>SLOPE(K279:O279,Datas!$G$1:$G$5)</f>
        <v>-17.621720402036281</v>
      </c>
      <c r="Q279" s="61">
        <f t="shared" si="41"/>
        <v>-86.752054136887139</v>
      </c>
      <c r="R279" s="48" t="str">
        <f t="shared" si="42"/>
        <v>Redução</v>
      </c>
      <c r="S279" s="60">
        <f t="shared" si="43"/>
        <v>7.4712643678160773E-2</v>
      </c>
      <c r="T27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79" s="48" t="str">
        <f t="shared" si="44"/>
        <v>Risco MUITO ALTO de transmissão nas escolas com tendência de Redução na taxa.</v>
      </c>
    </row>
    <row r="280" spans="1:21" x14ac:dyDescent="0.35">
      <c r="A280" s="56" t="s">
        <v>765</v>
      </c>
      <c r="B280" s="57">
        <v>3924</v>
      </c>
      <c r="C280" s="48" t="s">
        <v>10</v>
      </c>
      <c r="D280" s="58">
        <v>2</v>
      </c>
      <c r="E280" s="58">
        <v>0</v>
      </c>
      <c r="F280" s="58">
        <v>0</v>
      </c>
      <c r="G280" s="58">
        <v>20</v>
      </c>
      <c r="H280" s="59">
        <v>3</v>
      </c>
      <c r="I280" s="60">
        <f>Tabela1[[#This Row],[E_27/3 a 9/4]]/SUM(Tabela1[E_27/3 a 9/4])</f>
        <v>2.3706419698454342E-5</v>
      </c>
      <c r="J280" s="60">
        <f>SUM($I$4:I280)</f>
        <v>0.8218778645257121</v>
      </c>
      <c r="K280" s="61">
        <f t="shared" si="36"/>
        <v>50.968399592252808</v>
      </c>
      <c r="L280" s="61">
        <f t="shared" si="37"/>
        <v>0</v>
      </c>
      <c r="M280" s="61">
        <f t="shared" si="38"/>
        <v>0</v>
      </c>
      <c r="N280" s="61">
        <f t="shared" si="39"/>
        <v>509.68399592252803</v>
      </c>
      <c r="O280" s="61">
        <f t="shared" si="40"/>
        <v>76.452599388379213</v>
      </c>
      <c r="P280" s="59">
        <f>SLOPE(K280:O280,Datas!$G$1:$G$5)</f>
        <v>56.065239551478086</v>
      </c>
      <c r="Q280" s="61">
        <f t="shared" si="41"/>
        <v>88.978159993903333</v>
      </c>
      <c r="R280" s="48" t="str">
        <f t="shared" si="42"/>
        <v>AUMENTO</v>
      </c>
      <c r="S280" s="60">
        <f t="shared" si="43"/>
        <v>16.250000000000004</v>
      </c>
      <c r="T280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280" s="48" t="str">
        <f t="shared" si="44"/>
        <v>Risco alto de transmissão nas escolas com tendência de AUMENTO na taxa.</v>
      </c>
    </row>
    <row r="281" spans="1:21" x14ac:dyDescent="0.35">
      <c r="A281" s="56" t="s">
        <v>638</v>
      </c>
      <c r="B281" s="57">
        <v>7251</v>
      </c>
      <c r="C281" s="48" t="s">
        <v>30</v>
      </c>
      <c r="D281" s="58">
        <v>38</v>
      </c>
      <c r="E281" s="58">
        <v>38</v>
      </c>
      <c r="F281" s="58">
        <v>15</v>
      </c>
      <c r="G281" s="58">
        <v>4</v>
      </c>
      <c r="H281" s="59">
        <v>19</v>
      </c>
      <c r="I281" s="60">
        <f>Tabela1[[#This Row],[E_27/3 a 9/4]]/SUM(Tabela1[E_27/3 a 9/4])</f>
        <v>1.5014065809021082E-4</v>
      </c>
      <c r="J281" s="60">
        <f>SUM($I$4:I281)</f>
        <v>0.82202800518380226</v>
      </c>
      <c r="K281" s="61">
        <f t="shared" si="36"/>
        <v>524.06564611777685</v>
      </c>
      <c r="L281" s="61">
        <f t="shared" si="37"/>
        <v>524.06564611777685</v>
      </c>
      <c r="M281" s="61">
        <f t="shared" si="38"/>
        <v>206.86801820438561</v>
      </c>
      <c r="N281" s="61">
        <f t="shared" si="39"/>
        <v>55.164804854502833</v>
      </c>
      <c r="O281" s="61">
        <f t="shared" si="40"/>
        <v>262.03282305888843</v>
      </c>
      <c r="P281" s="59">
        <f>SLOPE(K281:O281,Datas!$G$1:$G$5)</f>
        <v>-99.296648738105077</v>
      </c>
      <c r="Q281" s="61">
        <f t="shared" si="41"/>
        <v>-89.423003259953148</v>
      </c>
      <c r="R281" s="48" t="str">
        <f t="shared" si="42"/>
        <v>Redução</v>
      </c>
      <c r="S281" s="60">
        <f t="shared" si="43"/>
        <v>-0.62087912087912078</v>
      </c>
      <c r="T28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81" s="48" t="str">
        <f t="shared" si="44"/>
        <v>Risco MUITO ALTO de transmissão nas escolas com tendência de Redução na taxa.</v>
      </c>
    </row>
    <row r="282" spans="1:21" x14ac:dyDescent="0.35">
      <c r="A282" s="56" t="s">
        <v>307</v>
      </c>
      <c r="B282" s="57">
        <v>11606</v>
      </c>
      <c r="C282" s="48" t="s">
        <v>30</v>
      </c>
      <c r="D282" s="58">
        <v>0</v>
      </c>
      <c r="E282" s="58">
        <v>0</v>
      </c>
      <c r="F282" s="58">
        <v>0</v>
      </c>
      <c r="G282" s="58">
        <v>54</v>
      </c>
      <c r="H282" s="59">
        <v>0</v>
      </c>
      <c r="I282" s="60">
        <f>Tabela1[[#This Row],[E_27/3 a 9/4]]/SUM(Tabela1[E_27/3 a 9/4])</f>
        <v>0</v>
      </c>
      <c r="J282" s="60">
        <f>SUM($I$4:I282)</f>
        <v>0.82202800518380226</v>
      </c>
      <c r="K282" s="61">
        <f t="shared" si="36"/>
        <v>0</v>
      </c>
      <c r="L282" s="61">
        <f t="shared" si="37"/>
        <v>0</v>
      </c>
      <c r="M282" s="61">
        <f t="shared" si="38"/>
        <v>0</v>
      </c>
      <c r="N282" s="61">
        <f t="shared" si="39"/>
        <v>465.27658107875237</v>
      </c>
      <c r="O282" s="61">
        <f t="shared" si="40"/>
        <v>0</v>
      </c>
      <c r="P282" s="59">
        <f>SLOPE(K282:O282,Datas!$G$1:$G$5)</f>
        <v>46.52765810787524</v>
      </c>
      <c r="Q282" s="61">
        <f t="shared" si="41"/>
        <v>88.76875471397824</v>
      </c>
      <c r="R282" s="48" t="str">
        <f t="shared" si="42"/>
        <v>AUMENTO</v>
      </c>
      <c r="S282" s="60">
        <f t="shared" si="43"/>
        <v>0</v>
      </c>
      <c r="T28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282" s="48" t="str">
        <f t="shared" si="44"/>
        <v>Risco MUITO BAIXO de transmissão nas escolas com tendência de AUMENTO na taxa.</v>
      </c>
    </row>
    <row r="283" spans="1:21" x14ac:dyDescent="0.35">
      <c r="A283" s="56" t="s">
        <v>338</v>
      </c>
      <c r="B283" s="57">
        <v>7128</v>
      </c>
      <c r="C283" s="48" t="s">
        <v>50</v>
      </c>
      <c r="D283" s="58">
        <v>12</v>
      </c>
      <c r="E283" s="58">
        <v>0</v>
      </c>
      <c r="F283" s="58">
        <v>11</v>
      </c>
      <c r="G283" s="58">
        <v>8</v>
      </c>
      <c r="H283" s="59">
        <v>42</v>
      </c>
      <c r="I283" s="60">
        <f>Tabela1[[#This Row],[E_27/3 a 9/4]]/SUM(Tabela1[E_27/3 a 9/4])</f>
        <v>3.3188987577836078E-4</v>
      </c>
      <c r="J283" s="60">
        <f>SUM($I$4:I283)</f>
        <v>0.82235989505958063</v>
      </c>
      <c r="K283" s="61">
        <f t="shared" si="36"/>
        <v>168.35016835016833</v>
      </c>
      <c r="L283" s="61">
        <f t="shared" si="37"/>
        <v>0</v>
      </c>
      <c r="M283" s="61">
        <f t="shared" si="38"/>
        <v>154.32098765432099</v>
      </c>
      <c r="N283" s="61">
        <f t="shared" si="39"/>
        <v>112.23344556677891</v>
      </c>
      <c r="O283" s="61">
        <f t="shared" si="40"/>
        <v>589.22558922558926</v>
      </c>
      <c r="P283" s="59">
        <f>SLOPE(K283:O283,Datas!$G$1:$G$5)</f>
        <v>95.398428731762081</v>
      </c>
      <c r="Q283" s="61">
        <f t="shared" si="41"/>
        <v>89.39942741337606</v>
      </c>
      <c r="R283" s="48" t="str">
        <f t="shared" si="42"/>
        <v>AUMENTO</v>
      </c>
      <c r="S283" s="60">
        <f t="shared" si="43"/>
        <v>2.2608695652173911</v>
      </c>
      <c r="T28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83" s="48" t="str">
        <f t="shared" si="44"/>
        <v>Risco MUITO ALTO de transmissão nas escolas com tendência de AUMENTO na taxa.</v>
      </c>
    </row>
    <row r="284" spans="1:21" x14ac:dyDescent="0.35">
      <c r="A284" s="56" t="s">
        <v>434</v>
      </c>
      <c r="B284" s="57">
        <v>8274</v>
      </c>
      <c r="C284" s="48" t="s">
        <v>30</v>
      </c>
      <c r="D284" s="58">
        <v>13</v>
      </c>
      <c r="E284" s="58">
        <v>9</v>
      </c>
      <c r="F284" s="58">
        <v>66</v>
      </c>
      <c r="G284" s="58">
        <v>139</v>
      </c>
      <c r="H284" s="59">
        <v>37</v>
      </c>
      <c r="I284" s="60">
        <f>Tabela1[[#This Row],[E_27/3 a 9/4]]/SUM(Tabela1[E_27/3 a 9/4])</f>
        <v>2.923791762809369E-4</v>
      </c>
      <c r="J284" s="60">
        <f>SUM($I$4:I284)</f>
        <v>0.82265227423586151</v>
      </c>
      <c r="K284" s="61">
        <f t="shared" si="36"/>
        <v>157.11868503746678</v>
      </c>
      <c r="L284" s="61">
        <f t="shared" si="37"/>
        <v>108.77447425670776</v>
      </c>
      <c r="M284" s="61">
        <f t="shared" si="38"/>
        <v>797.67947788252354</v>
      </c>
      <c r="N284" s="61">
        <f t="shared" si="39"/>
        <v>1679.9613246313756</v>
      </c>
      <c r="O284" s="61">
        <f t="shared" si="40"/>
        <v>447.18394972202077</v>
      </c>
      <c r="P284" s="59">
        <f>SLOPE(K284:O284,Datas!$G$1:$G$5)</f>
        <v>215.13173797437761</v>
      </c>
      <c r="Q284" s="61">
        <f t="shared" si="41"/>
        <v>89.733673109333481</v>
      </c>
      <c r="R284" s="48" t="str">
        <f t="shared" si="42"/>
        <v>AUMENTO</v>
      </c>
      <c r="S284" s="60">
        <f t="shared" si="43"/>
        <v>1.9999999999999998</v>
      </c>
      <c r="T28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84" s="48" t="str">
        <f t="shared" si="44"/>
        <v>Risco MUITO ALTO de transmissão nas escolas com tendência de AUMENTO na taxa.</v>
      </c>
    </row>
    <row r="285" spans="1:21" x14ac:dyDescent="0.35">
      <c r="A285" s="56" t="s">
        <v>717</v>
      </c>
      <c r="B285" s="57">
        <v>11358</v>
      </c>
      <c r="C285" s="48" t="s">
        <v>77</v>
      </c>
      <c r="D285" s="58">
        <v>64</v>
      </c>
      <c r="E285" s="58">
        <v>33</v>
      </c>
      <c r="F285" s="58">
        <v>8</v>
      </c>
      <c r="G285" s="58">
        <v>35</v>
      </c>
      <c r="H285" s="59">
        <v>44</v>
      </c>
      <c r="I285" s="60">
        <f>Tabela1[[#This Row],[E_27/3 a 9/4]]/SUM(Tabela1[E_27/3 a 9/4])</f>
        <v>3.4769415557733032E-4</v>
      </c>
      <c r="J285" s="60">
        <f>SUM($I$4:I285)</f>
        <v>0.82299996839143885</v>
      </c>
      <c r="K285" s="61">
        <f t="shared" si="36"/>
        <v>563.47948582496917</v>
      </c>
      <c r="L285" s="61">
        <f t="shared" si="37"/>
        <v>290.54410987849974</v>
      </c>
      <c r="M285" s="61">
        <f t="shared" si="38"/>
        <v>70.434935728121147</v>
      </c>
      <c r="N285" s="61">
        <f t="shared" si="39"/>
        <v>308.15284381053004</v>
      </c>
      <c r="O285" s="61">
        <f t="shared" si="40"/>
        <v>387.39214650466636</v>
      </c>
      <c r="P285" s="59">
        <f>SLOPE(K285:O285,Datas!$G$1:$G$5)</f>
        <v>-33.456594470857532</v>
      </c>
      <c r="Q285" s="61">
        <f t="shared" si="41"/>
        <v>-88.28796901640149</v>
      </c>
      <c r="R285" s="48" t="str">
        <f t="shared" si="42"/>
        <v>Redução</v>
      </c>
      <c r="S285" s="60">
        <f t="shared" si="43"/>
        <v>0.12857142857142881</v>
      </c>
      <c r="T28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85" s="48" t="str">
        <f t="shared" si="44"/>
        <v>Risco MUITO ALTO de transmissão nas escolas com tendência de Redução na taxa.</v>
      </c>
    </row>
    <row r="286" spans="1:21" x14ac:dyDescent="0.35">
      <c r="A286" s="56" t="s">
        <v>227</v>
      </c>
      <c r="B286" s="57">
        <v>9845</v>
      </c>
      <c r="C286" s="48" t="s">
        <v>50</v>
      </c>
      <c r="D286" s="58">
        <v>43</v>
      </c>
      <c r="E286" s="58">
        <v>39</v>
      </c>
      <c r="F286" s="58">
        <v>86</v>
      </c>
      <c r="G286" s="58">
        <v>95</v>
      </c>
      <c r="H286" s="59">
        <v>53</v>
      </c>
      <c r="I286" s="60">
        <f>Tabela1[[#This Row],[E_27/3 a 9/4]]/SUM(Tabela1[E_27/3 a 9/4])</f>
        <v>4.1881341467269335E-4</v>
      </c>
      <c r="J286" s="60">
        <f>SUM($I$4:I286)</f>
        <v>0.8234187818061115</v>
      </c>
      <c r="K286" s="61">
        <f t="shared" si="36"/>
        <v>436.7699339766379</v>
      </c>
      <c r="L286" s="61">
        <f t="shared" si="37"/>
        <v>396.14017267648558</v>
      </c>
      <c r="M286" s="61">
        <f t="shared" si="38"/>
        <v>873.5398679532758</v>
      </c>
      <c r="N286" s="61">
        <f t="shared" si="39"/>
        <v>964.95683087861869</v>
      </c>
      <c r="O286" s="61">
        <f t="shared" si="40"/>
        <v>538.34433722701874</v>
      </c>
      <c r="P286" s="59">
        <f>SLOPE(K286:O286,Datas!$G$1:$G$5)</f>
        <v>77.196546470289476</v>
      </c>
      <c r="Q286" s="61">
        <f t="shared" si="41"/>
        <v>89.25783499883552</v>
      </c>
      <c r="R286" s="48" t="str">
        <f t="shared" si="42"/>
        <v>AUMENTO</v>
      </c>
      <c r="S286" s="60">
        <f t="shared" si="43"/>
        <v>0.32142857142857123</v>
      </c>
      <c r="T28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86" s="48" t="str">
        <f t="shared" si="44"/>
        <v>Risco MUITO ALTO de transmissão nas escolas com tendência de AUMENTO na taxa.</v>
      </c>
    </row>
    <row r="287" spans="1:21" x14ac:dyDescent="0.35">
      <c r="A287" s="56" t="s">
        <v>716</v>
      </c>
      <c r="B287" s="57">
        <v>14236</v>
      </c>
      <c r="C287" s="48" t="s">
        <v>0</v>
      </c>
      <c r="D287" s="58">
        <v>37</v>
      </c>
      <c r="E287" s="58">
        <v>18</v>
      </c>
      <c r="F287" s="58">
        <v>21</v>
      </c>
      <c r="G287" s="58">
        <v>30</v>
      </c>
      <c r="H287" s="59">
        <v>42</v>
      </c>
      <c r="I287" s="60">
        <f>Tabela1[[#This Row],[E_27/3 a 9/4]]/SUM(Tabela1[E_27/3 a 9/4])</f>
        <v>3.3188987577836078E-4</v>
      </c>
      <c r="J287" s="60">
        <f>SUM($I$4:I287)</f>
        <v>0.82375067168188987</v>
      </c>
      <c r="K287" s="61">
        <f t="shared" si="36"/>
        <v>259.9044675470638</v>
      </c>
      <c r="L287" s="61">
        <f t="shared" si="37"/>
        <v>126.44001123911211</v>
      </c>
      <c r="M287" s="61">
        <f t="shared" si="38"/>
        <v>147.51334644563082</v>
      </c>
      <c r="N287" s="61">
        <f t="shared" si="39"/>
        <v>210.73335206518686</v>
      </c>
      <c r="O287" s="61">
        <f t="shared" si="40"/>
        <v>295.02669289126163</v>
      </c>
      <c r="P287" s="59">
        <f>SLOPE(K287:O287,Datas!$G$1:$G$5)</f>
        <v>15.453779151447042</v>
      </c>
      <c r="Q287" s="61">
        <f t="shared" si="41"/>
        <v>86.297604076600592</v>
      </c>
      <c r="R287" s="48" t="str">
        <f t="shared" si="42"/>
        <v>AUMENTO</v>
      </c>
      <c r="S287" s="60">
        <f t="shared" si="43"/>
        <v>0.42105263157894746</v>
      </c>
      <c r="T28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87" s="48" t="str">
        <f t="shared" si="44"/>
        <v>Risco MUITO ALTO de transmissão nas escolas com tendência de AUMENTO na taxa.</v>
      </c>
    </row>
    <row r="288" spans="1:21" x14ac:dyDescent="0.35">
      <c r="A288" s="56" t="s">
        <v>621</v>
      </c>
      <c r="B288" s="57">
        <v>8285</v>
      </c>
      <c r="C288" s="48" t="s">
        <v>50</v>
      </c>
      <c r="D288" s="58">
        <v>19</v>
      </c>
      <c r="E288" s="58">
        <v>15</v>
      </c>
      <c r="F288" s="58">
        <v>13</v>
      </c>
      <c r="G288" s="58">
        <v>22</v>
      </c>
      <c r="H288" s="59">
        <v>26</v>
      </c>
      <c r="I288" s="60">
        <f>Tabela1[[#This Row],[E_27/3 a 9/4]]/SUM(Tabela1[E_27/3 a 9/4])</f>
        <v>2.054556373866043E-4</v>
      </c>
      <c r="J288" s="60">
        <f>SUM($I$4:I288)</f>
        <v>0.82395612731927648</v>
      </c>
      <c r="K288" s="61">
        <f t="shared" si="36"/>
        <v>229.33011466505735</v>
      </c>
      <c r="L288" s="61">
        <f t="shared" si="37"/>
        <v>181.05009052504525</v>
      </c>
      <c r="M288" s="61">
        <f t="shared" si="38"/>
        <v>156.91007845503921</v>
      </c>
      <c r="N288" s="61">
        <f t="shared" si="39"/>
        <v>265.54013277006641</v>
      </c>
      <c r="O288" s="61">
        <f t="shared" si="40"/>
        <v>313.82015691007842</v>
      </c>
      <c r="P288" s="59">
        <f>SLOPE(K288:O288,Datas!$G$1:$G$5)</f>
        <v>25.347012673506331</v>
      </c>
      <c r="Q288" s="61">
        <f t="shared" si="41"/>
        <v>87.740716777738399</v>
      </c>
      <c r="R288" s="48" t="str">
        <f t="shared" si="42"/>
        <v>AUMENTO</v>
      </c>
      <c r="S288" s="60">
        <f t="shared" si="43"/>
        <v>0.53191489361702138</v>
      </c>
      <c r="T28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88" s="48" t="str">
        <f t="shared" si="44"/>
        <v>Risco MUITO ALTO de transmissão nas escolas com tendência de AUMENTO na taxa.</v>
      </c>
    </row>
    <row r="289" spans="1:21" x14ac:dyDescent="0.35">
      <c r="A289" s="56" t="s">
        <v>150</v>
      </c>
      <c r="B289" s="57">
        <v>5068</v>
      </c>
      <c r="C289" s="48" t="s">
        <v>8</v>
      </c>
      <c r="D289" s="58">
        <v>6</v>
      </c>
      <c r="E289" s="58">
        <v>7</v>
      </c>
      <c r="F289" s="58">
        <v>2</v>
      </c>
      <c r="G289" s="58">
        <v>90</v>
      </c>
      <c r="H289" s="59">
        <v>145</v>
      </c>
      <c r="I289" s="60">
        <f>Tabela1[[#This Row],[E_27/3 a 9/4]]/SUM(Tabela1[E_27/3 a 9/4])</f>
        <v>1.1458102854252931E-3</v>
      </c>
      <c r="J289" s="60">
        <f>SUM($I$4:I289)</f>
        <v>0.82510193760470174</v>
      </c>
      <c r="K289" s="61">
        <f t="shared" si="36"/>
        <v>118.38989739542227</v>
      </c>
      <c r="L289" s="61">
        <f t="shared" si="37"/>
        <v>138.12154696132595</v>
      </c>
      <c r="M289" s="61">
        <f t="shared" si="38"/>
        <v>39.463299131807418</v>
      </c>
      <c r="N289" s="61">
        <f t="shared" si="39"/>
        <v>1775.8484609313336</v>
      </c>
      <c r="O289" s="61">
        <f t="shared" si="40"/>
        <v>2861.0891870560381</v>
      </c>
      <c r="P289" s="59">
        <f>SLOPE(K289:O289,Datas!$G$1:$G$5)</f>
        <v>712.31254932912395</v>
      </c>
      <c r="Q289" s="61">
        <f t="shared" si="41"/>
        <v>89.919563761825941</v>
      </c>
      <c r="R289" s="48" t="str">
        <f t="shared" si="42"/>
        <v>AUMENTO</v>
      </c>
      <c r="S289" s="60">
        <f t="shared" si="43"/>
        <v>22.5</v>
      </c>
      <c r="T28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89" s="48" t="str">
        <f t="shared" si="44"/>
        <v>Risco MUITO ALTO de transmissão nas escolas com tendência de AUMENTO na taxa.</v>
      </c>
    </row>
    <row r="290" spans="1:21" x14ac:dyDescent="0.35">
      <c r="A290" s="56" t="s">
        <v>190</v>
      </c>
      <c r="B290" s="57">
        <v>8384</v>
      </c>
      <c r="C290" s="48" t="s">
        <v>19</v>
      </c>
      <c r="D290" s="58">
        <v>35</v>
      </c>
      <c r="E290" s="58">
        <v>48</v>
      </c>
      <c r="F290" s="58">
        <v>52</v>
      </c>
      <c r="G290" s="58">
        <v>44</v>
      </c>
      <c r="H290" s="59">
        <v>34</v>
      </c>
      <c r="I290" s="60">
        <f>Tabela1[[#This Row],[E_27/3 a 9/4]]/SUM(Tabela1[E_27/3 a 9/4])</f>
        <v>2.6867275658248256E-4</v>
      </c>
      <c r="J290" s="60">
        <f>SUM($I$4:I290)</f>
        <v>0.82537061036128423</v>
      </c>
      <c r="K290" s="61">
        <f t="shared" si="36"/>
        <v>417.46183206106872</v>
      </c>
      <c r="L290" s="61">
        <f t="shared" si="37"/>
        <v>572.51908396946567</v>
      </c>
      <c r="M290" s="61">
        <f t="shared" si="38"/>
        <v>620.2290076335878</v>
      </c>
      <c r="N290" s="61">
        <f t="shared" si="39"/>
        <v>524.80916030534354</v>
      </c>
      <c r="O290" s="61">
        <f t="shared" si="40"/>
        <v>405.53435114503816</v>
      </c>
      <c r="P290" s="59">
        <f>SLOPE(K290:O290,Datas!$G$1:$G$5)</f>
        <v>-7.1564885496183255</v>
      </c>
      <c r="Q290" s="61">
        <f t="shared" si="41"/>
        <v>-82.045375319345837</v>
      </c>
      <c r="R290" s="48" t="str">
        <f t="shared" si="42"/>
        <v>Redução</v>
      </c>
      <c r="S290" s="60">
        <f t="shared" si="43"/>
        <v>-0.1333333333333333</v>
      </c>
      <c r="T29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90" s="48" t="str">
        <f t="shared" si="44"/>
        <v>Risco MUITO ALTO de transmissão nas escolas com tendência de Redução na taxa.</v>
      </c>
    </row>
    <row r="291" spans="1:21" x14ac:dyDescent="0.35">
      <c r="A291" s="56" t="s">
        <v>844</v>
      </c>
      <c r="B291" s="57">
        <v>12889</v>
      </c>
      <c r="C291" s="48" t="s">
        <v>71</v>
      </c>
      <c r="D291" s="58">
        <v>13</v>
      </c>
      <c r="E291" s="58">
        <v>12</v>
      </c>
      <c r="F291" s="58">
        <v>27</v>
      </c>
      <c r="G291" s="58">
        <v>21</v>
      </c>
      <c r="H291" s="59">
        <v>21</v>
      </c>
      <c r="I291" s="60">
        <f>Tabela1[[#This Row],[E_27/3 a 9/4]]/SUM(Tabela1[E_27/3 a 9/4])</f>
        <v>1.6594493788918039E-4</v>
      </c>
      <c r="J291" s="60">
        <f>SUM($I$4:I291)</f>
        <v>0.82553655529917336</v>
      </c>
      <c r="K291" s="61">
        <f t="shared" si="36"/>
        <v>100.86119947241833</v>
      </c>
      <c r="L291" s="61">
        <f t="shared" si="37"/>
        <v>93.102645666847692</v>
      </c>
      <c r="M291" s="61">
        <f t="shared" si="38"/>
        <v>209.48095275040734</v>
      </c>
      <c r="N291" s="61">
        <f t="shared" si="39"/>
        <v>162.92962991698346</v>
      </c>
      <c r="O291" s="61">
        <f t="shared" si="40"/>
        <v>162.92962991698346</v>
      </c>
      <c r="P291" s="59">
        <f>SLOPE(K291:O291,Datas!$G$1:$G$5)</f>
        <v>19.396384513926602</v>
      </c>
      <c r="Q291" s="61">
        <f t="shared" si="41"/>
        <v>87.048671838090073</v>
      </c>
      <c r="R291" s="48" t="str">
        <f t="shared" si="42"/>
        <v>AUMENTO</v>
      </c>
      <c r="S291" s="60">
        <f t="shared" si="43"/>
        <v>0.21153846153846143</v>
      </c>
      <c r="T291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291" s="48" t="str">
        <f t="shared" si="44"/>
        <v>Risco alto de transmissão nas escolas com tendência de AUMENTO na taxa.</v>
      </c>
    </row>
    <row r="292" spans="1:21" x14ac:dyDescent="0.35">
      <c r="A292" s="56" t="s">
        <v>763</v>
      </c>
      <c r="B292" s="57">
        <v>9450</v>
      </c>
      <c r="C292" s="48" t="s">
        <v>50</v>
      </c>
      <c r="D292" s="58">
        <v>0</v>
      </c>
      <c r="E292" s="58">
        <v>0</v>
      </c>
      <c r="F292" s="58">
        <v>0</v>
      </c>
      <c r="G292" s="58">
        <v>0</v>
      </c>
      <c r="H292" s="59">
        <v>0</v>
      </c>
      <c r="I292" s="60">
        <f>Tabela1[[#This Row],[E_27/3 a 9/4]]/SUM(Tabela1[E_27/3 a 9/4])</f>
        <v>0</v>
      </c>
      <c r="J292" s="60">
        <f>SUM($I$4:I292)</f>
        <v>0.82553655529917336</v>
      </c>
      <c r="K292" s="61">
        <f t="shared" si="36"/>
        <v>0</v>
      </c>
      <c r="L292" s="61">
        <f t="shared" si="37"/>
        <v>0</v>
      </c>
      <c r="M292" s="61">
        <f t="shared" si="38"/>
        <v>0</v>
      </c>
      <c r="N292" s="61">
        <f t="shared" si="39"/>
        <v>0</v>
      </c>
      <c r="O292" s="61">
        <f t="shared" si="40"/>
        <v>0</v>
      </c>
      <c r="P292" s="59">
        <f>SLOPE(K292:O292,Datas!$G$1:$G$5)</f>
        <v>0</v>
      </c>
      <c r="Q292" s="61">
        <f t="shared" si="41"/>
        <v>0</v>
      </c>
      <c r="R292" s="48" t="str">
        <f t="shared" si="42"/>
        <v>Estabilidade</v>
      </c>
      <c r="S292" s="60">
        <f t="shared" si="43"/>
        <v>0</v>
      </c>
      <c r="T29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292" s="48" t="str">
        <f t="shared" si="44"/>
        <v>Risco MUITO BAIXO de transmissão nas escolas com tendência de Estabilidade na taxa.</v>
      </c>
    </row>
    <row r="293" spans="1:21" x14ac:dyDescent="0.35">
      <c r="A293" s="56" t="s">
        <v>682</v>
      </c>
      <c r="B293" s="57">
        <v>10649</v>
      </c>
      <c r="C293" s="48" t="s">
        <v>0</v>
      </c>
      <c r="D293" s="58">
        <v>40</v>
      </c>
      <c r="E293" s="58">
        <v>6</v>
      </c>
      <c r="F293" s="58">
        <v>12</v>
      </c>
      <c r="G293" s="58">
        <v>40</v>
      </c>
      <c r="H293" s="59">
        <v>20</v>
      </c>
      <c r="I293" s="60">
        <f>Tabela1[[#This Row],[E_27/3 a 9/4]]/SUM(Tabela1[E_27/3 a 9/4])</f>
        <v>1.5804279798969562E-4</v>
      </c>
      <c r="J293" s="60">
        <f>SUM($I$4:I293)</f>
        <v>0.82569459809716306</v>
      </c>
      <c r="K293" s="61">
        <f t="shared" si="36"/>
        <v>375.62212414311205</v>
      </c>
      <c r="L293" s="61">
        <f t="shared" si="37"/>
        <v>56.343318621466807</v>
      </c>
      <c r="M293" s="61">
        <f t="shared" si="38"/>
        <v>112.68663724293361</v>
      </c>
      <c r="N293" s="61">
        <f t="shared" si="39"/>
        <v>375.62212414311205</v>
      </c>
      <c r="O293" s="61">
        <f t="shared" si="40"/>
        <v>187.81106207155602</v>
      </c>
      <c r="P293" s="59">
        <f>SLOPE(K293:O293,Datas!$G$1:$G$5)</f>
        <v>-5.6343318621466807</v>
      </c>
      <c r="Q293" s="61">
        <f t="shared" si="41"/>
        <v>-79.935756412253397</v>
      </c>
      <c r="R293" s="48" t="str">
        <f t="shared" si="42"/>
        <v>Redução</v>
      </c>
      <c r="S293" s="60">
        <f t="shared" si="43"/>
        <v>0.55172413793103414</v>
      </c>
      <c r="T293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293" s="48" t="str">
        <f t="shared" si="44"/>
        <v>Risco alto de transmissão nas escolas com tendência de Redução na taxa.</v>
      </c>
    </row>
    <row r="294" spans="1:21" x14ac:dyDescent="0.35">
      <c r="A294" s="56" t="s">
        <v>35</v>
      </c>
      <c r="B294" s="57">
        <v>19954</v>
      </c>
      <c r="C294" s="48" t="s">
        <v>33</v>
      </c>
      <c r="D294" s="58">
        <v>278</v>
      </c>
      <c r="E294" s="58">
        <v>487</v>
      </c>
      <c r="F294" s="58">
        <v>274</v>
      </c>
      <c r="G294" s="58">
        <v>138</v>
      </c>
      <c r="H294" s="59">
        <v>52</v>
      </c>
      <c r="I294" s="60">
        <f>Tabela1[[#This Row],[E_27/3 a 9/4]]/SUM(Tabela1[E_27/3 a 9/4])</f>
        <v>4.109112747732086E-4</v>
      </c>
      <c r="J294" s="60">
        <f>SUM($I$4:I294)</f>
        <v>0.82610550937193628</v>
      </c>
      <c r="K294" s="61">
        <f t="shared" si="36"/>
        <v>1393.2043700511174</v>
      </c>
      <c r="L294" s="61">
        <f t="shared" si="37"/>
        <v>2440.6134108449432</v>
      </c>
      <c r="M294" s="61">
        <f t="shared" si="38"/>
        <v>1373.1582640072165</v>
      </c>
      <c r="N294" s="61">
        <f t="shared" si="39"/>
        <v>691.59065851458354</v>
      </c>
      <c r="O294" s="61">
        <f t="shared" si="40"/>
        <v>260.59937857071264</v>
      </c>
      <c r="P294" s="59">
        <f>SLOPE(K294:O294,Datas!$G$1:$G$5)</f>
        <v>-401.42327352911695</v>
      </c>
      <c r="Q294" s="61">
        <f t="shared" si="41"/>
        <v>-89.857268711680462</v>
      </c>
      <c r="R294" s="48" t="str">
        <f t="shared" si="42"/>
        <v>Redução</v>
      </c>
      <c r="S294" s="60">
        <f t="shared" si="43"/>
        <v>-0.72569778633301263</v>
      </c>
      <c r="T29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94" s="48" t="str">
        <f t="shared" si="44"/>
        <v>Risco MUITO ALTO de transmissão nas escolas com tendência de Redução na taxa.</v>
      </c>
    </row>
    <row r="295" spans="1:21" x14ac:dyDescent="0.35">
      <c r="A295" s="56" t="s">
        <v>212</v>
      </c>
      <c r="B295" s="57">
        <v>6096</v>
      </c>
      <c r="C295" s="48" t="s">
        <v>50</v>
      </c>
      <c r="D295" s="58">
        <v>24</v>
      </c>
      <c r="E295" s="58">
        <v>16</v>
      </c>
      <c r="F295" s="58">
        <v>23</v>
      </c>
      <c r="G295" s="58">
        <v>27</v>
      </c>
      <c r="H295" s="59">
        <v>41</v>
      </c>
      <c r="I295" s="60">
        <f>Tabela1[[#This Row],[E_27/3 a 9/4]]/SUM(Tabela1[E_27/3 a 9/4])</f>
        <v>3.2398773587887598E-4</v>
      </c>
      <c r="J295" s="60">
        <f>SUM($I$4:I295)</f>
        <v>0.8264294971078151</v>
      </c>
      <c r="K295" s="61">
        <f t="shared" si="36"/>
        <v>393.70078740157481</v>
      </c>
      <c r="L295" s="61">
        <f t="shared" si="37"/>
        <v>262.46719160104988</v>
      </c>
      <c r="M295" s="61">
        <f t="shared" si="38"/>
        <v>377.29658792650918</v>
      </c>
      <c r="N295" s="61">
        <f t="shared" si="39"/>
        <v>442.91338582677167</v>
      </c>
      <c r="O295" s="61">
        <f t="shared" si="40"/>
        <v>672.57217847769027</v>
      </c>
      <c r="P295" s="59">
        <f>SLOPE(K295:O295,Datas!$G$1:$G$5)</f>
        <v>73.818897637795274</v>
      </c>
      <c r="Q295" s="61">
        <f t="shared" si="41"/>
        <v>89.223880646990594</v>
      </c>
      <c r="R295" s="48" t="str">
        <f t="shared" si="42"/>
        <v>AUMENTO</v>
      </c>
      <c r="S295" s="60">
        <f t="shared" si="43"/>
        <v>0.61904761904761951</v>
      </c>
      <c r="T29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95" s="48" t="str">
        <f t="shared" si="44"/>
        <v>Risco MUITO ALTO de transmissão nas escolas com tendência de AUMENTO na taxa.</v>
      </c>
    </row>
    <row r="296" spans="1:21" x14ac:dyDescent="0.35">
      <c r="A296" s="56" t="s">
        <v>732</v>
      </c>
      <c r="B296" s="57">
        <v>15903</v>
      </c>
      <c r="C296" s="48" t="s">
        <v>53</v>
      </c>
      <c r="D296" s="58">
        <v>100</v>
      </c>
      <c r="E296" s="58">
        <v>219</v>
      </c>
      <c r="F296" s="58">
        <v>200</v>
      </c>
      <c r="G296" s="58">
        <v>124</v>
      </c>
      <c r="H296" s="59">
        <v>75</v>
      </c>
      <c r="I296" s="60">
        <f>Tabela1[[#This Row],[E_27/3 a 9/4]]/SUM(Tabela1[E_27/3 a 9/4])</f>
        <v>5.9266049246135854E-4</v>
      </c>
      <c r="J296" s="60">
        <f>SUM($I$4:I296)</f>
        <v>0.82702215760027642</v>
      </c>
      <c r="K296" s="61">
        <f t="shared" si="36"/>
        <v>628.8121738036848</v>
      </c>
      <c r="L296" s="61">
        <f t="shared" si="37"/>
        <v>1377.0986606300698</v>
      </c>
      <c r="M296" s="61">
        <f t="shared" si="38"/>
        <v>1257.6243476073696</v>
      </c>
      <c r="N296" s="61">
        <f t="shared" si="39"/>
        <v>779.72709551656919</v>
      </c>
      <c r="O296" s="61">
        <f t="shared" si="40"/>
        <v>471.60913035276366</v>
      </c>
      <c r="P296" s="59">
        <f>SLOPE(K296:O296,Datas!$G$1:$G$5)</f>
        <v>-91.177765201534299</v>
      </c>
      <c r="Q296" s="61">
        <f t="shared" si="41"/>
        <v>-89.371628793251659</v>
      </c>
      <c r="R296" s="48" t="str">
        <f t="shared" si="42"/>
        <v>Redução</v>
      </c>
      <c r="S296" s="60">
        <f t="shared" si="43"/>
        <v>-0.42485549132947975</v>
      </c>
      <c r="T29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96" s="48" t="str">
        <f t="shared" si="44"/>
        <v>Risco MUITO ALTO de transmissão nas escolas com tendência de Redução na taxa.</v>
      </c>
    </row>
    <row r="297" spans="1:21" x14ac:dyDescent="0.35">
      <c r="A297" s="56" t="s">
        <v>37</v>
      </c>
      <c r="B297" s="57">
        <v>19731</v>
      </c>
      <c r="C297" s="48" t="s">
        <v>30</v>
      </c>
      <c r="D297" s="58">
        <v>18</v>
      </c>
      <c r="E297" s="58">
        <v>11</v>
      </c>
      <c r="F297" s="58">
        <v>59</v>
      </c>
      <c r="G297" s="58">
        <v>146</v>
      </c>
      <c r="H297" s="59">
        <v>90</v>
      </c>
      <c r="I297" s="60">
        <f>Tabela1[[#This Row],[E_27/3 a 9/4]]/SUM(Tabela1[E_27/3 a 9/4])</f>
        <v>7.1119259095363025E-4</v>
      </c>
      <c r="J297" s="60">
        <f>SUM($I$4:I297)</f>
        <v>0.82773335019123007</v>
      </c>
      <c r="K297" s="61">
        <f t="shared" si="36"/>
        <v>91.227003192945119</v>
      </c>
      <c r="L297" s="61">
        <f t="shared" si="37"/>
        <v>55.749835284577571</v>
      </c>
      <c r="M297" s="61">
        <f t="shared" si="38"/>
        <v>299.02184379909789</v>
      </c>
      <c r="N297" s="61">
        <f t="shared" si="39"/>
        <v>739.95235923166592</v>
      </c>
      <c r="O297" s="61">
        <f t="shared" si="40"/>
        <v>456.1350159647256</v>
      </c>
      <c r="P297" s="59">
        <f>SLOPE(K297:O297,Datas!$G$1:$G$5)</f>
        <v>141.4018549490649</v>
      </c>
      <c r="Q297" s="61">
        <f t="shared" si="41"/>
        <v>89.59480853791267</v>
      </c>
      <c r="R297" s="48" t="str">
        <f t="shared" si="42"/>
        <v>AUMENTO</v>
      </c>
      <c r="S297" s="60">
        <f t="shared" si="43"/>
        <v>3.0227272727272725</v>
      </c>
      <c r="T29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97" s="48" t="str">
        <f t="shared" si="44"/>
        <v>Risco MUITO ALTO de transmissão nas escolas com tendência de AUMENTO na taxa.</v>
      </c>
    </row>
    <row r="298" spans="1:21" x14ac:dyDescent="0.35">
      <c r="A298" s="56" t="s">
        <v>324</v>
      </c>
      <c r="B298" s="57">
        <v>23146</v>
      </c>
      <c r="C298" s="48" t="s">
        <v>10</v>
      </c>
      <c r="D298" s="58">
        <v>94</v>
      </c>
      <c r="E298" s="58">
        <v>54</v>
      </c>
      <c r="F298" s="58">
        <v>58</v>
      </c>
      <c r="G298" s="58">
        <v>87</v>
      </c>
      <c r="H298" s="59">
        <v>87</v>
      </c>
      <c r="I298" s="60">
        <f>Tabela1[[#This Row],[E_27/3 a 9/4]]/SUM(Tabela1[E_27/3 a 9/4])</f>
        <v>6.874861712551759E-4</v>
      </c>
      <c r="J298" s="60">
        <f>SUM($I$4:I298)</f>
        <v>0.8284208363624852</v>
      </c>
      <c r="K298" s="61">
        <f t="shared" si="36"/>
        <v>406.11768772142057</v>
      </c>
      <c r="L298" s="61">
        <f t="shared" si="37"/>
        <v>233.30165039315648</v>
      </c>
      <c r="M298" s="61">
        <f t="shared" si="38"/>
        <v>250.5832541259829</v>
      </c>
      <c r="N298" s="61">
        <f t="shared" si="39"/>
        <v>375.87488118897437</v>
      </c>
      <c r="O298" s="61">
        <f t="shared" si="40"/>
        <v>375.87488118897437</v>
      </c>
      <c r="P298" s="59">
        <f>SLOPE(K298:O298,Datas!$G$1:$G$5)</f>
        <v>8.2087617730925508</v>
      </c>
      <c r="Q298" s="61">
        <f t="shared" si="41"/>
        <v>83.054391368696017</v>
      </c>
      <c r="R298" s="48" t="str">
        <f t="shared" si="42"/>
        <v>AUMENTO</v>
      </c>
      <c r="S298" s="60">
        <f t="shared" si="43"/>
        <v>0.26699029126213614</v>
      </c>
      <c r="T29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298" s="48" t="str">
        <f t="shared" si="44"/>
        <v>Risco MUITO ALTO de transmissão nas escolas com tendência de AUMENTO na taxa.</v>
      </c>
    </row>
    <row r="299" spans="1:21" x14ac:dyDescent="0.35">
      <c r="A299" s="56" t="s">
        <v>229</v>
      </c>
      <c r="B299" s="57">
        <v>4320</v>
      </c>
      <c r="C299" s="48" t="s">
        <v>3</v>
      </c>
      <c r="D299" s="58">
        <v>13</v>
      </c>
      <c r="E299" s="58">
        <v>17</v>
      </c>
      <c r="F299" s="58">
        <v>13</v>
      </c>
      <c r="G299" s="58">
        <v>3</v>
      </c>
      <c r="H299" s="59">
        <v>3</v>
      </c>
      <c r="I299" s="60">
        <f>Tabela1[[#This Row],[E_27/3 a 9/4]]/SUM(Tabela1[E_27/3 a 9/4])</f>
        <v>2.3706419698454342E-5</v>
      </c>
      <c r="J299" s="60">
        <f>SUM($I$4:I299)</f>
        <v>0.8284445427821836</v>
      </c>
      <c r="K299" s="61">
        <f t="shared" si="36"/>
        <v>300.92592592592592</v>
      </c>
      <c r="L299" s="61">
        <f t="shared" si="37"/>
        <v>393.51851851851848</v>
      </c>
      <c r="M299" s="61">
        <f t="shared" si="38"/>
        <v>300.92592592592592</v>
      </c>
      <c r="N299" s="61">
        <f t="shared" si="39"/>
        <v>69.444444444444443</v>
      </c>
      <c r="O299" s="61">
        <f t="shared" si="40"/>
        <v>69.444444444444443</v>
      </c>
      <c r="P299" s="59">
        <f>SLOPE(K299:O299,Datas!$G$1:$G$5)</f>
        <v>-78.703703703703695</v>
      </c>
      <c r="Q299" s="61">
        <f t="shared" si="41"/>
        <v>-89.272045738011428</v>
      </c>
      <c r="R299" s="48" t="str">
        <f t="shared" si="42"/>
        <v>Redução</v>
      </c>
      <c r="S299" s="60">
        <f t="shared" si="43"/>
        <v>-0.79069767441860461</v>
      </c>
      <c r="T299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299" s="48" t="str">
        <f t="shared" si="44"/>
        <v>Risco alto de transmissão nas escolas com tendência de Redução na taxa.</v>
      </c>
    </row>
    <row r="300" spans="1:21" x14ac:dyDescent="0.35">
      <c r="A300" s="56" t="s">
        <v>12</v>
      </c>
      <c r="B300" s="57">
        <v>11241</v>
      </c>
      <c r="C300" s="48" t="s">
        <v>10</v>
      </c>
      <c r="D300" s="58">
        <v>23</v>
      </c>
      <c r="E300" s="58">
        <v>13</v>
      </c>
      <c r="F300" s="58">
        <v>25</v>
      </c>
      <c r="G300" s="58">
        <v>26</v>
      </c>
      <c r="H300" s="59">
        <v>44</v>
      </c>
      <c r="I300" s="60">
        <f>Tabela1[[#This Row],[E_27/3 a 9/4]]/SUM(Tabela1[E_27/3 a 9/4])</f>
        <v>3.4769415557733032E-4</v>
      </c>
      <c r="J300" s="60">
        <f>SUM($I$4:I300)</f>
        <v>0.82879223693776094</v>
      </c>
      <c r="K300" s="61">
        <f t="shared" si="36"/>
        <v>204.60813094920383</v>
      </c>
      <c r="L300" s="61">
        <f t="shared" si="37"/>
        <v>115.64807401476737</v>
      </c>
      <c r="M300" s="61">
        <f t="shared" si="38"/>
        <v>222.40014233609108</v>
      </c>
      <c r="N300" s="61">
        <f t="shared" si="39"/>
        <v>231.29614802953475</v>
      </c>
      <c r="O300" s="61">
        <f t="shared" si="40"/>
        <v>391.42425051152031</v>
      </c>
      <c r="P300" s="59">
        <f>SLOPE(K300:O300,Datas!$G$1:$G$5)</f>
        <v>48.928031313940039</v>
      </c>
      <c r="Q300" s="61">
        <f t="shared" si="41"/>
        <v>88.829141452802489</v>
      </c>
      <c r="R300" s="48" t="str">
        <f t="shared" si="42"/>
        <v>AUMENTO</v>
      </c>
      <c r="S300" s="60">
        <f t="shared" si="43"/>
        <v>0.72131147540983587</v>
      </c>
      <c r="T30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00" s="48" t="str">
        <f t="shared" si="44"/>
        <v>Risco MUITO ALTO de transmissão nas escolas com tendência de AUMENTO na taxa.</v>
      </c>
    </row>
    <row r="301" spans="1:21" x14ac:dyDescent="0.35">
      <c r="A301" s="56" t="s">
        <v>361</v>
      </c>
      <c r="B301" s="57">
        <v>3625</v>
      </c>
      <c r="C301" s="48" t="s">
        <v>8</v>
      </c>
      <c r="D301" s="58">
        <v>8</v>
      </c>
      <c r="E301" s="58">
        <v>16</v>
      </c>
      <c r="F301" s="58">
        <v>49</v>
      </c>
      <c r="G301" s="58">
        <v>71</v>
      </c>
      <c r="H301" s="59">
        <v>53</v>
      </c>
      <c r="I301" s="60">
        <f>Tabela1[[#This Row],[E_27/3 a 9/4]]/SUM(Tabela1[E_27/3 a 9/4])</f>
        <v>4.1881341467269335E-4</v>
      </c>
      <c r="J301" s="60">
        <f>SUM($I$4:I301)</f>
        <v>0.82921105035243359</v>
      </c>
      <c r="K301" s="61">
        <f t="shared" si="36"/>
        <v>220.68965517241381</v>
      </c>
      <c r="L301" s="61">
        <f t="shared" si="37"/>
        <v>441.37931034482762</v>
      </c>
      <c r="M301" s="61">
        <f t="shared" si="38"/>
        <v>1351.7241379310344</v>
      </c>
      <c r="N301" s="61">
        <f t="shared" si="39"/>
        <v>1958.6206896551723</v>
      </c>
      <c r="O301" s="61">
        <f t="shared" si="40"/>
        <v>1462.0689655172414</v>
      </c>
      <c r="P301" s="59">
        <f>SLOPE(K301:O301,Datas!$G$1:$G$5)</f>
        <v>400</v>
      </c>
      <c r="Q301" s="61">
        <f t="shared" si="41"/>
        <v>89.856760849631698</v>
      </c>
      <c r="R301" s="48" t="str">
        <f t="shared" si="42"/>
        <v>AUMENTO</v>
      </c>
      <c r="S301" s="60">
        <f t="shared" si="43"/>
        <v>1.547945205479452</v>
      </c>
      <c r="T30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01" s="48" t="str">
        <f t="shared" si="44"/>
        <v>Risco MUITO ALTO de transmissão nas escolas com tendência de AUMENTO na taxa.</v>
      </c>
    </row>
    <row r="302" spans="1:21" x14ac:dyDescent="0.35">
      <c r="A302" s="56" t="s">
        <v>650</v>
      </c>
      <c r="B302" s="57">
        <v>5873</v>
      </c>
      <c r="C302" s="48" t="s">
        <v>77</v>
      </c>
      <c r="D302" s="58">
        <v>19</v>
      </c>
      <c r="E302" s="58">
        <v>26</v>
      </c>
      <c r="F302" s="58">
        <v>0</v>
      </c>
      <c r="G302" s="58">
        <v>0</v>
      </c>
      <c r="H302" s="59">
        <v>187</v>
      </c>
      <c r="I302" s="60">
        <f>Tabela1[[#This Row],[E_27/3 a 9/4]]/SUM(Tabela1[E_27/3 a 9/4])</f>
        <v>1.4777001612036539E-3</v>
      </c>
      <c r="J302" s="60">
        <f>SUM($I$4:I302)</f>
        <v>0.83068875051363722</v>
      </c>
      <c r="K302" s="61">
        <f t="shared" si="36"/>
        <v>323.51438787672396</v>
      </c>
      <c r="L302" s="61">
        <f t="shared" si="37"/>
        <v>442.70389919972757</v>
      </c>
      <c r="M302" s="61">
        <f t="shared" si="38"/>
        <v>0</v>
      </c>
      <c r="N302" s="61">
        <f t="shared" si="39"/>
        <v>0</v>
      </c>
      <c r="O302" s="61">
        <f t="shared" si="40"/>
        <v>3184.0626596288098</v>
      </c>
      <c r="P302" s="59">
        <f>SLOPE(K302:O302,Datas!$G$1:$G$5)</f>
        <v>527.83926443044436</v>
      </c>
      <c r="Q302" s="61">
        <f t="shared" si="41"/>
        <v>89.891452351452969</v>
      </c>
      <c r="R302" s="48" t="str">
        <f t="shared" si="42"/>
        <v>AUMENTO</v>
      </c>
      <c r="S302" s="60">
        <f t="shared" si="43"/>
        <v>5.2333333333333334</v>
      </c>
      <c r="T30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02" s="48" t="str">
        <f t="shared" si="44"/>
        <v>Risco MUITO ALTO de transmissão nas escolas com tendência de AUMENTO na taxa.</v>
      </c>
    </row>
    <row r="303" spans="1:21" x14ac:dyDescent="0.35">
      <c r="A303" s="56" t="s">
        <v>129</v>
      </c>
      <c r="B303" s="57">
        <v>9541</v>
      </c>
      <c r="C303" s="48" t="s">
        <v>30</v>
      </c>
      <c r="D303" s="58">
        <v>4</v>
      </c>
      <c r="E303" s="58">
        <v>9</v>
      </c>
      <c r="F303" s="58">
        <v>12</v>
      </c>
      <c r="G303" s="58">
        <v>4</v>
      </c>
      <c r="H303" s="59">
        <v>25</v>
      </c>
      <c r="I303" s="60">
        <f>Tabela1[[#This Row],[E_27/3 a 9/4]]/SUM(Tabela1[E_27/3 a 9/4])</f>
        <v>1.975534974871195E-4</v>
      </c>
      <c r="J303" s="60">
        <f>SUM($I$4:I303)</f>
        <v>0.83088630401112429</v>
      </c>
      <c r="K303" s="61">
        <f t="shared" si="36"/>
        <v>41.924326590504137</v>
      </c>
      <c r="L303" s="61">
        <f t="shared" si="37"/>
        <v>94.329734828634315</v>
      </c>
      <c r="M303" s="61">
        <f t="shared" si="38"/>
        <v>125.77297977151241</v>
      </c>
      <c r="N303" s="61">
        <f t="shared" si="39"/>
        <v>41.924326590504137</v>
      </c>
      <c r="O303" s="61">
        <f t="shared" si="40"/>
        <v>262.02704119065089</v>
      </c>
      <c r="P303" s="59">
        <f>SLOPE(K303:O303,Datas!$G$1:$G$5)</f>
        <v>38.780002096216336</v>
      </c>
      <c r="Q303" s="61">
        <f t="shared" si="41"/>
        <v>88.522870500069615</v>
      </c>
      <c r="R303" s="48" t="str">
        <f t="shared" si="42"/>
        <v>AUMENTO</v>
      </c>
      <c r="S303" s="60">
        <f t="shared" si="43"/>
        <v>0.74000000000000021</v>
      </c>
      <c r="T30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03" s="48" t="str">
        <f t="shared" si="44"/>
        <v>Risco MUITO ALTO de transmissão nas escolas com tendência de AUMENTO na taxa.</v>
      </c>
    </row>
    <row r="304" spans="1:21" x14ac:dyDescent="0.35">
      <c r="A304" s="56" t="s">
        <v>794</v>
      </c>
      <c r="B304" s="57">
        <v>39082</v>
      </c>
      <c r="C304" s="48" t="s">
        <v>0</v>
      </c>
      <c r="D304" s="58">
        <v>59</v>
      </c>
      <c r="E304" s="58">
        <v>176</v>
      </c>
      <c r="F304" s="58">
        <v>202</v>
      </c>
      <c r="G304" s="58">
        <v>455</v>
      </c>
      <c r="H304" s="59">
        <v>430</v>
      </c>
      <c r="I304" s="60">
        <f>Tabela1[[#This Row],[E_27/3 a 9/4]]/SUM(Tabela1[E_27/3 a 9/4])</f>
        <v>3.3979201567784557E-3</v>
      </c>
      <c r="J304" s="60">
        <f>SUM($I$4:I304)</f>
        <v>0.83428422416790271</v>
      </c>
      <c r="K304" s="61">
        <f t="shared" si="36"/>
        <v>150.96463845248454</v>
      </c>
      <c r="L304" s="61">
        <f t="shared" si="37"/>
        <v>450.33519267181822</v>
      </c>
      <c r="M304" s="61">
        <f t="shared" si="38"/>
        <v>516.86198249833683</v>
      </c>
      <c r="N304" s="61">
        <f t="shared" si="39"/>
        <v>1164.2188219640755</v>
      </c>
      <c r="O304" s="61">
        <f t="shared" si="40"/>
        <v>1100.2507548231924</v>
      </c>
      <c r="P304" s="59">
        <f>SLOPE(K304:O304,Datas!$G$1:$G$5)</f>
        <v>261.24558620336728</v>
      </c>
      <c r="Q304" s="61">
        <f t="shared" si="41"/>
        <v>89.780683377230247</v>
      </c>
      <c r="R304" s="48" t="str">
        <f t="shared" si="42"/>
        <v>AUMENTO</v>
      </c>
      <c r="S304" s="60">
        <f t="shared" si="43"/>
        <v>2.037757437070939</v>
      </c>
      <c r="T30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04" s="48" t="str">
        <f t="shared" si="44"/>
        <v>Risco MUITO ALTO de transmissão nas escolas com tendência de AUMENTO na taxa.</v>
      </c>
    </row>
    <row r="305" spans="1:21" x14ac:dyDescent="0.35">
      <c r="A305" s="56" t="s">
        <v>267</v>
      </c>
      <c r="B305" s="57">
        <v>26573</v>
      </c>
      <c r="C305" s="48" t="s">
        <v>53</v>
      </c>
      <c r="D305" s="58">
        <v>65</v>
      </c>
      <c r="E305" s="58">
        <v>100</v>
      </c>
      <c r="F305" s="58">
        <v>238</v>
      </c>
      <c r="G305" s="58">
        <v>231</v>
      </c>
      <c r="H305" s="59">
        <v>119</v>
      </c>
      <c r="I305" s="60">
        <f>Tabela1[[#This Row],[E_27/3 a 9/4]]/SUM(Tabela1[E_27/3 a 9/4])</f>
        <v>9.4035464803868892E-4</v>
      </c>
      <c r="J305" s="60">
        <f>SUM($I$4:I305)</f>
        <v>0.83522457881594137</v>
      </c>
      <c r="K305" s="61">
        <f t="shared" si="36"/>
        <v>244.6091897790991</v>
      </c>
      <c r="L305" s="61">
        <f t="shared" si="37"/>
        <v>376.32183042938317</v>
      </c>
      <c r="M305" s="61">
        <f t="shared" si="38"/>
        <v>895.64595642193206</v>
      </c>
      <c r="N305" s="61">
        <f t="shared" si="39"/>
        <v>869.30342829187509</v>
      </c>
      <c r="O305" s="61">
        <f t="shared" si="40"/>
        <v>447.82297821096603</v>
      </c>
      <c r="P305" s="59">
        <f>SLOPE(K305:O305,Datas!$G$1:$G$5)</f>
        <v>89.940917472622587</v>
      </c>
      <c r="Q305" s="61">
        <f t="shared" si="41"/>
        <v>89.362988277767641</v>
      </c>
      <c r="R305" s="48" t="str">
        <f t="shared" si="42"/>
        <v>AUMENTO</v>
      </c>
      <c r="S305" s="60">
        <f t="shared" si="43"/>
        <v>0.30272952853598006</v>
      </c>
      <c r="T30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05" s="48" t="str">
        <f t="shared" si="44"/>
        <v>Risco MUITO ALTO de transmissão nas escolas com tendência de AUMENTO na taxa.</v>
      </c>
    </row>
    <row r="306" spans="1:21" x14ac:dyDescent="0.35">
      <c r="A306" s="56" t="s">
        <v>780</v>
      </c>
      <c r="B306" s="57">
        <v>15284</v>
      </c>
      <c r="C306" s="48" t="s">
        <v>0</v>
      </c>
      <c r="D306" s="58">
        <v>25</v>
      </c>
      <c r="E306" s="58">
        <v>17</v>
      </c>
      <c r="F306" s="58">
        <v>60</v>
      </c>
      <c r="G306" s="58">
        <v>265</v>
      </c>
      <c r="H306" s="59">
        <v>266</v>
      </c>
      <c r="I306" s="60">
        <f>Tabela1[[#This Row],[E_27/3 a 9/4]]/SUM(Tabela1[E_27/3 a 9/4])</f>
        <v>2.1019692132629515E-3</v>
      </c>
      <c r="J306" s="60">
        <f>SUM($I$4:I306)</f>
        <v>0.83732654802920436</v>
      </c>
      <c r="K306" s="61">
        <f t="shared" si="36"/>
        <v>163.56974613975399</v>
      </c>
      <c r="L306" s="61">
        <f t="shared" si="37"/>
        <v>111.22742737503272</v>
      </c>
      <c r="M306" s="61">
        <f t="shared" si="38"/>
        <v>392.56739073540956</v>
      </c>
      <c r="N306" s="61">
        <f t="shared" si="39"/>
        <v>1733.8393090813922</v>
      </c>
      <c r="O306" s="61">
        <f t="shared" si="40"/>
        <v>1740.3820989269825</v>
      </c>
      <c r="P306" s="59">
        <f>SLOPE(K306:O306,Datas!$G$1:$G$5)</f>
        <v>477.62365872808169</v>
      </c>
      <c r="Q306" s="61">
        <f t="shared" si="41"/>
        <v>89.880040080205021</v>
      </c>
      <c r="R306" s="48" t="str">
        <f t="shared" si="42"/>
        <v>AUMENTO</v>
      </c>
      <c r="S306" s="60">
        <f t="shared" si="43"/>
        <v>6.8088235294117654</v>
      </c>
      <c r="T30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06" s="48" t="str">
        <f t="shared" si="44"/>
        <v>Risco MUITO ALTO de transmissão nas escolas com tendência de AUMENTO na taxa.</v>
      </c>
    </row>
    <row r="307" spans="1:21" x14ac:dyDescent="0.35">
      <c r="A307" s="56" t="s">
        <v>802</v>
      </c>
      <c r="B307" s="57">
        <v>7472</v>
      </c>
      <c r="C307" s="48" t="s">
        <v>10</v>
      </c>
      <c r="D307" s="58">
        <v>36</v>
      </c>
      <c r="E307" s="58">
        <v>14</v>
      </c>
      <c r="F307" s="58">
        <v>31</v>
      </c>
      <c r="G307" s="58">
        <v>37</v>
      </c>
      <c r="H307" s="59">
        <v>89</v>
      </c>
      <c r="I307" s="60">
        <f>Tabela1[[#This Row],[E_27/3 a 9/4]]/SUM(Tabela1[E_27/3 a 9/4])</f>
        <v>7.032904510541455E-4</v>
      </c>
      <c r="J307" s="60">
        <f>SUM($I$4:I307)</f>
        <v>0.83802983848025847</v>
      </c>
      <c r="K307" s="61">
        <f t="shared" si="36"/>
        <v>481.79871520342613</v>
      </c>
      <c r="L307" s="61">
        <f t="shared" si="37"/>
        <v>187.3661670235546</v>
      </c>
      <c r="M307" s="61">
        <f t="shared" si="38"/>
        <v>414.88222698072803</v>
      </c>
      <c r="N307" s="61">
        <f t="shared" si="39"/>
        <v>495.18201284796572</v>
      </c>
      <c r="O307" s="61">
        <f t="shared" si="40"/>
        <v>1191.1134903640257</v>
      </c>
      <c r="P307" s="59">
        <f>SLOPE(K307:O307,Datas!$G$1:$G$5)</f>
        <v>172.64453961456101</v>
      </c>
      <c r="Q307" s="61">
        <f t="shared" si="41"/>
        <v>89.668132343522316</v>
      </c>
      <c r="R307" s="48" t="str">
        <f t="shared" si="42"/>
        <v>AUMENTO</v>
      </c>
      <c r="S307" s="60">
        <f t="shared" si="43"/>
        <v>1.3333333333333337</v>
      </c>
      <c r="T30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07" s="48" t="str">
        <f t="shared" si="44"/>
        <v>Risco MUITO ALTO de transmissão nas escolas com tendência de AUMENTO na taxa.</v>
      </c>
    </row>
    <row r="308" spans="1:21" x14ac:dyDescent="0.35">
      <c r="A308" s="56" t="s">
        <v>323</v>
      </c>
      <c r="B308" s="57">
        <v>15821</v>
      </c>
      <c r="C308" s="48" t="s">
        <v>0</v>
      </c>
      <c r="D308" s="58">
        <v>32</v>
      </c>
      <c r="E308" s="58">
        <v>40</v>
      </c>
      <c r="F308" s="58">
        <v>31</v>
      </c>
      <c r="G308" s="58">
        <v>88</v>
      </c>
      <c r="H308" s="59">
        <v>140</v>
      </c>
      <c r="I308" s="60">
        <f>Tabela1[[#This Row],[E_27/3 a 9/4]]/SUM(Tabela1[E_27/3 a 9/4])</f>
        <v>1.1062995859278692E-3</v>
      </c>
      <c r="J308" s="60">
        <f>SUM($I$4:I308)</f>
        <v>0.83913613806618637</v>
      </c>
      <c r="K308" s="61">
        <f t="shared" si="36"/>
        <v>202.26281524555969</v>
      </c>
      <c r="L308" s="61">
        <f t="shared" si="37"/>
        <v>252.82851905694963</v>
      </c>
      <c r="M308" s="61">
        <f t="shared" si="38"/>
        <v>195.94210226913594</v>
      </c>
      <c r="N308" s="61">
        <f t="shared" si="39"/>
        <v>556.22274192528914</v>
      </c>
      <c r="O308" s="61">
        <f t="shared" si="40"/>
        <v>884.89981669932376</v>
      </c>
      <c r="P308" s="59">
        <f>SLOPE(K308:O308,Datas!$G$1:$G$5)</f>
        <v>166.86682257758676</v>
      </c>
      <c r="Q308" s="61">
        <f t="shared" si="41"/>
        <v>89.656641789290958</v>
      </c>
      <c r="R308" s="48" t="str">
        <f t="shared" si="42"/>
        <v>AUMENTO</v>
      </c>
      <c r="S308" s="60">
        <f t="shared" si="43"/>
        <v>2.320388349514563</v>
      </c>
      <c r="T30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08" s="48" t="str">
        <f t="shared" si="44"/>
        <v>Risco MUITO ALTO de transmissão nas escolas com tendência de AUMENTO na taxa.</v>
      </c>
    </row>
    <row r="309" spans="1:21" x14ac:dyDescent="0.35">
      <c r="A309" s="56" t="s">
        <v>340</v>
      </c>
      <c r="B309" s="57">
        <v>32365</v>
      </c>
      <c r="C309" s="48" t="s">
        <v>0</v>
      </c>
      <c r="D309" s="58">
        <v>100</v>
      </c>
      <c r="E309" s="58">
        <v>45</v>
      </c>
      <c r="F309" s="58">
        <v>38</v>
      </c>
      <c r="G309" s="58">
        <v>144</v>
      </c>
      <c r="H309" s="59">
        <v>156</v>
      </c>
      <c r="I309" s="60">
        <f>Tabela1[[#This Row],[E_27/3 a 9/4]]/SUM(Tabela1[E_27/3 a 9/4])</f>
        <v>1.2327338243196258E-3</v>
      </c>
      <c r="J309" s="60">
        <f>SUM($I$4:I309)</f>
        <v>0.84036887189050602</v>
      </c>
      <c r="K309" s="61">
        <f t="shared" si="36"/>
        <v>308.9757454039858</v>
      </c>
      <c r="L309" s="61">
        <f t="shared" si="37"/>
        <v>139.03908543179361</v>
      </c>
      <c r="M309" s="61">
        <f t="shared" si="38"/>
        <v>117.41078325351461</v>
      </c>
      <c r="N309" s="61">
        <f t="shared" si="39"/>
        <v>444.92507338173948</v>
      </c>
      <c r="O309" s="61">
        <f t="shared" si="40"/>
        <v>482.00216283021786</v>
      </c>
      <c r="P309" s="59">
        <f>SLOPE(K309:O309,Datas!$G$1:$G$5)</f>
        <v>65.193882280240999</v>
      </c>
      <c r="Q309" s="61">
        <f t="shared" si="41"/>
        <v>89.121216828741836</v>
      </c>
      <c r="R309" s="48" t="str">
        <f t="shared" si="42"/>
        <v>AUMENTO</v>
      </c>
      <c r="S309" s="60">
        <f t="shared" si="43"/>
        <v>1.4590163934426226</v>
      </c>
      <c r="T30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09" s="48" t="str">
        <f t="shared" si="44"/>
        <v>Risco MUITO ALTO de transmissão nas escolas com tendência de AUMENTO na taxa.</v>
      </c>
    </row>
    <row r="310" spans="1:21" x14ac:dyDescent="0.35">
      <c r="A310" s="56" t="s">
        <v>415</v>
      </c>
      <c r="B310" s="57">
        <v>2947</v>
      </c>
      <c r="C310" s="48" t="s">
        <v>3</v>
      </c>
      <c r="D310" s="58">
        <v>4</v>
      </c>
      <c r="E310" s="58">
        <v>6</v>
      </c>
      <c r="F310" s="58">
        <v>5</v>
      </c>
      <c r="G310" s="58">
        <v>18</v>
      </c>
      <c r="H310" s="59">
        <v>24</v>
      </c>
      <c r="I310" s="60">
        <f>Tabela1[[#This Row],[E_27/3 a 9/4]]/SUM(Tabela1[E_27/3 a 9/4])</f>
        <v>1.8965135758763473E-4</v>
      </c>
      <c r="J310" s="60">
        <f>SUM($I$4:I310)</f>
        <v>0.84055852324809366</v>
      </c>
      <c r="K310" s="61">
        <f t="shared" si="36"/>
        <v>135.73125212080083</v>
      </c>
      <c r="L310" s="61">
        <f t="shared" si="37"/>
        <v>203.59687818120122</v>
      </c>
      <c r="M310" s="61">
        <f t="shared" si="38"/>
        <v>169.66406515100101</v>
      </c>
      <c r="N310" s="61">
        <f t="shared" si="39"/>
        <v>610.79063454360357</v>
      </c>
      <c r="O310" s="61">
        <f t="shared" si="40"/>
        <v>814.38751272480488</v>
      </c>
      <c r="P310" s="59">
        <f>SLOPE(K310:O310,Datas!$G$1:$G$5)</f>
        <v>176.45062775704105</v>
      </c>
      <c r="Q310" s="61">
        <f t="shared" si="41"/>
        <v>89.675290664377869</v>
      </c>
      <c r="R310" s="48" t="str">
        <f t="shared" si="42"/>
        <v>AUMENTO</v>
      </c>
      <c r="S310" s="60">
        <f t="shared" si="43"/>
        <v>3.1999999999999993</v>
      </c>
      <c r="T31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10" s="48" t="str">
        <f t="shared" si="44"/>
        <v>Risco MUITO ALTO de transmissão nas escolas com tendência de AUMENTO na taxa.</v>
      </c>
    </row>
    <row r="311" spans="1:21" x14ac:dyDescent="0.35">
      <c r="A311" s="56" t="s">
        <v>711</v>
      </c>
      <c r="B311" s="57">
        <v>9129</v>
      </c>
      <c r="C311" s="48" t="s">
        <v>26</v>
      </c>
      <c r="D311" s="58">
        <v>40</v>
      </c>
      <c r="E311" s="58">
        <v>50</v>
      </c>
      <c r="F311" s="58">
        <v>61</v>
      </c>
      <c r="G311" s="58">
        <v>42</v>
      </c>
      <c r="H311" s="59">
        <v>55</v>
      </c>
      <c r="I311" s="60">
        <f>Tabela1[[#This Row],[E_27/3 a 9/4]]/SUM(Tabela1[E_27/3 a 9/4])</f>
        <v>4.3461769447166295E-4</v>
      </c>
      <c r="J311" s="60">
        <f>SUM($I$4:I311)</f>
        <v>0.84099314094256528</v>
      </c>
      <c r="K311" s="61">
        <f t="shared" si="36"/>
        <v>438.16409245262349</v>
      </c>
      <c r="L311" s="61">
        <f t="shared" si="37"/>
        <v>547.70511556577947</v>
      </c>
      <c r="M311" s="61">
        <f t="shared" si="38"/>
        <v>668.2002409902509</v>
      </c>
      <c r="N311" s="61">
        <f t="shared" si="39"/>
        <v>460.07229707525465</v>
      </c>
      <c r="O311" s="61">
        <f t="shared" si="40"/>
        <v>602.47562712235731</v>
      </c>
      <c r="P311" s="59">
        <f>SLOPE(K311:O311,Datas!$G$1:$G$5)</f>
        <v>24.099025084894283</v>
      </c>
      <c r="Q311" s="61">
        <f t="shared" si="41"/>
        <v>87.623848769933403</v>
      </c>
      <c r="R311" s="48" t="str">
        <f t="shared" si="42"/>
        <v>AUMENTO</v>
      </c>
      <c r="S311" s="60">
        <f t="shared" si="43"/>
        <v>-3.6423841059602675E-2</v>
      </c>
      <c r="T31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11" s="48" t="str">
        <f t="shared" si="44"/>
        <v>Risco MUITO ALTO de transmissão nas escolas com tendência de AUMENTO na taxa.</v>
      </c>
    </row>
    <row r="312" spans="1:21" x14ac:dyDescent="0.35">
      <c r="A312" s="56" t="s">
        <v>237</v>
      </c>
      <c r="B312" s="57">
        <v>14792</v>
      </c>
      <c r="C312" s="48" t="s">
        <v>10</v>
      </c>
      <c r="D312" s="58">
        <v>74</v>
      </c>
      <c r="E312" s="58">
        <v>28</v>
      </c>
      <c r="F312" s="58">
        <v>29</v>
      </c>
      <c r="G312" s="58">
        <v>61</v>
      </c>
      <c r="H312" s="59">
        <v>36</v>
      </c>
      <c r="I312" s="60">
        <f>Tabela1[[#This Row],[E_27/3 a 9/4]]/SUM(Tabela1[E_27/3 a 9/4])</f>
        <v>2.844770363814521E-4</v>
      </c>
      <c r="J312" s="60">
        <f>SUM($I$4:I312)</f>
        <v>0.84127761797894673</v>
      </c>
      <c r="K312" s="61">
        <f t="shared" si="36"/>
        <v>500.27041644131958</v>
      </c>
      <c r="L312" s="61">
        <f t="shared" si="37"/>
        <v>189.29150892374255</v>
      </c>
      <c r="M312" s="61">
        <f t="shared" si="38"/>
        <v>196.05191995673334</v>
      </c>
      <c r="N312" s="61">
        <f t="shared" si="39"/>
        <v>412.38507301243914</v>
      </c>
      <c r="O312" s="61">
        <f t="shared" si="40"/>
        <v>243.37479718766903</v>
      </c>
      <c r="P312" s="59">
        <f>SLOPE(K312:O312,Datas!$G$1:$G$5)</f>
        <v>-29.069767441860449</v>
      </c>
      <c r="Q312" s="61">
        <f t="shared" si="41"/>
        <v>-88.02980209079459</v>
      </c>
      <c r="R312" s="48" t="str">
        <f t="shared" si="42"/>
        <v>Redução</v>
      </c>
      <c r="S312" s="60">
        <f t="shared" si="43"/>
        <v>0.11068702290076338</v>
      </c>
      <c r="T31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12" s="48" t="str">
        <f t="shared" si="44"/>
        <v>Risco MUITO ALTO de transmissão nas escolas com tendência de Redução na taxa.</v>
      </c>
    </row>
    <row r="313" spans="1:21" x14ac:dyDescent="0.35">
      <c r="A313" s="56" t="s">
        <v>398</v>
      </c>
      <c r="B313" s="57">
        <v>6652</v>
      </c>
      <c r="C313" s="48" t="s">
        <v>8</v>
      </c>
      <c r="D313" s="58">
        <v>30</v>
      </c>
      <c r="E313" s="58">
        <v>14</v>
      </c>
      <c r="F313" s="58">
        <v>13</v>
      </c>
      <c r="G313" s="58">
        <v>28</v>
      </c>
      <c r="H313" s="59">
        <v>63</v>
      </c>
      <c r="I313" s="60">
        <f>Tabela1[[#This Row],[E_27/3 a 9/4]]/SUM(Tabela1[E_27/3 a 9/4])</f>
        <v>4.9783481366754117E-4</v>
      </c>
      <c r="J313" s="60">
        <f>SUM($I$4:I313)</f>
        <v>0.84177545279261423</v>
      </c>
      <c r="K313" s="61">
        <f t="shared" si="36"/>
        <v>450.99218280216479</v>
      </c>
      <c r="L313" s="61">
        <f t="shared" si="37"/>
        <v>210.46301864101022</v>
      </c>
      <c r="M313" s="61">
        <f t="shared" si="38"/>
        <v>195.42994588093808</v>
      </c>
      <c r="N313" s="61">
        <f t="shared" si="39"/>
        <v>420.92603728202045</v>
      </c>
      <c r="O313" s="61">
        <f t="shared" si="40"/>
        <v>947.0835838845461</v>
      </c>
      <c r="P313" s="59">
        <f>SLOPE(K313:O313,Datas!$G$1:$G$5)</f>
        <v>120.2645820805773</v>
      </c>
      <c r="Q313" s="61">
        <f t="shared" si="41"/>
        <v>89.523596572534217</v>
      </c>
      <c r="R313" s="48" t="str">
        <f t="shared" si="42"/>
        <v>AUMENTO</v>
      </c>
      <c r="S313" s="60">
        <f t="shared" si="43"/>
        <v>1.3947368421052631</v>
      </c>
      <c r="T31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13" s="48" t="str">
        <f t="shared" si="44"/>
        <v>Risco MUITO ALTO de transmissão nas escolas com tendência de AUMENTO na taxa.</v>
      </c>
    </row>
    <row r="314" spans="1:21" x14ac:dyDescent="0.35">
      <c r="A314" s="56" t="s">
        <v>694</v>
      </c>
      <c r="B314" s="57">
        <v>5609</v>
      </c>
      <c r="C314" s="48" t="s">
        <v>19</v>
      </c>
      <c r="D314" s="58">
        <v>40</v>
      </c>
      <c r="E314" s="58">
        <v>30</v>
      </c>
      <c r="F314" s="58">
        <v>27</v>
      </c>
      <c r="G314" s="58">
        <v>46</v>
      </c>
      <c r="H314" s="59">
        <v>15</v>
      </c>
      <c r="I314" s="60">
        <f>Tabela1[[#This Row],[E_27/3 a 9/4]]/SUM(Tabela1[E_27/3 a 9/4])</f>
        <v>1.1853209849227171E-4</v>
      </c>
      <c r="J314" s="60">
        <f>SUM($I$4:I314)</f>
        <v>0.84189398489110645</v>
      </c>
      <c r="K314" s="61">
        <f t="shared" si="36"/>
        <v>713.13959707612764</v>
      </c>
      <c r="L314" s="61">
        <f t="shared" si="37"/>
        <v>534.8546978070957</v>
      </c>
      <c r="M314" s="61">
        <f t="shared" si="38"/>
        <v>481.36922802638611</v>
      </c>
      <c r="N314" s="61">
        <f t="shared" si="39"/>
        <v>820.11053663754683</v>
      </c>
      <c r="O314" s="61">
        <f t="shared" si="40"/>
        <v>267.42734890354785</v>
      </c>
      <c r="P314" s="59">
        <f>SLOPE(K314:O314,Datas!$G$1:$G$5)</f>
        <v>-60.616865751470847</v>
      </c>
      <c r="Q314" s="61">
        <f t="shared" si="41"/>
        <v>-89.054873888430862</v>
      </c>
      <c r="R314" s="48" t="str">
        <f t="shared" si="42"/>
        <v>Redução</v>
      </c>
      <c r="S314" s="60">
        <f t="shared" si="43"/>
        <v>-5.6701030927834968E-2</v>
      </c>
      <c r="T31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14" s="48" t="str">
        <f t="shared" si="44"/>
        <v>Risco MUITO ALTO de transmissão nas escolas com tendência de Redução na taxa.</v>
      </c>
    </row>
    <row r="315" spans="1:21" x14ac:dyDescent="0.35">
      <c r="A315" s="56" t="s">
        <v>466</v>
      </c>
      <c r="B315" s="57">
        <v>15391</v>
      </c>
      <c r="C315" s="48" t="s">
        <v>50</v>
      </c>
      <c r="D315" s="58">
        <v>20</v>
      </c>
      <c r="E315" s="58">
        <v>10</v>
      </c>
      <c r="F315" s="58">
        <v>21</v>
      </c>
      <c r="G315" s="58">
        <v>38</v>
      </c>
      <c r="H315" s="59">
        <v>15</v>
      </c>
      <c r="I315" s="60">
        <f>Tabela1[[#This Row],[E_27/3 a 9/4]]/SUM(Tabela1[E_27/3 a 9/4])</f>
        <v>1.1853209849227171E-4</v>
      </c>
      <c r="J315" s="60">
        <f>SUM($I$4:I315)</f>
        <v>0.84201251698959867</v>
      </c>
      <c r="K315" s="61">
        <f t="shared" si="36"/>
        <v>129.94607237996232</v>
      </c>
      <c r="L315" s="61">
        <f t="shared" si="37"/>
        <v>64.973036189981158</v>
      </c>
      <c r="M315" s="61">
        <f t="shared" si="38"/>
        <v>136.44337599896045</v>
      </c>
      <c r="N315" s="61">
        <f t="shared" si="39"/>
        <v>246.8975375219284</v>
      </c>
      <c r="O315" s="61">
        <f t="shared" si="40"/>
        <v>97.459554284971745</v>
      </c>
      <c r="P315" s="59">
        <f>SLOPE(K315:O315,Datas!$G$1:$G$5)</f>
        <v>11.695146514196608</v>
      </c>
      <c r="Q315" s="61">
        <f t="shared" si="41"/>
        <v>85.112779890218832</v>
      </c>
      <c r="R315" s="48" t="str">
        <f t="shared" si="42"/>
        <v>AUMENTO</v>
      </c>
      <c r="S315" s="60">
        <f t="shared" si="43"/>
        <v>0.55882352941176461</v>
      </c>
      <c r="T315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315" s="48" t="str">
        <f t="shared" si="44"/>
        <v>Risco alto de transmissão nas escolas com tendência de AUMENTO na taxa.</v>
      </c>
    </row>
    <row r="316" spans="1:21" x14ac:dyDescent="0.35">
      <c r="A316" s="56" t="s">
        <v>329</v>
      </c>
      <c r="B316" s="57">
        <v>15124</v>
      </c>
      <c r="C316" s="48" t="s">
        <v>10</v>
      </c>
      <c r="D316" s="58">
        <v>42</v>
      </c>
      <c r="E316" s="58">
        <v>41</v>
      </c>
      <c r="F316" s="58">
        <v>48</v>
      </c>
      <c r="G316" s="58">
        <v>25</v>
      </c>
      <c r="H316" s="59">
        <v>35</v>
      </c>
      <c r="I316" s="60">
        <f>Tabela1[[#This Row],[E_27/3 a 9/4]]/SUM(Tabela1[E_27/3 a 9/4])</f>
        <v>2.765748964819673E-4</v>
      </c>
      <c r="J316" s="60">
        <f>SUM($I$4:I316)</f>
        <v>0.84228909188608059</v>
      </c>
      <c r="K316" s="61">
        <f t="shared" si="36"/>
        <v>277.70431102882839</v>
      </c>
      <c r="L316" s="61">
        <f t="shared" si="37"/>
        <v>271.09230362338008</v>
      </c>
      <c r="M316" s="61">
        <f t="shared" si="38"/>
        <v>317.37635546151813</v>
      </c>
      <c r="N316" s="61">
        <f t="shared" si="39"/>
        <v>165.30018513620735</v>
      </c>
      <c r="O316" s="61">
        <f t="shared" si="40"/>
        <v>231.42025919069027</v>
      </c>
      <c r="P316" s="59">
        <f>SLOPE(K316:O316,Datas!$G$1:$G$5)</f>
        <v>-19.836022216344894</v>
      </c>
      <c r="Q316" s="61">
        <f t="shared" si="41"/>
        <v>-87.11397206467376</v>
      </c>
      <c r="R316" s="48" t="str">
        <f t="shared" si="42"/>
        <v>Redução</v>
      </c>
      <c r="S316" s="60">
        <f t="shared" si="43"/>
        <v>-0.31297709923664141</v>
      </c>
      <c r="T31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16" s="48" t="str">
        <f t="shared" si="44"/>
        <v>Risco MUITO ALTO de transmissão nas escolas com tendência de Redução na taxa.</v>
      </c>
    </row>
    <row r="317" spans="1:21" x14ac:dyDescent="0.35">
      <c r="A317" s="56" t="s">
        <v>336</v>
      </c>
      <c r="B317" s="57">
        <v>18774</v>
      </c>
      <c r="C317" s="48" t="s">
        <v>50</v>
      </c>
      <c r="D317" s="58">
        <v>118</v>
      </c>
      <c r="E317" s="58">
        <v>41</v>
      </c>
      <c r="F317" s="58">
        <v>46</v>
      </c>
      <c r="G317" s="58">
        <v>35</v>
      </c>
      <c r="H317" s="59">
        <v>32</v>
      </c>
      <c r="I317" s="60">
        <f>Tabela1[[#This Row],[E_27/3 a 9/4]]/SUM(Tabela1[E_27/3 a 9/4])</f>
        <v>2.5286847678351296E-4</v>
      </c>
      <c r="J317" s="60">
        <f>SUM($I$4:I317)</f>
        <v>0.84254196036286411</v>
      </c>
      <c r="K317" s="61">
        <f t="shared" si="36"/>
        <v>628.5288164482796</v>
      </c>
      <c r="L317" s="61">
        <f t="shared" si="37"/>
        <v>218.38713113880897</v>
      </c>
      <c r="M317" s="61">
        <f t="shared" si="38"/>
        <v>245.01970810695641</v>
      </c>
      <c r="N317" s="61">
        <f t="shared" si="39"/>
        <v>186.42803877703207</v>
      </c>
      <c r="O317" s="61">
        <f t="shared" si="40"/>
        <v>170.44849259614361</v>
      </c>
      <c r="P317" s="59">
        <f>SLOPE(K317:O317,Datas!$G$1:$G$5)</f>
        <v>-94.811974006604899</v>
      </c>
      <c r="Q317" s="61">
        <f t="shared" si="41"/>
        <v>-89.395712876291995</v>
      </c>
      <c r="R317" s="48" t="str">
        <f t="shared" si="42"/>
        <v>Redução</v>
      </c>
      <c r="S317" s="60">
        <f t="shared" si="43"/>
        <v>-0.50975609756097562</v>
      </c>
      <c r="T317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317" s="48" t="str">
        <f t="shared" si="44"/>
        <v>Risco alto de transmissão nas escolas com tendência de Redução na taxa.</v>
      </c>
    </row>
    <row r="318" spans="1:21" x14ac:dyDescent="0.35">
      <c r="A318" s="56" t="s">
        <v>72</v>
      </c>
      <c r="B318" s="57">
        <v>6859</v>
      </c>
      <c r="C318" s="48" t="s">
        <v>71</v>
      </c>
      <c r="D318" s="58">
        <v>9</v>
      </c>
      <c r="E318" s="58">
        <v>5</v>
      </c>
      <c r="F318" s="58">
        <v>4</v>
      </c>
      <c r="G318" s="58">
        <v>47</v>
      </c>
      <c r="H318" s="59">
        <v>0</v>
      </c>
      <c r="I318" s="60">
        <f>Tabela1[[#This Row],[E_27/3 a 9/4]]/SUM(Tabela1[E_27/3 a 9/4])</f>
        <v>0</v>
      </c>
      <c r="J318" s="60">
        <f>SUM($I$4:I318)</f>
        <v>0.84254196036286411</v>
      </c>
      <c r="K318" s="61">
        <f t="shared" si="36"/>
        <v>131.21446274967195</v>
      </c>
      <c r="L318" s="61">
        <f t="shared" si="37"/>
        <v>72.896923749817759</v>
      </c>
      <c r="M318" s="61">
        <f t="shared" si="38"/>
        <v>58.317538999854207</v>
      </c>
      <c r="N318" s="61">
        <f t="shared" si="39"/>
        <v>685.23108324828695</v>
      </c>
      <c r="O318" s="61">
        <f t="shared" si="40"/>
        <v>0</v>
      </c>
      <c r="P318" s="59">
        <f>SLOPE(K318:O318,Datas!$G$1:$G$5)</f>
        <v>34.990523399912526</v>
      </c>
      <c r="Q318" s="61">
        <f t="shared" si="41"/>
        <v>88.362979959914014</v>
      </c>
      <c r="R318" s="48" t="str">
        <f t="shared" si="42"/>
        <v>AUMENTO</v>
      </c>
      <c r="S318" s="60">
        <f t="shared" si="43"/>
        <v>2.9166666666666674</v>
      </c>
      <c r="T31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318" s="48" t="str">
        <f t="shared" si="44"/>
        <v>Risco MUITO BAIXO de transmissão nas escolas com tendência de AUMENTO na taxa.</v>
      </c>
    </row>
    <row r="319" spans="1:21" x14ac:dyDescent="0.35">
      <c r="A319" s="56" t="s">
        <v>124</v>
      </c>
      <c r="B319" s="57">
        <v>12062</v>
      </c>
      <c r="C319" s="48" t="s">
        <v>8</v>
      </c>
      <c r="D319" s="58">
        <v>12</v>
      </c>
      <c r="E319" s="58">
        <v>1</v>
      </c>
      <c r="F319" s="58">
        <v>0</v>
      </c>
      <c r="G319" s="58">
        <v>42</v>
      </c>
      <c r="H319" s="59">
        <v>42</v>
      </c>
      <c r="I319" s="60">
        <f>Tabela1[[#This Row],[E_27/3 a 9/4]]/SUM(Tabela1[E_27/3 a 9/4])</f>
        <v>3.3188987577836078E-4</v>
      </c>
      <c r="J319" s="60">
        <f>SUM($I$4:I319)</f>
        <v>0.84287385023864247</v>
      </c>
      <c r="K319" s="61">
        <f t="shared" si="36"/>
        <v>99.4859890565412</v>
      </c>
      <c r="L319" s="61">
        <f t="shared" si="37"/>
        <v>8.2904990880451006</v>
      </c>
      <c r="M319" s="61">
        <f t="shared" si="38"/>
        <v>0</v>
      </c>
      <c r="N319" s="61">
        <f t="shared" si="39"/>
        <v>348.20096169789423</v>
      </c>
      <c r="O319" s="61">
        <f t="shared" si="40"/>
        <v>348.20096169789423</v>
      </c>
      <c r="P319" s="59">
        <f>SLOPE(K319:O319,Datas!$G$1:$G$5)</f>
        <v>83.734040789255531</v>
      </c>
      <c r="Q319" s="61">
        <f t="shared" si="41"/>
        <v>89.315773426580719</v>
      </c>
      <c r="R319" s="48" t="str">
        <f t="shared" si="42"/>
        <v>AUMENTO</v>
      </c>
      <c r="S319" s="60">
        <f t="shared" si="43"/>
        <v>8.6923076923076934</v>
      </c>
      <c r="T31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19" s="48" t="str">
        <f t="shared" si="44"/>
        <v>Risco MUITO ALTO de transmissão nas escolas com tendência de AUMENTO na taxa.</v>
      </c>
    </row>
    <row r="320" spans="1:21" x14ac:dyDescent="0.35">
      <c r="A320" s="56" t="s">
        <v>499</v>
      </c>
      <c r="B320" s="57">
        <v>14398</v>
      </c>
      <c r="C320" s="48" t="s">
        <v>0</v>
      </c>
      <c r="D320" s="58">
        <v>54</v>
      </c>
      <c r="E320" s="58">
        <v>70</v>
      </c>
      <c r="F320" s="58">
        <v>147</v>
      </c>
      <c r="G320" s="58">
        <v>212</v>
      </c>
      <c r="H320" s="59">
        <v>219</v>
      </c>
      <c r="I320" s="60">
        <f>Tabela1[[#This Row],[E_27/3 a 9/4]]/SUM(Tabela1[E_27/3 a 9/4])</f>
        <v>1.7305686379871668E-3</v>
      </c>
      <c r="J320" s="60">
        <f>SUM($I$4:I320)</f>
        <v>0.84460441887662963</v>
      </c>
      <c r="K320" s="61">
        <f t="shared" si="36"/>
        <v>375.05209056813447</v>
      </c>
      <c r="L320" s="61">
        <f t="shared" si="37"/>
        <v>486.17863592165577</v>
      </c>
      <c r="M320" s="61">
        <f t="shared" si="38"/>
        <v>1020.9751354354771</v>
      </c>
      <c r="N320" s="61">
        <f t="shared" si="39"/>
        <v>1472.4267259341575</v>
      </c>
      <c r="O320" s="61">
        <f t="shared" si="40"/>
        <v>1521.0445895263231</v>
      </c>
      <c r="P320" s="59">
        <f>SLOPE(K320:O320,Datas!$G$1:$G$5)</f>
        <v>327.82330879288793</v>
      </c>
      <c r="Q320" s="61">
        <f t="shared" si="41"/>
        <v>89.825224136712492</v>
      </c>
      <c r="R320" s="48" t="str">
        <f t="shared" si="42"/>
        <v>AUMENTO</v>
      </c>
      <c r="S320" s="60">
        <f t="shared" si="43"/>
        <v>1.3856088560885609</v>
      </c>
      <c r="T32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20" s="48" t="str">
        <f t="shared" si="44"/>
        <v>Risco MUITO ALTO de transmissão nas escolas com tendência de AUMENTO na taxa.</v>
      </c>
    </row>
    <row r="321" spans="1:21" x14ac:dyDescent="0.35">
      <c r="A321" s="56" t="s">
        <v>747</v>
      </c>
      <c r="B321" s="57">
        <v>53280</v>
      </c>
      <c r="C321" s="48" t="s">
        <v>77</v>
      </c>
      <c r="D321" s="58">
        <v>123</v>
      </c>
      <c r="E321" s="58">
        <v>265</v>
      </c>
      <c r="F321" s="58">
        <v>235</v>
      </c>
      <c r="G321" s="58">
        <v>532</v>
      </c>
      <c r="H321" s="59">
        <v>440</v>
      </c>
      <c r="I321" s="60">
        <f>Tabela1[[#This Row],[E_27/3 a 9/4]]/SUM(Tabela1[E_27/3 a 9/4])</f>
        <v>3.4769415557733036E-3</v>
      </c>
      <c r="J321" s="60">
        <f>SUM($I$4:I321)</f>
        <v>0.8480813604324029</v>
      </c>
      <c r="K321" s="61">
        <f t="shared" si="36"/>
        <v>230.85585585585585</v>
      </c>
      <c r="L321" s="61">
        <f t="shared" si="37"/>
        <v>497.37237237237235</v>
      </c>
      <c r="M321" s="61">
        <f t="shared" si="38"/>
        <v>441.06606606606613</v>
      </c>
      <c r="N321" s="61">
        <f t="shared" si="39"/>
        <v>998.49849849849852</v>
      </c>
      <c r="O321" s="61">
        <f t="shared" si="40"/>
        <v>825.82582582582575</v>
      </c>
      <c r="P321" s="59">
        <f>SLOPE(K321:O321,Datas!$G$1:$G$5)</f>
        <v>169.10660660660659</v>
      </c>
      <c r="Q321" s="61">
        <f t="shared" si="41"/>
        <v>89.66118939511108</v>
      </c>
      <c r="R321" s="48" t="str">
        <f t="shared" si="42"/>
        <v>AUMENTO</v>
      </c>
      <c r="S321" s="60">
        <f t="shared" si="43"/>
        <v>1.3402889245585872</v>
      </c>
      <c r="T32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21" s="48" t="str">
        <f t="shared" si="44"/>
        <v>Risco MUITO ALTO de transmissão nas escolas com tendência de AUMENTO na taxa.</v>
      </c>
    </row>
    <row r="322" spans="1:21" x14ac:dyDescent="0.35">
      <c r="A322" s="56" t="s">
        <v>255</v>
      </c>
      <c r="B322" s="57">
        <v>10514</v>
      </c>
      <c r="C322" s="48" t="s">
        <v>3</v>
      </c>
      <c r="D322" s="58">
        <v>4</v>
      </c>
      <c r="E322" s="58">
        <v>14</v>
      </c>
      <c r="F322" s="58">
        <v>14</v>
      </c>
      <c r="G322" s="58">
        <v>38</v>
      </c>
      <c r="H322" s="59">
        <v>36</v>
      </c>
      <c r="I322" s="60">
        <f>Tabela1[[#This Row],[E_27/3 a 9/4]]/SUM(Tabela1[E_27/3 a 9/4])</f>
        <v>2.844770363814521E-4</v>
      </c>
      <c r="J322" s="60">
        <f>SUM($I$4:I322)</f>
        <v>0.84836583746878436</v>
      </c>
      <c r="K322" s="61">
        <f t="shared" si="36"/>
        <v>38.044512079132588</v>
      </c>
      <c r="L322" s="61">
        <f t="shared" si="37"/>
        <v>133.15579227696406</v>
      </c>
      <c r="M322" s="61">
        <f t="shared" si="38"/>
        <v>133.15579227696406</v>
      </c>
      <c r="N322" s="61">
        <f t="shared" si="39"/>
        <v>361.42286475175956</v>
      </c>
      <c r="O322" s="61">
        <f t="shared" si="40"/>
        <v>342.40060871219328</v>
      </c>
      <c r="P322" s="59">
        <f>SLOPE(K322:O322,Datas!$G$1:$G$5)</f>
        <v>83.697926574091696</v>
      </c>
      <c r="Q322" s="61">
        <f t="shared" si="41"/>
        <v>89.315478222673832</v>
      </c>
      <c r="R322" s="48" t="str">
        <f t="shared" si="42"/>
        <v>AUMENTO</v>
      </c>
      <c r="S322" s="60">
        <f t="shared" si="43"/>
        <v>2.4687499999999996</v>
      </c>
      <c r="T32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22" s="48" t="str">
        <f t="shared" si="44"/>
        <v>Risco MUITO ALTO de transmissão nas escolas com tendência de AUMENTO na taxa.</v>
      </c>
    </row>
    <row r="323" spans="1:21" x14ac:dyDescent="0.35">
      <c r="A323" s="56" t="s">
        <v>395</v>
      </c>
      <c r="B323" s="57">
        <v>31557</v>
      </c>
      <c r="C323" s="48" t="s">
        <v>15</v>
      </c>
      <c r="D323" s="58">
        <v>25</v>
      </c>
      <c r="E323" s="58">
        <v>34</v>
      </c>
      <c r="F323" s="58">
        <v>55</v>
      </c>
      <c r="G323" s="58">
        <v>77</v>
      </c>
      <c r="H323" s="59">
        <v>64</v>
      </c>
      <c r="I323" s="60">
        <f>Tabela1[[#This Row],[E_27/3 a 9/4]]/SUM(Tabela1[E_27/3 a 9/4])</f>
        <v>5.0573695356702592E-4</v>
      </c>
      <c r="J323" s="60">
        <f>SUM($I$4:I323)</f>
        <v>0.84887157442235139</v>
      </c>
      <c r="K323" s="61">
        <f t="shared" si="36"/>
        <v>79.221725766074087</v>
      </c>
      <c r="L323" s="61">
        <f t="shared" si="37"/>
        <v>107.74154704186077</v>
      </c>
      <c r="M323" s="61">
        <f t="shared" si="38"/>
        <v>174.28779668536299</v>
      </c>
      <c r="N323" s="61">
        <f t="shared" si="39"/>
        <v>244.00291535950817</v>
      </c>
      <c r="O323" s="61">
        <f t="shared" si="40"/>
        <v>202.80761796114967</v>
      </c>
      <c r="P323" s="59">
        <f>SLOPE(K323:O323,Datas!$G$1:$G$5)</f>
        <v>38.343315270779854</v>
      </c>
      <c r="Q323" s="61">
        <f t="shared" si="41"/>
        <v>88.506055253141298</v>
      </c>
      <c r="R323" s="48" t="str">
        <f t="shared" si="42"/>
        <v>AUMENTO</v>
      </c>
      <c r="S323" s="60">
        <f t="shared" si="43"/>
        <v>0.85526315789473661</v>
      </c>
      <c r="T32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23" s="48" t="str">
        <f t="shared" si="44"/>
        <v>Risco MUITO ALTO de transmissão nas escolas com tendência de AUMENTO na taxa.</v>
      </c>
    </row>
    <row r="324" spans="1:21" x14ac:dyDescent="0.35">
      <c r="A324" s="56" t="s">
        <v>651</v>
      </c>
      <c r="B324" s="57">
        <v>3827</v>
      </c>
      <c r="C324" s="48" t="s">
        <v>0</v>
      </c>
      <c r="D324" s="58">
        <v>12</v>
      </c>
      <c r="E324" s="58">
        <v>4</v>
      </c>
      <c r="F324" s="58">
        <v>16</v>
      </c>
      <c r="G324" s="58">
        <v>11</v>
      </c>
      <c r="H324" s="59">
        <v>36</v>
      </c>
      <c r="I324" s="60">
        <f>Tabela1[[#This Row],[E_27/3 a 9/4]]/SUM(Tabela1[E_27/3 a 9/4])</f>
        <v>2.844770363814521E-4</v>
      </c>
      <c r="J324" s="60">
        <f>SUM($I$4:I324)</f>
        <v>0.84915605145873285</v>
      </c>
      <c r="K324" s="61">
        <f t="shared" ref="K324:K387" si="45">D324/$B324*100000</f>
        <v>313.56153645152858</v>
      </c>
      <c r="L324" s="61">
        <f t="shared" ref="L324:L387" si="46">E324/$B324*100000</f>
        <v>104.52051215050953</v>
      </c>
      <c r="M324" s="61">
        <f t="shared" ref="M324:M387" si="47">F324/$B324*100000</f>
        <v>418.08204860203813</v>
      </c>
      <c r="N324" s="61">
        <f t="shared" ref="N324:N387" si="48">G324/$B324*100000</f>
        <v>287.43140841390124</v>
      </c>
      <c r="O324" s="61">
        <f t="shared" ref="O324:O387" si="49">H324/$B324*100000</f>
        <v>940.68460935458586</v>
      </c>
      <c r="P324" s="59">
        <f>SLOPE(K324:O324,Datas!$G$1:$G$5)</f>
        <v>143.71570420695062</v>
      </c>
      <c r="Q324" s="61">
        <f t="shared" ref="Q324:Q387" si="50">DEGREES(ATAN(P324))</f>
        <v>89.601331982659786</v>
      </c>
      <c r="R324" s="48" t="str">
        <f t="shared" ref="R324:R387" si="51">IF(Q324&lt;-45,"Redução",IF(Q324&gt;45,"AUMENTO","Estabilidade"))</f>
        <v>AUMENTO</v>
      </c>
      <c r="S324" s="60">
        <f t="shared" ref="S324:S387" si="52">IF(AVERAGE(K324:M324)=0,0,(AVERAGE(N324:O324)-AVERAGE(K324:M324))/AVERAGE(K324:M324))</f>
        <v>1.2031250000000002</v>
      </c>
      <c r="T32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24" s="48" t="str">
        <f t="shared" ref="U324:U387" si="53">CONCATENATE(IF(O324&gt;200,"Risco MUITO ALTO de transmissão nas escolas",IF(O324&gt;50,"Risco alto de transmissão nas escolas",IF(O324&gt;20,"Risco moderado de transmissão nas escolas",IF(O324&gt;5,"Risco baixo de transmissão nas escolas","Risco MUITO BAIXO de transmissão nas escolas"))))," com tendência de ",R324," na taxa.")</f>
        <v>Risco MUITO ALTO de transmissão nas escolas com tendência de AUMENTO na taxa.</v>
      </c>
    </row>
    <row r="325" spans="1:21" x14ac:dyDescent="0.35">
      <c r="A325" s="56" t="s">
        <v>337</v>
      </c>
      <c r="B325" s="57">
        <v>6092</v>
      </c>
      <c r="C325" s="48" t="s">
        <v>30</v>
      </c>
      <c r="D325" s="58">
        <v>3</v>
      </c>
      <c r="E325" s="58">
        <v>5</v>
      </c>
      <c r="F325" s="58">
        <v>9</v>
      </c>
      <c r="G325" s="58">
        <v>4</v>
      </c>
      <c r="H325" s="59">
        <v>9</v>
      </c>
      <c r="I325" s="60">
        <f>Tabela1[[#This Row],[E_27/3 a 9/4]]/SUM(Tabela1[E_27/3 a 9/4])</f>
        <v>7.1119259095363025E-5</v>
      </c>
      <c r="J325" s="60">
        <f>SUM($I$4:I325)</f>
        <v>0.84922717071782816</v>
      </c>
      <c r="K325" s="61">
        <f t="shared" si="45"/>
        <v>49.244911359159552</v>
      </c>
      <c r="L325" s="61">
        <f t="shared" si="46"/>
        <v>82.074852265265932</v>
      </c>
      <c r="M325" s="61">
        <f t="shared" si="47"/>
        <v>147.73473407747866</v>
      </c>
      <c r="N325" s="61">
        <f t="shared" si="48"/>
        <v>65.659881812212731</v>
      </c>
      <c r="O325" s="61">
        <f t="shared" si="49"/>
        <v>147.73473407747866</v>
      </c>
      <c r="P325" s="59">
        <f>SLOPE(K325:O325,Datas!$G$1:$G$5)</f>
        <v>18.056467498358501</v>
      </c>
      <c r="Q325" s="61">
        <f t="shared" si="50"/>
        <v>86.830093764807486</v>
      </c>
      <c r="R325" s="48" t="str">
        <f t="shared" si="51"/>
        <v>AUMENTO</v>
      </c>
      <c r="S325" s="60">
        <f t="shared" si="52"/>
        <v>0.1470588235294118</v>
      </c>
      <c r="T325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325" s="48" t="str">
        <f t="shared" si="53"/>
        <v>Risco alto de transmissão nas escolas com tendência de AUMENTO na taxa.</v>
      </c>
    </row>
    <row r="326" spans="1:21" x14ac:dyDescent="0.35">
      <c r="A326" s="56" t="s">
        <v>46</v>
      </c>
      <c r="B326" s="57">
        <v>10499</v>
      </c>
      <c r="C326" s="48" t="s">
        <v>19</v>
      </c>
      <c r="D326" s="58">
        <v>67</v>
      </c>
      <c r="E326" s="58">
        <v>94</v>
      </c>
      <c r="F326" s="58">
        <v>22</v>
      </c>
      <c r="G326" s="58">
        <v>33</v>
      </c>
      <c r="H326" s="59">
        <v>80</v>
      </c>
      <c r="I326" s="60">
        <f>Tabela1[[#This Row],[E_27/3 a 9/4]]/SUM(Tabela1[E_27/3 a 9/4])</f>
        <v>6.3217119195878248E-4</v>
      </c>
      <c r="J326" s="60">
        <f>SUM($I$4:I326)</f>
        <v>0.84985934190978696</v>
      </c>
      <c r="K326" s="61">
        <f t="shared" si="45"/>
        <v>638.15601485855791</v>
      </c>
      <c r="L326" s="61">
        <f t="shared" si="46"/>
        <v>895.32336412991719</v>
      </c>
      <c r="M326" s="61">
        <f t="shared" si="47"/>
        <v>209.54376607295933</v>
      </c>
      <c r="N326" s="61">
        <f t="shared" si="48"/>
        <v>314.31564910943899</v>
      </c>
      <c r="O326" s="61">
        <f t="shared" si="49"/>
        <v>761.97733117439759</v>
      </c>
      <c r="P326" s="59">
        <f>SLOPE(K326:O326,Datas!$G$1:$G$5)</f>
        <v>-33.33650823887988</v>
      </c>
      <c r="Q326" s="61">
        <f t="shared" si="50"/>
        <v>-88.281805553386206</v>
      </c>
      <c r="R326" s="48" t="str">
        <f t="shared" si="51"/>
        <v>Redução</v>
      </c>
      <c r="S326" s="60">
        <f t="shared" si="52"/>
        <v>-7.3770491803278798E-2</v>
      </c>
      <c r="T32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26" s="48" t="str">
        <f t="shared" si="53"/>
        <v>Risco MUITO ALTO de transmissão nas escolas com tendência de Redução na taxa.</v>
      </c>
    </row>
    <row r="327" spans="1:21" x14ac:dyDescent="0.35">
      <c r="A327" s="56" t="s">
        <v>404</v>
      </c>
      <c r="B327" s="57">
        <v>16963</v>
      </c>
      <c r="C327" s="48" t="s">
        <v>19</v>
      </c>
      <c r="D327" s="58">
        <v>50</v>
      </c>
      <c r="E327" s="58">
        <v>28</v>
      </c>
      <c r="F327" s="58">
        <v>54</v>
      </c>
      <c r="G327" s="58">
        <v>54</v>
      </c>
      <c r="H327" s="59">
        <v>84</v>
      </c>
      <c r="I327" s="60">
        <f>Tabela1[[#This Row],[E_27/3 a 9/4]]/SUM(Tabela1[E_27/3 a 9/4])</f>
        <v>6.6377975155672156E-4</v>
      </c>
      <c r="J327" s="60">
        <f>SUM($I$4:I327)</f>
        <v>0.8505231216613437</v>
      </c>
      <c r="K327" s="61">
        <f t="shared" si="45"/>
        <v>294.75918174851148</v>
      </c>
      <c r="L327" s="61">
        <f t="shared" si="46"/>
        <v>165.06514177916642</v>
      </c>
      <c r="M327" s="61">
        <f t="shared" si="47"/>
        <v>318.33991628839237</v>
      </c>
      <c r="N327" s="61">
        <f t="shared" si="48"/>
        <v>318.33991628839237</v>
      </c>
      <c r="O327" s="61">
        <f t="shared" si="49"/>
        <v>495.19542533749927</v>
      </c>
      <c r="P327" s="59">
        <f>SLOPE(K327:O327,Datas!$G$1:$G$5)</f>
        <v>55.414726168720151</v>
      </c>
      <c r="Q327" s="61">
        <f t="shared" si="50"/>
        <v>88.966167204044211</v>
      </c>
      <c r="R327" s="48" t="str">
        <f t="shared" si="51"/>
        <v>AUMENTO</v>
      </c>
      <c r="S327" s="60">
        <f t="shared" si="52"/>
        <v>0.56818181818181834</v>
      </c>
      <c r="T32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27" s="48" t="str">
        <f t="shared" si="53"/>
        <v>Risco MUITO ALTO de transmissão nas escolas com tendência de AUMENTO na taxa.</v>
      </c>
    </row>
    <row r="328" spans="1:21" x14ac:dyDescent="0.35">
      <c r="A328" s="56" t="s">
        <v>269</v>
      </c>
      <c r="B328" s="57">
        <v>6516</v>
      </c>
      <c r="C328" s="48" t="s">
        <v>0</v>
      </c>
      <c r="D328" s="58">
        <v>40</v>
      </c>
      <c r="E328" s="58">
        <v>26</v>
      </c>
      <c r="F328" s="58">
        <v>73</v>
      </c>
      <c r="G328" s="58">
        <v>107</v>
      </c>
      <c r="H328" s="59">
        <v>61</v>
      </c>
      <c r="I328" s="60">
        <f>Tabela1[[#This Row],[E_27/3 a 9/4]]/SUM(Tabela1[E_27/3 a 9/4])</f>
        <v>4.8203053386857163E-4</v>
      </c>
      <c r="J328" s="60">
        <f>SUM($I$4:I328)</f>
        <v>0.85100515219521222</v>
      </c>
      <c r="K328" s="61">
        <f t="shared" si="45"/>
        <v>613.87354205033762</v>
      </c>
      <c r="L328" s="61">
        <f t="shared" si="46"/>
        <v>399.0178023327195</v>
      </c>
      <c r="M328" s="61">
        <f t="shared" si="47"/>
        <v>1120.3192142418661</v>
      </c>
      <c r="N328" s="61">
        <f t="shared" si="48"/>
        <v>1642.1117249846532</v>
      </c>
      <c r="O328" s="61">
        <f t="shared" si="49"/>
        <v>936.15715162676497</v>
      </c>
      <c r="P328" s="59">
        <f>SLOPE(K328:O328,Datas!$G$1:$G$5)</f>
        <v>188.76611418047884</v>
      </c>
      <c r="Q328" s="61">
        <f t="shared" si="50"/>
        <v>89.696474953754148</v>
      </c>
      <c r="R328" s="48" t="str">
        <f t="shared" si="51"/>
        <v>AUMENTO</v>
      </c>
      <c r="S328" s="60">
        <f t="shared" si="52"/>
        <v>0.81294964028776973</v>
      </c>
      <c r="T32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28" s="48" t="str">
        <f t="shared" si="53"/>
        <v>Risco MUITO ALTO de transmissão nas escolas com tendência de AUMENTO na taxa.</v>
      </c>
    </row>
    <row r="329" spans="1:21" x14ac:dyDescent="0.35">
      <c r="A329" s="56" t="s">
        <v>675</v>
      </c>
      <c r="B329" s="57">
        <v>13164</v>
      </c>
      <c r="C329" s="48" t="s">
        <v>0</v>
      </c>
      <c r="D329" s="58">
        <v>33</v>
      </c>
      <c r="E329" s="58">
        <v>24</v>
      </c>
      <c r="F329" s="58">
        <v>24</v>
      </c>
      <c r="G329" s="58">
        <v>13</v>
      </c>
      <c r="H329" s="59">
        <v>31</v>
      </c>
      <c r="I329" s="60">
        <f>Tabela1[[#This Row],[E_27/3 a 9/4]]/SUM(Tabela1[E_27/3 a 9/4])</f>
        <v>2.4496633688402821E-4</v>
      </c>
      <c r="J329" s="60">
        <f>SUM($I$4:I329)</f>
        <v>0.8512501185320962</v>
      </c>
      <c r="K329" s="61">
        <f t="shared" si="45"/>
        <v>250.68368277119416</v>
      </c>
      <c r="L329" s="61">
        <f t="shared" si="46"/>
        <v>182.31540565177758</v>
      </c>
      <c r="M329" s="61">
        <f t="shared" si="47"/>
        <v>182.31540565177758</v>
      </c>
      <c r="N329" s="61">
        <f t="shared" si="48"/>
        <v>98.75417806137952</v>
      </c>
      <c r="O329" s="61">
        <f t="shared" si="49"/>
        <v>235.4907323002127</v>
      </c>
      <c r="P329" s="59">
        <f>SLOPE(K329:O329,Datas!$G$1:$G$5)</f>
        <v>-11.394712853236097</v>
      </c>
      <c r="Q329" s="61">
        <f t="shared" si="50"/>
        <v>-84.984572021679625</v>
      </c>
      <c r="R329" s="48" t="str">
        <f t="shared" si="51"/>
        <v>Redução</v>
      </c>
      <c r="S329" s="60">
        <f t="shared" si="52"/>
        <v>-0.18518518518518506</v>
      </c>
      <c r="T32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29" s="48" t="str">
        <f t="shared" si="53"/>
        <v>Risco MUITO ALTO de transmissão nas escolas com tendência de Redução na taxa.</v>
      </c>
    </row>
    <row r="330" spans="1:21" x14ac:dyDescent="0.35">
      <c r="A330" s="56" t="s">
        <v>424</v>
      </c>
      <c r="B330" s="57">
        <v>21413</v>
      </c>
      <c r="C330" s="48" t="s">
        <v>30</v>
      </c>
      <c r="D330" s="58">
        <v>38</v>
      </c>
      <c r="E330" s="58">
        <v>28</v>
      </c>
      <c r="F330" s="58">
        <v>48</v>
      </c>
      <c r="G330" s="58">
        <v>201</v>
      </c>
      <c r="H330" s="59">
        <v>223</v>
      </c>
      <c r="I330" s="60">
        <f>Tabela1[[#This Row],[E_27/3 a 9/4]]/SUM(Tabela1[E_27/3 a 9/4])</f>
        <v>1.762177197585106E-3</v>
      </c>
      <c r="J330" s="60">
        <f>SUM($I$4:I330)</f>
        <v>0.85301229572968129</v>
      </c>
      <c r="K330" s="61">
        <f t="shared" si="45"/>
        <v>177.46228926353152</v>
      </c>
      <c r="L330" s="61">
        <f t="shared" si="46"/>
        <v>130.76168682576005</v>
      </c>
      <c r="M330" s="61">
        <f t="shared" si="47"/>
        <v>224.16289170130295</v>
      </c>
      <c r="N330" s="61">
        <f t="shared" si="48"/>
        <v>938.68210899920609</v>
      </c>
      <c r="O330" s="61">
        <f t="shared" si="49"/>
        <v>1041.4234343623032</v>
      </c>
      <c r="P330" s="59">
        <f>SLOPE(K330:O330,Datas!$G$1:$G$5)</f>
        <v>253.58427123709893</v>
      </c>
      <c r="Q330" s="61">
        <f t="shared" si="50"/>
        <v>89.774057427788676</v>
      </c>
      <c r="R330" s="48" t="str">
        <f t="shared" si="51"/>
        <v>AUMENTO</v>
      </c>
      <c r="S330" s="60">
        <f t="shared" si="52"/>
        <v>4.5789473684210522</v>
      </c>
      <c r="T33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30" s="48" t="str">
        <f t="shared" si="53"/>
        <v>Risco MUITO ALTO de transmissão nas escolas com tendência de AUMENTO na taxa.</v>
      </c>
    </row>
    <row r="331" spans="1:21" x14ac:dyDescent="0.35">
      <c r="A331" s="56" t="s">
        <v>729</v>
      </c>
      <c r="B331" s="57">
        <v>7858</v>
      </c>
      <c r="C331" s="48" t="s">
        <v>0</v>
      </c>
      <c r="D331" s="58">
        <v>45</v>
      </c>
      <c r="E331" s="58">
        <v>28</v>
      </c>
      <c r="F331" s="58">
        <v>99</v>
      </c>
      <c r="G331" s="58">
        <v>110</v>
      </c>
      <c r="H331" s="59">
        <v>36</v>
      </c>
      <c r="I331" s="60">
        <f>Tabela1[[#This Row],[E_27/3 a 9/4]]/SUM(Tabela1[E_27/3 a 9/4])</f>
        <v>2.844770363814521E-4</v>
      </c>
      <c r="J331" s="60">
        <f>SUM($I$4:I331)</f>
        <v>0.85329677276606275</v>
      </c>
      <c r="K331" s="61">
        <f t="shared" si="45"/>
        <v>572.66480020361416</v>
      </c>
      <c r="L331" s="61">
        <f t="shared" si="46"/>
        <v>356.32476457113768</v>
      </c>
      <c r="M331" s="61">
        <f t="shared" si="47"/>
        <v>1259.8625604479512</v>
      </c>
      <c r="N331" s="61">
        <f t="shared" si="48"/>
        <v>1399.8472893866124</v>
      </c>
      <c r="O331" s="61">
        <f t="shared" si="49"/>
        <v>458.13184016289131</v>
      </c>
      <c r="P331" s="59">
        <f>SLOPE(K331:O331,Datas!$G$1:$G$5)</f>
        <v>81.44566047340291</v>
      </c>
      <c r="Q331" s="61">
        <f t="shared" si="50"/>
        <v>89.296550604628976</v>
      </c>
      <c r="R331" s="48" t="str">
        <f t="shared" si="51"/>
        <v>AUMENTO</v>
      </c>
      <c r="S331" s="60">
        <f t="shared" si="52"/>
        <v>0.27325581395348858</v>
      </c>
      <c r="T33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31" s="48" t="str">
        <f t="shared" si="53"/>
        <v>Risco MUITO ALTO de transmissão nas escolas com tendência de AUMENTO na taxa.</v>
      </c>
    </row>
    <row r="332" spans="1:21" x14ac:dyDescent="0.35">
      <c r="A332" s="56" t="s">
        <v>627</v>
      </c>
      <c r="B332" s="57">
        <v>3391</v>
      </c>
      <c r="C332" s="48" t="s">
        <v>3</v>
      </c>
      <c r="D332" s="58">
        <v>5</v>
      </c>
      <c r="E332" s="58">
        <v>4</v>
      </c>
      <c r="F332" s="58">
        <v>3</v>
      </c>
      <c r="G332" s="58">
        <v>19</v>
      </c>
      <c r="H332" s="59">
        <v>38</v>
      </c>
      <c r="I332" s="60">
        <f>Tabela1[[#This Row],[E_27/3 a 9/4]]/SUM(Tabela1[E_27/3 a 9/4])</f>
        <v>3.0028131618042164E-4</v>
      </c>
      <c r="J332" s="60">
        <f>SUM($I$4:I332)</f>
        <v>0.85359705408224318</v>
      </c>
      <c r="K332" s="61">
        <f t="shared" si="45"/>
        <v>147.44913005013271</v>
      </c>
      <c r="L332" s="61">
        <f t="shared" si="46"/>
        <v>117.95930404010616</v>
      </c>
      <c r="M332" s="61">
        <f t="shared" si="47"/>
        <v>88.469478030079614</v>
      </c>
      <c r="N332" s="61">
        <f t="shared" si="48"/>
        <v>560.30669419050434</v>
      </c>
      <c r="O332" s="61">
        <f t="shared" si="49"/>
        <v>1120.6133883810087</v>
      </c>
      <c r="P332" s="59">
        <f>SLOPE(K332:O332,Datas!$G$1:$G$5)</f>
        <v>238.86759068121501</v>
      </c>
      <c r="Q332" s="61">
        <f t="shared" si="50"/>
        <v>89.76013721815859</v>
      </c>
      <c r="R332" s="48" t="str">
        <f t="shared" si="51"/>
        <v>AUMENTO</v>
      </c>
      <c r="S332" s="60">
        <f t="shared" si="52"/>
        <v>6.1250000000000009</v>
      </c>
      <c r="T33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32" s="48" t="str">
        <f t="shared" si="53"/>
        <v>Risco MUITO ALTO de transmissão nas escolas com tendência de AUMENTO na taxa.</v>
      </c>
    </row>
    <row r="333" spans="1:21" x14ac:dyDescent="0.35">
      <c r="A333" s="56" t="s">
        <v>663</v>
      </c>
      <c r="B333" s="57">
        <v>9743</v>
      </c>
      <c r="C333" s="48" t="s">
        <v>0</v>
      </c>
      <c r="D333" s="58">
        <v>6</v>
      </c>
      <c r="E333" s="58">
        <v>9</v>
      </c>
      <c r="F333" s="58">
        <v>5</v>
      </c>
      <c r="G333" s="58">
        <v>32</v>
      </c>
      <c r="H333" s="59">
        <v>26</v>
      </c>
      <c r="I333" s="60">
        <f>Tabela1[[#This Row],[E_27/3 a 9/4]]/SUM(Tabela1[E_27/3 a 9/4])</f>
        <v>2.054556373866043E-4</v>
      </c>
      <c r="J333" s="60">
        <f>SUM($I$4:I333)</f>
        <v>0.85380250971962979</v>
      </c>
      <c r="K333" s="61">
        <f t="shared" si="45"/>
        <v>61.582674740839579</v>
      </c>
      <c r="L333" s="61">
        <f t="shared" si="46"/>
        <v>92.374012111259361</v>
      </c>
      <c r="M333" s="61">
        <f t="shared" si="47"/>
        <v>51.318895617366316</v>
      </c>
      <c r="N333" s="61">
        <f t="shared" si="48"/>
        <v>328.44093195114442</v>
      </c>
      <c r="O333" s="61">
        <f t="shared" si="49"/>
        <v>266.85825721030483</v>
      </c>
      <c r="P333" s="59">
        <f>SLOPE(K333:O333,Datas!$G$1:$G$5)</f>
        <v>64.66180847788155</v>
      </c>
      <c r="Q333" s="61">
        <f t="shared" si="50"/>
        <v>89.113986853573152</v>
      </c>
      <c r="R333" s="48" t="str">
        <f t="shared" si="51"/>
        <v>AUMENTO</v>
      </c>
      <c r="S333" s="60">
        <f t="shared" si="52"/>
        <v>3.35</v>
      </c>
      <c r="T33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33" s="48" t="str">
        <f t="shared" si="53"/>
        <v>Risco MUITO ALTO de transmissão nas escolas com tendência de AUMENTO na taxa.</v>
      </c>
    </row>
    <row r="334" spans="1:21" x14ac:dyDescent="0.35">
      <c r="A334" s="56" t="s">
        <v>617</v>
      </c>
      <c r="B334" s="57">
        <v>5457</v>
      </c>
      <c r="C334" s="48" t="s">
        <v>19</v>
      </c>
      <c r="D334" s="58">
        <v>17</v>
      </c>
      <c r="E334" s="58">
        <v>6</v>
      </c>
      <c r="F334" s="58">
        <v>39</v>
      </c>
      <c r="G334" s="58">
        <v>80</v>
      </c>
      <c r="H334" s="59">
        <v>0</v>
      </c>
      <c r="I334" s="60">
        <f>Tabela1[[#This Row],[E_27/3 a 9/4]]/SUM(Tabela1[E_27/3 a 9/4])</f>
        <v>0</v>
      </c>
      <c r="J334" s="60">
        <f>SUM($I$4:I334)</f>
        <v>0.85380250971962979</v>
      </c>
      <c r="K334" s="61">
        <f t="shared" si="45"/>
        <v>311.52647975077883</v>
      </c>
      <c r="L334" s="61">
        <f t="shared" si="46"/>
        <v>109.95052226498076</v>
      </c>
      <c r="M334" s="61">
        <f t="shared" si="47"/>
        <v>714.67839472237495</v>
      </c>
      <c r="N334" s="61">
        <f t="shared" si="48"/>
        <v>1466.0069635330769</v>
      </c>
      <c r="O334" s="61">
        <f t="shared" si="49"/>
        <v>0</v>
      </c>
      <c r="P334" s="59">
        <f>SLOPE(K334:O334,Datas!$G$1:$G$5)</f>
        <v>73.300348176653841</v>
      </c>
      <c r="Q334" s="61">
        <f t="shared" si="50"/>
        <v>89.218390816048583</v>
      </c>
      <c r="R334" s="48" t="str">
        <f t="shared" si="51"/>
        <v>AUMENTO</v>
      </c>
      <c r="S334" s="60">
        <f t="shared" si="52"/>
        <v>0.93548387096774177</v>
      </c>
      <c r="T33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334" s="48" t="str">
        <f t="shared" si="53"/>
        <v>Risco MUITO BAIXO de transmissão nas escolas com tendência de AUMENTO na taxa.</v>
      </c>
    </row>
    <row r="335" spans="1:21" x14ac:dyDescent="0.35">
      <c r="A335" s="56" t="s">
        <v>524</v>
      </c>
      <c r="B335" s="57">
        <v>7585</v>
      </c>
      <c r="C335" s="48" t="s">
        <v>0</v>
      </c>
      <c r="D335" s="58">
        <v>18</v>
      </c>
      <c r="E335" s="58">
        <v>3</v>
      </c>
      <c r="F335" s="58">
        <v>7</v>
      </c>
      <c r="G335" s="58">
        <v>14</v>
      </c>
      <c r="H335" s="59">
        <v>10</v>
      </c>
      <c r="I335" s="60">
        <f>Tabela1[[#This Row],[E_27/3 a 9/4]]/SUM(Tabela1[E_27/3 a 9/4])</f>
        <v>7.902139899484781E-5</v>
      </c>
      <c r="J335" s="60">
        <f>SUM($I$4:I335)</f>
        <v>0.85388153111862464</v>
      </c>
      <c r="K335" s="61">
        <f t="shared" si="45"/>
        <v>237.31048121292025</v>
      </c>
      <c r="L335" s="61">
        <f t="shared" si="46"/>
        <v>39.55174686882004</v>
      </c>
      <c r="M335" s="61">
        <f t="shared" si="47"/>
        <v>92.287409360580085</v>
      </c>
      <c r="N335" s="61">
        <f t="shared" si="48"/>
        <v>184.57481872116017</v>
      </c>
      <c r="O335" s="61">
        <f t="shared" si="49"/>
        <v>131.83915622940012</v>
      </c>
      <c r="P335" s="59">
        <f>SLOPE(K335:O335,Datas!$G$1:$G$5)</f>
        <v>-6.5919578114700128</v>
      </c>
      <c r="Q335" s="61">
        <f t="shared" si="50"/>
        <v>-81.373998741758967</v>
      </c>
      <c r="R335" s="48" t="str">
        <f t="shared" si="51"/>
        <v>Redução</v>
      </c>
      <c r="S335" s="60">
        <f t="shared" si="52"/>
        <v>0.28571428571428564</v>
      </c>
      <c r="T335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335" s="48" t="str">
        <f t="shared" si="53"/>
        <v>Risco alto de transmissão nas escolas com tendência de Redução na taxa.</v>
      </c>
    </row>
    <row r="336" spans="1:21" x14ac:dyDescent="0.35">
      <c r="A336" s="56" t="s">
        <v>661</v>
      </c>
      <c r="B336" s="57">
        <v>9385</v>
      </c>
      <c r="C336" s="48" t="s">
        <v>10</v>
      </c>
      <c r="D336" s="58">
        <v>3</v>
      </c>
      <c r="E336" s="58">
        <v>3</v>
      </c>
      <c r="F336" s="58">
        <v>14</v>
      </c>
      <c r="G336" s="58">
        <v>29</v>
      </c>
      <c r="H336" s="59">
        <v>29</v>
      </c>
      <c r="I336" s="60">
        <f>Tabela1[[#This Row],[E_27/3 a 9/4]]/SUM(Tabela1[E_27/3 a 9/4])</f>
        <v>2.2916205708505864E-4</v>
      </c>
      <c r="J336" s="60">
        <f>SUM($I$4:I336)</f>
        <v>0.85411069317570965</v>
      </c>
      <c r="K336" s="61">
        <f t="shared" si="45"/>
        <v>31.965903036760785</v>
      </c>
      <c r="L336" s="61">
        <f t="shared" si="46"/>
        <v>31.965903036760785</v>
      </c>
      <c r="M336" s="61">
        <f t="shared" si="47"/>
        <v>149.17421417155035</v>
      </c>
      <c r="N336" s="61">
        <f t="shared" si="48"/>
        <v>309.00372935535427</v>
      </c>
      <c r="O336" s="61">
        <f t="shared" si="49"/>
        <v>309.00372935535427</v>
      </c>
      <c r="P336" s="59">
        <f>SLOPE(K336:O336,Datas!$G$1:$G$5)</f>
        <v>83.111347895578049</v>
      </c>
      <c r="Q336" s="61">
        <f t="shared" si="50"/>
        <v>89.310647507282098</v>
      </c>
      <c r="R336" s="48" t="str">
        <f t="shared" si="51"/>
        <v>AUMENTO</v>
      </c>
      <c r="S336" s="60">
        <f t="shared" si="52"/>
        <v>3.3499999999999992</v>
      </c>
      <c r="T33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36" s="48" t="str">
        <f t="shared" si="53"/>
        <v>Risco MUITO ALTO de transmissão nas escolas com tendência de AUMENTO na taxa.</v>
      </c>
    </row>
    <row r="337" spans="1:21" x14ac:dyDescent="0.35">
      <c r="A337" s="56" t="s">
        <v>531</v>
      </c>
      <c r="B337" s="57">
        <v>10792</v>
      </c>
      <c r="C337" s="48" t="s">
        <v>30</v>
      </c>
      <c r="D337" s="58">
        <v>0</v>
      </c>
      <c r="E337" s="58">
        <v>1</v>
      </c>
      <c r="F337" s="58">
        <v>25</v>
      </c>
      <c r="G337" s="58">
        <v>46</v>
      </c>
      <c r="H337" s="59">
        <v>17</v>
      </c>
      <c r="I337" s="60">
        <f>Tabela1[[#This Row],[E_27/3 a 9/4]]/SUM(Tabela1[E_27/3 a 9/4])</f>
        <v>1.3433637829124128E-4</v>
      </c>
      <c r="J337" s="60">
        <f>SUM($I$4:I337)</f>
        <v>0.85424502955400083</v>
      </c>
      <c r="K337" s="61">
        <f t="shared" si="45"/>
        <v>0</v>
      </c>
      <c r="L337" s="61">
        <f t="shared" si="46"/>
        <v>9.2661230541141588</v>
      </c>
      <c r="M337" s="61">
        <f t="shared" si="47"/>
        <v>231.65307635285396</v>
      </c>
      <c r="N337" s="61">
        <f t="shared" si="48"/>
        <v>426.24166048925127</v>
      </c>
      <c r="O337" s="61">
        <f t="shared" si="49"/>
        <v>157.5240919199407</v>
      </c>
      <c r="P337" s="59">
        <f>SLOPE(K337:O337,Datas!$G$1:$G$5)</f>
        <v>73.202372127501846</v>
      </c>
      <c r="Q337" s="61">
        <f t="shared" si="50"/>
        <v>89.217344819064536</v>
      </c>
      <c r="R337" s="48" t="str">
        <f t="shared" si="51"/>
        <v>AUMENTO</v>
      </c>
      <c r="S337" s="60">
        <f t="shared" si="52"/>
        <v>2.6346153846153846</v>
      </c>
      <c r="T337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337" s="48" t="str">
        <f t="shared" si="53"/>
        <v>Risco alto de transmissão nas escolas com tendência de AUMENTO na taxa.</v>
      </c>
    </row>
    <row r="338" spans="1:21" x14ac:dyDescent="0.35">
      <c r="A338" s="56" t="s">
        <v>696</v>
      </c>
      <c r="B338" s="57">
        <v>10536</v>
      </c>
      <c r="C338" s="48" t="s">
        <v>53</v>
      </c>
      <c r="D338" s="58">
        <v>14</v>
      </c>
      <c r="E338" s="58">
        <v>32</v>
      </c>
      <c r="F338" s="58">
        <v>35</v>
      </c>
      <c r="G338" s="58">
        <v>119</v>
      </c>
      <c r="H338" s="59">
        <v>58</v>
      </c>
      <c r="I338" s="60">
        <f>Tabela1[[#This Row],[E_27/3 a 9/4]]/SUM(Tabela1[E_27/3 a 9/4])</f>
        <v>4.5832411417011729E-4</v>
      </c>
      <c r="J338" s="60">
        <f>SUM($I$4:I338)</f>
        <v>0.85470335366817096</v>
      </c>
      <c r="K338" s="61">
        <f t="shared" si="45"/>
        <v>132.87775246772969</v>
      </c>
      <c r="L338" s="61">
        <f t="shared" si="46"/>
        <v>303.72057706909646</v>
      </c>
      <c r="M338" s="61">
        <f t="shared" si="47"/>
        <v>332.19438116932423</v>
      </c>
      <c r="N338" s="61">
        <f t="shared" si="48"/>
        <v>1129.4608959757022</v>
      </c>
      <c r="O338" s="61">
        <f t="shared" si="49"/>
        <v>550.49354593773728</v>
      </c>
      <c r="P338" s="59">
        <f>SLOPE(K338:O338,Datas!$G$1:$G$5)</f>
        <v>166.09719058466209</v>
      </c>
      <c r="Q338" s="61">
        <f t="shared" si="50"/>
        <v>89.655050834668558</v>
      </c>
      <c r="R338" s="48" t="str">
        <f t="shared" si="51"/>
        <v>AUMENTO</v>
      </c>
      <c r="S338" s="60">
        <f t="shared" si="52"/>
        <v>2.2777777777777772</v>
      </c>
      <c r="T33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38" s="48" t="str">
        <f t="shared" si="53"/>
        <v>Risco MUITO ALTO de transmissão nas escolas com tendência de AUMENTO na taxa.</v>
      </c>
    </row>
    <row r="339" spans="1:21" x14ac:dyDescent="0.35">
      <c r="A339" s="56" t="s">
        <v>731</v>
      </c>
      <c r="B339" s="57">
        <v>5018</v>
      </c>
      <c r="C339" s="48" t="s">
        <v>8</v>
      </c>
      <c r="D339" s="58">
        <v>1</v>
      </c>
      <c r="E339" s="58">
        <v>2</v>
      </c>
      <c r="F339" s="58">
        <v>3</v>
      </c>
      <c r="G339" s="58">
        <v>16</v>
      </c>
      <c r="H339" s="59">
        <v>50</v>
      </c>
      <c r="I339" s="60">
        <f>Tabela1[[#This Row],[E_27/3 a 9/4]]/SUM(Tabela1[E_27/3 a 9/4])</f>
        <v>3.9510699497423901E-4</v>
      </c>
      <c r="J339" s="60">
        <f>SUM($I$4:I339)</f>
        <v>0.85509846066314521</v>
      </c>
      <c r="K339" s="61">
        <f t="shared" si="45"/>
        <v>19.928258270227182</v>
      </c>
      <c r="L339" s="61">
        <f t="shared" si="46"/>
        <v>39.856516540454365</v>
      </c>
      <c r="M339" s="61">
        <f t="shared" si="47"/>
        <v>59.78477481068154</v>
      </c>
      <c r="N339" s="61">
        <f t="shared" si="48"/>
        <v>318.85213232363492</v>
      </c>
      <c r="O339" s="61">
        <f t="shared" si="49"/>
        <v>996.41291351135908</v>
      </c>
      <c r="P339" s="59">
        <f>SLOPE(K339:O339,Datas!$G$1:$G$5)</f>
        <v>223.19649262654443</v>
      </c>
      <c r="Q339" s="61">
        <f t="shared" si="50"/>
        <v>89.743296162650537</v>
      </c>
      <c r="R339" s="48" t="str">
        <f t="shared" si="51"/>
        <v>AUMENTO</v>
      </c>
      <c r="S339" s="60">
        <f t="shared" si="52"/>
        <v>15.500000000000004</v>
      </c>
      <c r="T33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39" s="48" t="str">
        <f t="shared" si="53"/>
        <v>Risco MUITO ALTO de transmissão nas escolas com tendência de AUMENTO na taxa.</v>
      </c>
    </row>
    <row r="340" spans="1:21" x14ac:dyDescent="0.35">
      <c r="A340" s="56" t="s">
        <v>573</v>
      </c>
      <c r="B340" s="57">
        <v>6591</v>
      </c>
      <c r="C340" s="48" t="s">
        <v>50</v>
      </c>
      <c r="D340" s="58">
        <v>18</v>
      </c>
      <c r="E340" s="58">
        <v>3</v>
      </c>
      <c r="F340" s="58">
        <v>14</v>
      </c>
      <c r="G340" s="58">
        <v>14</v>
      </c>
      <c r="H340" s="59">
        <v>24</v>
      </c>
      <c r="I340" s="60">
        <f>Tabela1[[#This Row],[E_27/3 a 9/4]]/SUM(Tabela1[E_27/3 a 9/4])</f>
        <v>1.8965135758763473E-4</v>
      </c>
      <c r="J340" s="60">
        <f>SUM($I$4:I340)</f>
        <v>0.85528811202073285</v>
      </c>
      <c r="K340" s="61">
        <f t="shared" si="45"/>
        <v>273.09968138370505</v>
      </c>
      <c r="L340" s="61">
        <f t="shared" si="46"/>
        <v>45.516613563950841</v>
      </c>
      <c r="M340" s="61">
        <f t="shared" si="47"/>
        <v>212.41086329843728</v>
      </c>
      <c r="N340" s="61">
        <f t="shared" si="48"/>
        <v>212.41086329843728</v>
      </c>
      <c r="O340" s="61">
        <f t="shared" si="49"/>
        <v>364.13290851160673</v>
      </c>
      <c r="P340" s="59">
        <f>SLOPE(K340:O340,Datas!$G$1:$G$5)</f>
        <v>34.896070399028979</v>
      </c>
      <c r="Q340" s="61">
        <f t="shared" si="50"/>
        <v>88.358551467591226</v>
      </c>
      <c r="R340" s="48" t="str">
        <f t="shared" si="51"/>
        <v>AUMENTO</v>
      </c>
      <c r="S340" s="60">
        <f t="shared" si="52"/>
        <v>0.62857142857142856</v>
      </c>
      <c r="T34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40" s="48" t="str">
        <f t="shared" si="53"/>
        <v>Risco MUITO ALTO de transmissão nas escolas com tendência de AUMENTO na taxa.</v>
      </c>
    </row>
    <row r="341" spans="1:21" x14ac:dyDescent="0.35">
      <c r="A341" s="56" t="s">
        <v>9</v>
      </c>
      <c r="B341" s="57">
        <v>5851</v>
      </c>
      <c r="C341" s="48" t="s">
        <v>8</v>
      </c>
      <c r="D341" s="58">
        <v>4</v>
      </c>
      <c r="E341" s="58">
        <v>2</v>
      </c>
      <c r="F341" s="58">
        <v>0</v>
      </c>
      <c r="G341" s="58">
        <v>4</v>
      </c>
      <c r="H341" s="59">
        <v>20</v>
      </c>
      <c r="I341" s="60">
        <f>Tabela1[[#This Row],[E_27/3 a 9/4]]/SUM(Tabela1[E_27/3 a 9/4])</f>
        <v>1.5804279798969562E-4</v>
      </c>
      <c r="J341" s="60">
        <f>SUM($I$4:I341)</f>
        <v>0.85544615481872255</v>
      </c>
      <c r="K341" s="61">
        <f t="shared" si="45"/>
        <v>68.364382156896255</v>
      </c>
      <c r="L341" s="61">
        <f t="shared" si="46"/>
        <v>34.182191078448128</v>
      </c>
      <c r="M341" s="61">
        <f t="shared" si="47"/>
        <v>0</v>
      </c>
      <c r="N341" s="61">
        <f t="shared" si="48"/>
        <v>68.364382156896255</v>
      </c>
      <c r="O341" s="61">
        <f t="shared" si="49"/>
        <v>341.8219107844813</v>
      </c>
      <c r="P341" s="59">
        <f>SLOPE(K341:O341,Datas!$G$1:$G$5)</f>
        <v>58.109724833361817</v>
      </c>
      <c r="Q341" s="61">
        <f t="shared" si="50"/>
        <v>89.014104355925582</v>
      </c>
      <c r="R341" s="48" t="str">
        <f t="shared" si="51"/>
        <v>AUMENTO</v>
      </c>
      <c r="S341" s="60">
        <f t="shared" si="52"/>
        <v>5.0000000000000009</v>
      </c>
      <c r="T34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41" s="48" t="str">
        <f t="shared" si="53"/>
        <v>Risco MUITO ALTO de transmissão nas escolas com tendência de AUMENTO na taxa.</v>
      </c>
    </row>
    <row r="342" spans="1:21" x14ac:dyDescent="0.35">
      <c r="A342" s="56" t="s">
        <v>454</v>
      </c>
      <c r="B342" s="57">
        <v>6276</v>
      </c>
      <c r="C342" s="48" t="s">
        <v>30</v>
      </c>
      <c r="D342" s="58">
        <v>3</v>
      </c>
      <c r="E342" s="58">
        <v>12</v>
      </c>
      <c r="F342" s="58">
        <v>9</v>
      </c>
      <c r="G342" s="58">
        <v>10</v>
      </c>
      <c r="H342" s="59">
        <v>28</v>
      </c>
      <c r="I342" s="60">
        <f>Tabela1[[#This Row],[E_27/3 a 9/4]]/SUM(Tabela1[E_27/3 a 9/4])</f>
        <v>2.2125991718557385E-4</v>
      </c>
      <c r="J342" s="60">
        <f>SUM($I$4:I342)</f>
        <v>0.85566741473590813</v>
      </c>
      <c r="K342" s="61">
        <f t="shared" si="45"/>
        <v>47.801147227533463</v>
      </c>
      <c r="L342" s="61">
        <f t="shared" si="46"/>
        <v>191.20458891013385</v>
      </c>
      <c r="M342" s="61">
        <f t="shared" si="47"/>
        <v>143.4034416826004</v>
      </c>
      <c r="N342" s="61">
        <f t="shared" si="48"/>
        <v>159.33715742511154</v>
      </c>
      <c r="O342" s="61">
        <f t="shared" si="49"/>
        <v>446.14404079031232</v>
      </c>
      <c r="P342" s="59">
        <f>SLOPE(K342:O342,Datas!$G$1:$G$5)</f>
        <v>76.48183556405354</v>
      </c>
      <c r="Q342" s="61">
        <f t="shared" si="50"/>
        <v>89.250900368519126</v>
      </c>
      <c r="R342" s="48" t="str">
        <f t="shared" si="51"/>
        <v>AUMENTO</v>
      </c>
      <c r="S342" s="60">
        <f t="shared" si="52"/>
        <v>1.3750000000000002</v>
      </c>
      <c r="T34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42" s="48" t="str">
        <f t="shared" si="53"/>
        <v>Risco MUITO ALTO de transmissão nas escolas com tendência de AUMENTO na taxa.</v>
      </c>
    </row>
    <row r="343" spans="1:21" x14ac:dyDescent="0.35">
      <c r="A343" s="56" t="s">
        <v>761</v>
      </c>
      <c r="B343" s="57">
        <v>9911</v>
      </c>
      <c r="C343" s="48" t="s">
        <v>10</v>
      </c>
      <c r="D343" s="58">
        <v>75</v>
      </c>
      <c r="E343" s="58">
        <v>27</v>
      </c>
      <c r="F343" s="58">
        <v>43</v>
      </c>
      <c r="G343" s="58">
        <v>55</v>
      </c>
      <c r="H343" s="59">
        <v>63</v>
      </c>
      <c r="I343" s="60">
        <f>Tabela1[[#This Row],[E_27/3 a 9/4]]/SUM(Tabela1[E_27/3 a 9/4])</f>
        <v>4.9783481366754117E-4</v>
      </c>
      <c r="J343" s="60">
        <f>SUM($I$4:I343)</f>
        <v>0.85616524954957562</v>
      </c>
      <c r="K343" s="61">
        <f t="shared" si="45"/>
        <v>756.7349409746746</v>
      </c>
      <c r="L343" s="61">
        <f t="shared" si="46"/>
        <v>272.42457875088286</v>
      </c>
      <c r="M343" s="61">
        <f t="shared" si="47"/>
        <v>433.8613661588135</v>
      </c>
      <c r="N343" s="61">
        <f t="shared" si="48"/>
        <v>554.93895671476139</v>
      </c>
      <c r="O343" s="61">
        <f t="shared" si="49"/>
        <v>635.65735041872665</v>
      </c>
      <c r="P343" s="59">
        <f>SLOPE(K343:O343,Datas!$G$1:$G$5)</f>
        <v>4.0359196851982633</v>
      </c>
      <c r="Q343" s="61">
        <f t="shared" si="50"/>
        <v>76.083803307498343</v>
      </c>
      <c r="R343" s="48" t="str">
        <f t="shared" si="51"/>
        <v>AUMENTO</v>
      </c>
      <c r="S343" s="60">
        <f t="shared" si="52"/>
        <v>0.22068965517241387</v>
      </c>
      <c r="T34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43" s="48" t="str">
        <f t="shared" si="53"/>
        <v>Risco MUITO ALTO de transmissão nas escolas com tendência de AUMENTO na taxa.</v>
      </c>
    </row>
    <row r="344" spans="1:21" x14ac:dyDescent="0.35">
      <c r="A344" s="56" t="s">
        <v>686</v>
      </c>
      <c r="B344" s="57">
        <v>7151</v>
      </c>
      <c r="C344" s="48" t="s">
        <v>3</v>
      </c>
      <c r="D344" s="58">
        <v>53</v>
      </c>
      <c r="E344" s="58">
        <v>14</v>
      </c>
      <c r="F344" s="58">
        <v>25</v>
      </c>
      <c r="G344" s="58">
        <v>31</v>
      </c>
      <c r="H344" s="59">
        <v>3</v>
      </c>
      <c r="I344" s="60">
        <f>Tabela1[[#This Row],[E_27/3 a 9/4]]/SUM(Tabela1[E_27/3 a 9/4])</f>
        <v>2.3706419698454342E-5</v>
      </c>
      <c r="J344" s="60">
        <f>SUM($I$4:I344)</f>
        <v>0.85618895596927402</v>
      </c>
      <c r="K344" s="61">
        <f t="shared" si="45"/>
        <v>741.15508320514607</v>
      </c>
      <c r="L344" s="61">
        <f t="shared" si="46"/>
        <v>195.77681443154805</v>
      </c>
      <c r="M344" s="61">
        <f t="shared" si="47"/>
        <v>349.60145434205003</v>
      </c>
      <c r="N344" s="61">
        <f t="shared" si="48"/>
        <v>433.5058033841421</v>
      </c>
      <c r="O344" s="61">
        <f t="shared" si="49"/>
        <v>41.952174521046011</v>
      </c>
      <c r="P344" s="59">
        <f>SLOPE(K344:O344,Datas!$G$1:$G$5)</f>
        <v>-116.0676828415606</v>
      </c>
      <c r="Q344" s="61">
        <f t="shared" si="50"/>
        <v>-89.506371106135745</v>
      </c>
      <c r="R344" s="48" t="str">
        <f t="shared" si="51"/>
        <v>Redução</v>
      </c>
      <c r="S344" s="60">
        <f t="shared" si="52"/>
        <v>-0.4456521739130434</v>
      </c>
      <c r="T344" s="60" t="str">
        <f>IF(Tabela1[[#This Row],[27/3 a 9/4]]&gt;200,"Muito alto",IF(Tabela1[[#This Row],[27/3 a 9/4]]&gt;50,"Alto",IF(Tabela1[[#This Row],[27/3 a 9/4]]&gt;20,"Moderado",IF(Tabela1[[#This Row],[27/3 a 9/4]]&gt;5,"Baixo","Muito baixo"))))</f>
        <v>Moderado</v>
      </c>
      <c r="U344" s="48" t="str">
        <f t="shared" si="53"/>
        <v>Risco moderado de transmissão nas escolas com tendência de Redução na taxa.</v>
      </c>
    </row>
    <row r="345" spans="1:21" x14ac:dyDescent="0.35">
      <c r="A345" s="56" t="s">
        <v>74</v>
      </c>
      <c r="B345" s="57">
        <v>12101</v>
      </c>
      <c r="C345" s="48" t="s">
        <v>19</v>
      </c>
      <c r="D345" s="58">
        <v>47</v>
      </c>
      <c r="E345" s="58">
        <v>30</v>
      </c>
      <c r="F345" s="58">
        <v>93</v>
      </c>
      <c r="G345" s="58">
        <v>77</v>
      </c>
      <c r="H345" s="59">
        <v>0</v>
      </c>
      <c r="I345" s="60">
        <f>Tabela1[[#This Row],[E_27/3 a 9/4]]/SUM(Tabela1[E_27/3 a 9/4])</f>
        <v>0</v>
      </c>
      <c r="J345" s="60">
        <f>SUM($I$4:I345)</f>
        <v>0.85618895596927402</v>
      </c>
      <c r="K345" s="61">
        <f t="shared" si="45"/>
        <v>388.39765308652176</v>
      </c>
      <c r="L345" s="61">
        <f t="shared" si="46"/>
        <v>247.91339558714157</v>
      </c>
      <c r="M345" s="61">
        <f t="shared" si="47"/>
        <v>768.53152632013882</v>
      </c>
      <c r="N345" s="61">
        <f t="shared" si="48"/>
        <v>636.31104867366332</v>
      </c>
      <c r="O345" s="61">
        <f t="shared" si="49"/>
        <v>0</v>
      </c>
      <c r="P345" s="59">
        <f>SLOPE(K345:O345,Datas!$G$1:$G$5)</f>
        <v>-38.839765308652176</v>
      </c>
      <c r="Q345" s="61">
        <f t="shared" si="50"/>
        <v>-88.525142372283369</v>
      </c>
      <c r="R345" s="48" t="str">
        <f t="shared" si="51"/>
        <v>Redução</v>
      </c>
      <c r="S345" s="60">
        <f t="shared" si="52"/>
        <v>-0.32058823529411767</v>
      </c>
      <c r="T34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345" s="48" t="str">
        <f t="shared" si="53"/>
        <v>Risco MUITO BAIXO de transmissão nas escolas com tendência de Redução na taxa.</v>
      </c>
    </row>
    <row r="346" spans="1:21" x14ac:dyDescent="0.35">
      <c r="A346" s="56" t="s">
        <v>88</v>
      </c>
      <c r="B346" s="57">
        <v>2585</v>
      </c>
      <c r="C346" s="48" t="s">
        <v>3</v>
      </c>
      <c r="D346" s="58">
        <v>6</v>
      </c>
      <c r="E346" s="58">
        <v>11</v>
      </c>
      <c r="F346" s="58">
        <v>15</v>
      </c>
      <c r="G346" s="58">
        <v>48</v>
      </c>
      <c r="H346" s="59">
        <v>48</v>
      </c>
      <c r="I346" s="60">
        <f>Tabela1[[#This Row],[E_27/3 a 9/4]]/SUM(Tabela1[E_27/3 a 9/4])</f>
        <v>3.7930271517526946E-4</v>
      </c>
      <c r="J346" s="60">
        <f>SUM($I$4:I346)</f>
        <v>0.8565682586844493</v>
      </c>
      <c r="K346" s="61">
        <f t="shared" si="45"/>
        <v>232.10831721470018</v>
      </c>
      <c r="L346" s="61">
        <f t="shared" si="46"/>
        <v>425.53191489361706</v>
      </c>
      <c r="M346" s="61">
        <f t="shared" si="47"/>
        <v>580.27079303675055</v>
      </c>
      <c r="N346" s="61">
        <f t="shared" si="48"/>
        <v>1856.8665377176014</v>
      </c>
      <c r="O346" s="61">
        <f t="shared" si="49"/>
        <v>1856.8665377176014</v>
      </c>
      <c r="P346" s="59">
        <f>SLOPE(K346:O346,Datas!$G$1:$G$5)</f>
        <v>468.08510638297867</v>
      </c>
      <c r="Q346" s="61">
        <f t="shared" si="50"/>
        <v>89.877595566350891</v>
      </c>
      <c r="R346" s="48" t="str">
        <f t="shared" si="51"/>
        <v>AUMENTO</v>
      </c>
      <c r="S346" s="60">
        <f t="shared" si="52"/>
        <v>3.4999999999999987</v>
      </c>
      <c r="T34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46" s="48" t="str">
        <f t="shared" si="53"/>
        <v>Risco MUITO ALTO de transmissão nas escolas com tendência de AUMENTO na taxa.</v>
      </c>
    </row>
    <row r="347" spans="1:21" x14ac:dyDescent="0.35">
      <c r="A347" s="56" t="s">
        <v>823</v>
      </c>
      <c r="B347" s="57">
        <v>8239</v>
      </c>
      <c r="C347" s="48" t="s">
        <v>0</v>
      </c>
      <c r="D347" s="58">
        <v>54</v>
      </c>
      <c r="E347" s="58">
        <v>16</v>
      </c>
      <c r="F347" s="58">
        <v>10</v>
      </c>
      <c r="G347" s="58">
        <v>29</v>
      </c>
      <c r="H347" s="59">
        <v>83</v>
      </c>
      <c r="I347" s="60">
        <f>Tabela1[[#This Row],[E_27/3 a 9/4]]/SUM(Tabela1[E_27/3 a 9/4])</f>
        <v>6.5587761165723682E-4</v>
      </c>
      <c r="J347" s="60">
        <f>SUM($I$4:I347)</f>
        <v>0.8572241362961065</v>
      </c>
      <c r="K347" s="61">
        <f t="shared" si="45"/>
        <v>655.41934700813204</v>
      </c>
      <c r="L347" s="61">
        <f t="shared" si="46"/>
        <v>194.19832503944653</v>
      </c>
      <c r="M347" s="61">
        <f t="shared" si="47"/>
        <v>121.3739531496541</v>
      </c>
      <c r="N347" s="61">
        <f t="shared" si="48"/>
        <v>351.98446413399682</v>
      </c>
      <c r="O347" s="61">
        <f t="shared" si="49"/>
        <v>1007.4038111421289</v>
      </c>
      <c r="P347" s="59">
        <f>SLOPE(K347:O347,Datas!$G$1:$G$5)</f>
        <v>86.175506736254391</v>
      </c>
      <c r="Q347" s="61">
        <f t="shared" si="50"/>
        <v>89.335156703900111</v>
      </c>
      <c r="R347" s="48" t="str">
        <f t="shared" si="51"/>
        <v>AUMENTO</v>
      </c>
      <c r="S347" s="60">
        <f t="shared" si="52"/>
        <v>1.1000000000000001</v>
      </c>
      <c r="T34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47" s="48" t="str">
        <f t="shared" si="53"/>
        <v>Risco MUITO ALTO de transmissão nas escolas com tendência de AUMENTO na taxa.</v>
      </c>
    </row>
    <row r="348" spans="1:21" x14ac:dyDescent="0.35">
      <c r="A348" s="56" t="s">
        <v>384</v>
      </c>
      <c r="B348" s="57">
        <v>18969</v>
      </c>
      <c r="C348" s="48" t="s">
        <v>53</v>
      </c>
      <c r="D348" s="58">
        <v>82</v>
      </c>
      <c r="E348" s="58">
        <v>84</v>
      </c>
      <c r="F348" s="58">
        <v>45</v>
      </c>
      <c r="G348" s="58">
        <v>33</v>
      </c>
      <c r="H348" s="59">
        <v>30</v>
      </c>
      <c r="I348" s="60">
        <f>Tabela1[[#This Row],[E_27/3 a 9/4]]/SUM(Tabela1[E_27/3 a 9/4])</f>
        <v>2.3706419698454342E-4</v>
      </c>
      <c r="J348" s="60">
        <f>SUM($I$4:I348)</f>
        <v>0.85746120049309105</v>
      </c>
      <c r="K348" s="61">
        <f t="shared" si="45"/>
        <v>432.28425325531128</v>
      </c>
      <c r="L348" s="61">
        <f t="shared" si="46"/>
        <v>442.82777162739205</v>
      </c>
      <c r="M348" s="61">
        <f t="shared" si="47"/>
        <v>237.22916337181715</v>
      </c>
      <c r="N348" s="61">
        <f t="shared" si="48"/>
        <v>173.9680531393326</v>
      </c>
      <c r="O348" s="61">
        <f t="shared" si="49"/>
        <v>158.15277558121147</v>
      </c>
      <c r="P348" s="59">
        <f>SLOPE(K348:O348,Datas!$G$1:$G$5)</f>
        <v>-81.712267383625914</v>
      </c>
      <c r="Q348" s="61">
        <f t="shared" si="50"/>
        <v>-89.298845556438238</v>
      </c>
      <c r="R348" s="48" t="str">
        <f t="shared" si="51"/>
        <v>Redução</v>
      </c>
      <c r="S348" s="60">
        <f t="shared" si="52"/>
        <v>-0.55213270142180082</v>
      </c>
      <c r="T348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348" s="48" t="str">
        <f t="shared" si="53"/>
        <v>Risco alto de transmissão nas escolas com tendência de Redução na taxa.</v>
      </c>
    </row>
    <row r="349" spans="1:21" x14ac:dyDescent="0.35">
      <c r="A349" s="56" t="s">
        <v>699</v>
      </c>
      <c r="B349" s="57">
        <v>21514</v>
      </c>
      <c r="C349" s="48" t="s">
        <v>0</v>
      </c>
      <c r="D349" s="58">
        <v>86</v>
      </c>
      <c r="E349" s="58">
        <v>36</v>
      </c>
      <c r="F349" s="58">
        <v>37</v>
      </c>
      <c r="G349" s="58">
        <v>41</v>
      </c>
      <c r="H349" s="59">
        <v>52</v>
      </c>
      <c r="I349" s="60">
        <f>Tabela1[[#This Row],[E_27/3 a 9/4]]/SUM(Tabela1[E_27/3 a 9/4])</f>
        <v>4.109112747732086E-4</v>
      </c>
      <c r="J349" s="60">
        <f>SUM($I$4:I349)</f>
        <v>0.85787211176786426</v>
      </c>
      <c r="K349" s="61">
        <f t="shared" si="45"/>
        <v>399.73970437854422</v>
      </c>
      <c r="L349" s="61">
        <f t="shared" si="46"/>
        <v>167.33289950729758</v>
      </c>
      <c r="M349" s="61">
        <f t="shared" si="47"/>
        <v>171.98103560472251</v>
      </c>
      <c r="N349" s="61">
        <f t="shared" si="48"/>
        <v>190.57357999442223</v>
      </c>
      <c r="O349" s="61">
        <f t="shared" si="49"/>
        <v>241.70307706609648</v>
      </c>
      <c r="P349" s="59">
        <f>SLOPE(K349:O349,Datas!$G$1:$G$5)</f>
        <v>-29.283257413777079</v>
      </c>
      <c r="Q349" s="61">
        <f t="shared" si="50"/>
        <v>-88.044154647795182</v>
      </c>
      <c r="R349" s="48" t="str">
        <f t="shared" si="51"/>
        <v>Redução</v>
      </c>
      <c r="S349" s="60">
        <f t="shared" si="52"/>
        <v>-0.12264150943396228</v>
      </c>
      <c r="T34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49" s="48" t="str">
        <f t="shared" si="53"/>
        <v>Risco MUITO ALTO de transmissão nas escolas com tendência de Redução na taxa.</v>
      </c>
    </row>
    <row r="350" spans="1:21" x14ac:dyDescent="0.35">
      <c r="A350" s="56" t="s">
        <v>222</v>
      </c>
      <c r="B350" s="57">
        <v>7127</v>
      </c>
      <c r="C350" s="48" t="s">
        <v>50</v>
      </c>
      <c r="D350" s="58">
        <v>27</v>
      </c>
      <c r="E350" s="58">
        <v>34</v>
      </c>
      <c r="F350" s="58">
        <v>6</v>
      </c>
      <c r="G350" s="58">
        <v>11</v>
      </c>
      <c r="H350" s="59">
        <v>7</v>
      </c>
      <c r="I350" s="60">
        <f>Tabela1[[#This Row],[E_27/3 a 9/4]]/SUM(Tabela1[E_27/3 a 9/4])</f>
        <v>5.5314979296393461E-5</v>
      </c>
      <c r="J350" s="60">
        <f>SUM($I$4:I350)</f>
        <v>0.8579274267471606</v>
      </c>
      <c r="K350" s="61">
        <f t="shared" si="45"/>
        <v>378.84102708011784</v>
      </c>
      <c r="L350" s="61">
        <f t="shared" si="46"/>
        <v>477.0590711379262</v>
      </c>
      <c r="M350" s="61">
        <f t="shared" si="47"/>
        <v>84.186894906692856</v>
      </c>
      <c r="N350" s="61">
        <f t="shared" si="48"/>
        <v>154.34264066227024</v>
      </c>
      <c r="O350" s="61">
        <f t="shared" si="49"/>
        <v>98.218044057808342</v>
      </c>
      <c r="P350" s="59">
        <f>SLOPE(K350:O350,Datas!$G$1:$G$5)</f>
        <v>-88.396239652027504</v>
      </c>
      <c r="Q350" s="61">
        <f t="shared" si="50"/>
        <v>-89.351857774235128</v>
      </c>
      <c r="R350" s="48" t="str">
        <f t="shared" si="51"/>
        <v>Redução</v>
      </c>
      <c r="S350" s="60">
        <f t="shared" si="52"/>
        <v>-0.59701492537313428</v>
      </c>
      <c r="T350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350" s="48" t="str">
        <f t="shared" si="53"/>
        <v>Risco alto de transmissão nas escolas com tendência de Redução na taxa.</v>
      </c>
    </row>
    <row r="351" spans="1:21" x14ac:dyDescent="0.35">
      <c r="A351" s="56" t="s">
        <v>725</v>
      </c>
      <c r="B351" s="57">
        <v>23097</v>
      </c>
      <c r="C351" s="48" t="s">
        <v>71</v>
      </c>
      <c r="D351" s="58">
        <v>92</v>
      </c>
      <c r="E351" s="58">
        <v>71</v>
      </c>
      <c r="F351" s="58">
        <v>64</v>
      </c>
      <c r="G351" s="58">
        <v>130</v>
      </c>
      <c r="H351" s="59">
        <v>152</v>
      </c>
      <c r="I351" s="60">
        <f>Tabela1[[#This Row],[E_27/3 a 9/4]]/SUM(Tabela1[E_27/3 a 9/4])</f>
        <v>1.2011252647216866E-3</v>
      </c>
      <c r="J351" s="60">
        <f>SUM($I$4:I351)</f>
        <v>0.85912855201188232</v>
      </c>
      <c r="K351" s="61">
        <f t="shared" si="45"/>
        <v>398.32012815517163</v>
      </c>
      <c r="L351" s="61">
        <f t="shared" si="46"/>
        <v>307.39922933714337</v>
      </c>
      <c r="M351" s="61">
        <f t="shared" si="47"/>
        <v>277.09226306446726</v>
      </c>
      <c r="N351" s="61">
        <f t="shared" si="48"/>
        <v>562.84365934969912</v>
      </c>
      <c r="O351" s="61">
        <f t="shared" si="49"/>
        <v>658.09412477810963</v>
      </c>
      <c r="P351" s="59">
        <f>SLOPE(K351:O351,Datas!$G$1:$G$5)</f>
        <v>77.49924232584317</v>
      </c>
      <c r="Q351" s="61">
        <f t="shared" si="50"/>
        <v>89.260733417998324</v>
      </c>
      <c r="R351" s="48" t="str">
        <f t="shared" si="51"/>
        <v>AUMENTO</v>
      </c>
      <c r="S351" s="60">
        <f t="shared" si="52"/>
        <v>0.86343612334801767</v>
      </c>
      <c r="T35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51" s="48" t="str">
        <f t="shared" si="53"/>
        <v>Risco MUITO ALTO de transmissão nas escolas com tendência de AUMENTO na taxa.</v>
      </c>
    </row>
    <row r="352" spans="1:21" x14ac:dyDescent="0.35">
      <c r="A352" s="56" t="s">
        <v>653</v>
      </c>
      <c r="B352" s="57">
        <v>3295</v>
      </c>
      <c r="C352" s="48" t="s">
        <v>71</v>
      </c>
      <c r="D352" s="58">
        <v>1</v>
      </c>
      <c r="E352" s="58">
        <v>10</v>
      </c>
      <c r="F352" s="58">
        <v>5</v>
      </c>
      <c r="G352" s="58">
        <v>17</v>
      </c>
      <c r="H352" s="59">
        <v>11</v>
      </c>
      <c r="I352" s="60">
        <f>Tabela1[[#This Row],[E_27/3 a 9/4]]/SUM(Tabela1[E_27/3 a 9/4])</f>
        <v>8.6923538894332581E-5</v>
      </c>
      <c r="J352" s="60">
        <f>SUM($I$4:I352)</f>
        <v>0.8592154755507766</v>
      </c>
      <c r="K352" s="61">
        <f t="shared" si="45"/>
        <v>30.349013657056144</v>
      </c>
      <c r="L352" s="61">
        <f t="shared" si="46"/>
        <v>303.49013657056145</v>
      </c>
      <c r="M352" s="61">
        <f t="shared" si="47"/>
        <v>151.74506828528072</v>
      </c>
      <c r="N352" s="61">
        <f t="shared" si="48"/>
        <v>515.93323216995441</v>
      </c>
      <c r="O352" s="61">
        <f t="shared" si="49"/>
        <v>333.83915022761761</v>
      </c>
      <c r="P352" s="59">
        <f>SLOPE(K352:O352,Datas!$G$1:$G$5)</f>
        <v>81.942336874051591</v>
      </c>
      <c r="Q352" s="61">
        <f t="shared" si="50"/>
        <v>89.300813991984796</v>
      </c>
      <c r="R352" s="48" t="str">
        <f t="shared" si="51"/>
        <v>AUMENTO</v>
      </c>
      <c r="S352" s="60">
        <f t="shared" si="52"/>
        <v>1.6249999999999998</v>
      </c>
      <c r="T35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52" s="48" t="str">
        <f t="shared" si="53"/>
        <v>Risco MUITO ALTO de transmissão nas escolas com tendência de AUMENTO na taxa.</v>
      </c>
    </row>
    <row r="353" spans="1:21" x14ac:dyDescent="0.35">
      <c r="A353" s="56" t="s">
        <v>250</v>
      </c>
      <c r="B353" s="57">
        <v>8401</v>
      </c>
      <c r="C353" s="48" t="s">
        <v>33</v>
      </c>
      <c r="D353" s="58">
        <v>2</v>
      </c>
      <c r="E353" s="58">
        <v>14</v>
      </c>
      <c r="F353" s="58">
        <v>20</v>
      </c>
      <c r="G353" s="58">
        <v>29</v>
      </c>
      <c r="H353" s="59">
        <v>23</v>
      </c>
      <c r="I353" s="60">
        <f>Tabela1[[#This Row],[E_27/3 a 9/4]]/SUM(Tabela1[E_27/3 a 9/4])</f>
        <v>1.8174921768814996E-4</v>
      </c>
      <c r="J353" s="60">
        <f>SUM($I$4:I353)</f>
        <v>0.8593972247684647</v>
      </c>
      <c r="K353" s="61">
        <f t="shared" si="45"/>
        <v>23.806689679800026</v>
      </c>
      <c r="L353" s="61">
        <f t="shared" si="46"/>
        <v>166.64682775860015</v>
      </c>
      <c r="M353" s="61">
        <f t="shared" si="47"/>
        <v>238.06689679800024</v>
      </c>
      <c r="N353" s="61">
        <f t="shared" si="48"/>
        <v>345.19700035710031</v>
      </c>
      <c r="O353" s="61">
        <f t="shared" si="49"/>
        <v>273.77693131770025</v>
      </c>
      <c r="P353" s="59">
        <f>SLOPE(K353:O353,Datas!$G$1:$G$5)</f>
        <v>67.849065587430061</v>
      </c>
      <c r="Q353" s="61">
        <f t="shared" si="50"/>
        <v>89.155601763379167</v>
      </c>
      <c r="R353" s="48" t="str">
        <f t="shared" si="51"/>
        <v>AUMENTO</v>
      </c>
      <c r="S353" s="60">
        <f t="shared" si="52"/>
        <v>1.1666666666666661</v>
      </c>
      <c r="T35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53" s="48" t="str">
        <f t="shared" si="53"/>
        <v>Risco MUITO ALTO de transmissão nas escolas com tendência de AUMENTO na taxa.</v>
      </c>
    </row>
    <row r="354" spans="1:21" x14ac:dyDescent="0.35">
      <c r="A354" s="56" t="s">
        <v>172</v>
      </c>
      <c r="B354" s="57">
        <v>17852</v>
      </c>
      <c r="C354" s="48" t="s">
        <v>10</v>
      </c>
      <c r="D354" s="58">
        <v>28</v>
      </c>
      <c r="E354" s="58">
        <v>32</v>
      </c>
      <c r="F354" s="58">
        <v>48</v>
      </c>
      <c r="G354" s="58">
        <v>58</v>
      </c>
      <c r="H354" s="59">
        <v>72</v>
      </c>
      <c r="I354" s="60">
        <f>Tabela1[[#This Row],[E_27/3 a 9/4]]/SUM(Tabela1[E_27/3 a 9/4])</f>
        <v>5.689540727629042E-4</v>
      </c>
      <c r="J354" s="60">
        <f>SUM($I$4:I354)</f>
        <v>0.85996617884122761</v>
      </c>
      <c r="K354" s="61">
        <f t="shared" si="45"/>
        <v>156.84517140936589</v>
      </c>
      <c r="L354" s="61">
        <f t="shared" si="46"/>
        <v>179.25162446784674</v>
      </c>
      <c r="M354" s="61">
        <f t="shared" si="47"/>
        <v>268.87743670177008</v>
      </c>
      <c r="N354" s="61">
        <f t="shared" si="48"/>
        <v>324.89356934797223</v>
      </c>
      <c r="O354" s="61">
        <f t="shared" si="49"/>
        <v>403.31615505265518</v>
      </c>
      <c r="P354" s="59">
        <f>SLOPE(K354:O354,Datas!$G$1:$G$5)</f>
        <v>63.858391216670405</v>
      </c>
      <c r="Q354" s="61">
        <f t="shared" si="50"/>
        <v>89.10284152692482</v>
      </c>
      <c r="R354" s="48" t="str">
        <f t="shared" si="51"/>
        <v>AUMENTO</v>
      </c>
      <c r="S354" s="60">
        <f t="shared" si="52"/>
        <v>0.80555555555555569</v>
      </c>
      <c r="T35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54" s="48" t="str">
        <f t="shared" si="53"/>
        <v>Risco MUITO ALTO de transmissão nas escolas com tendência de AUMENTO na taxa.</v>
      </c>
    </row>
    <row r="355" spans="1:21" x14ac:dyDescent="0.35">
      <c r="A355" s="56" t="s">
        <v>417</v>
      </c>
      <c r="B355" s="57">
        <v>4401</v>
      </c>
      <c r="C355" s="48" t="s">
        <v>8</v>
      </c>
      <c r="D355" s="58">
        <v>2</v>
      </c>
      <c r="E355" s="58">
        <v>4</v>
      </c>
      <c r="F355" s="58">
        <v>13</v>
      </c>
      <c r="G355" s="58">
        <v>8</v>
      </c>
      <c r="H355" s="59">
        <v>40</v>
      </c>
      <c r="I355" s="60">
        <f>Tabela1[[#This Row],[E_27/3 a 9/4]]/SUM(Tabela1[E_27/3 a 9/4])</f>
        <v>3.1608559597939124E-4</v>
      </c>
      <c r="J355" s="60">
        <f>SUM($I$4:I355)</f>
        <v>0.86028226443720701</v>
      </c>
      <c r="K355" s="61">
        <f t="shared" si="45"/>
        <v>45.444217223358329</v>
      </c>
      <c r="L355" s="61">
        <f t="shared" si="46"/>
        <v>90.888434446716658</v>
      </c>
      <c r="M355" s="61">
        <f t="shared" si="47"/>
        <v>295.38741195182911</v>
      </c>
      <c r="N355" s="61">
        <f t="shared" si="48"/>
        <v>181.77686889343332</v>
      </c>
      <c r="O355" s="61">
        <f t="shared" si="49"/>
        <v>908.88434446716656</v>
      </c>
      <c r="P355" s="59">
        <f>SLOPE(K355:O355,Datas!$G$1:$G$5)</f>
        <v>181.77686889343332</v>
      </c>
      <c r="Q355" s="61">
        <f t="shared" si="50"/>
        <v>89.684804772591349</v>
      </c>
      <c r="R355" s="48" t="str">
        <f t="shared" si="51"/>
        <v>AUMENTO</v>
      </c>
      <c r="S355" s="60">
        <f t="shared" si="52"/>
        <v>2.789473684210527</v>
      </c>
      <c r="T35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55" s="48" t="str">
        <f t="shared" si="53"/>
        <v>Risco MUITO ALTO de transmissão nas escolas com tendência de AUMENTO na taxa.</v>
      </c>
    </row>
    <row r="356" spans="1:21" x14ac:dyDescent="0.35">
      <c r="A356" s="56" t="s">
        <v>347</v>
      </c>
      <c r="B356" s="57">
        <v>2619</v>
      </c>
      <c r="C356" s="48" t="s">
        <v>0</v>
      </c>
      <c r="D356" s="58">
        <v>5</v>
      </c>
      <c r="E356" s="58">
        <v>5</v>
      </c>
      <c r="F356" s="58">
        <v>1</v>
      </c>
      <c r="G356" s="58">
        <v>6</v>
      </c>
      <c r="H356" s="59">
        <v>23</v>
      </c>
      <c r="I356" s="60">
        <f>Tabela1[[#This Row],[E_27/3 a 9/4]]/SUM(Tabela1[E_27/3 a 9/4])</f>
        <v>1.8174921768814996E-4</v>
      </c>
      <c r="J356" s="60">
        <f>SUM($I$4:I356)</f>
        <v>0.86046401365489511</v>
      </c>
      <c r="K356" s="61">
        <f t="shared" si="45"/>
        <v>190.91256204658268</v>
      </c>
      <c r="L356" s="61">
        <f t="shared" si="46"/>
        <v>190.91256204658268</v>
      </c>
      <c r="M356" s="61">
        <f t="shared" si="47"/>
        <v>38.182512409316537</v>
      </c>
      <c r="N356" s="61">
        <f t="shared" si="48"/>
        <v>229.09507445589921</v>
      </c>
      <c r="O356" s="61">
        <f t="shared" si="49"/>
        <v>878.19778541428036</v>
      </c>
      <c r="P356" s="59">
        <f>SLOPE(K356:O356,Datas!$G$1:$G$5)</f>
        <v>141.2752959144712</v>
      </c>
      <c r="Q356" s="61">
        <f t="shared" si="50"/>
        <v>89.594445566255914</v>
      </c>
      <c r="R356" s="48" t="str">
        <f t="shared" si="51"/>
        <v>AUMENTO</v>
      </c>
      <c r="S356" s="60">
        <f t="shared" si="52"/>
        <v>2.954545454545455</v>
      </c>
      <c r="T35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56" s="48" t="str">
        <f t="shared" si="53"/>
        <v>Risco MUITO ALTO de transmissão nas escolas com tendência de AUMENTO na taxa.</v>
      </c>
    </row>
    <row r="357" spans="1:21" x14ac:dyDescent="0.35">
      <c r="A357" s="56" t="s">
        <v>739</v>
      </c>
      <c r="B357" s="57">
        <v>16125</v>
      </c>
      <c r="C357" s="48" t="s">
        <v>77</v>
      </c>
      <c r="D357" s="58">
        <v>21</v>
      </c>
      <c r="E357" s="58">
        <v>11</v>
      </c>
      <c r="F357" s="58">
        <v>43</v>
      </c>
      <c r="G357" s="58">
        <v>58</v>
      </c>
      <c r="H357" s="59">
        <v>39</v>
      </c>
      <c r="I357" s="60">
        <f>Tabela1[[#This Row],[E_27/3 a 9/4]]/SUM(Tabela1[E_27/3 a 9/4])</f>
        <v>3.0818345607990644E-4</v>
      </c>
      <c r="J357" s="60">
        <f>SUM($I$4:I357)</f>
        <v>0.86077219711097497</v>
      </c>
      <c r="K357" s="61">
        <f t="shared" si="45"/>
        <v>130.23255813953489</v>
      </c>
      <c r="L357" s="61">
        <f t="shared" si="46"/>
        <v>68.217054263565885</v>
      </c>
      <c r="M357" s="61">
        <f t="shared" si="47"/>
        <v>266.66666666666669</v>
      </c>
      <c r="N357" s="61">
        <f t="shared" si="48"/>
        <v>359.68992248062017</v>
      </c>
      <c r="O357" s="61">
        <f t="shared" si="49"/>
        <v>241.86046511627907</v>
      </c>
      <c r="P357" s="59">
        <f>SLOPE(K357:O357,Datas!$G$1:$G$5)</f>
        <v>51.47286821705427</v>
      </c>
      <c r="Q357" s="61">
        <f t="shared" si="50"/>
        <v>88.887014175936727</v>
      </c>
      <c r="R357" s="48" t="str">
        <f t="shared" si="51"/>
        <v>AUMENTO</v>
      </c>
      <c r="S357" s="60">
        <f t="shared" si="52"/>
        <v>0.93999999999999972</v>
      </c>
      <c r="T35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57" s="48" t="str">
        <f t="shared" si="53"/>
        <v>Risco MUITO ALTO de transmissão nas escolas com tendência de AUMENTO na taxa.</v>
      </c>
    </row>
    <row r="358" spans="1:21" x14ac:dyDescent="0.35">
      <c r="A358" s="56" t="s">
        <v>311</v>
      </c>
      <c r="B358" s="57">
        <v>3752</v>
      </c>
      <c r="C358" s="48" t="s">
        <v>19</v>
      </c>
      <c r="D358" s="58">
        <v>9</v>
      </c>
      <c r="E358" s="58">
        <v>2</v>
      </c>
      <c r="F358" s="58">
        <v>1</v>
      </c>
      <c r="G358" s="58">
        <v>4</v>
      </c>
      <c r="H358" s="59">
        <v>10</v>
      </c>
      <c r="I358" s="60">
        <f>Tabela1[[#This Row],[E_27/3 a 9/4]]/SUM(Tabela1[E_27/3 a 9/4])</f>
        <v>7.902139899484781E-5</v>
      </c>
      <c r="J358" s="60">
        <f>SUM($I$4:I358)</f>
        <v>0.86085121850996982</v>
      </c>
      <c r="K358" s="61">
        <f t="shared" si="45"/>
        <v>239.87206823027719</v>
      </c>
      <c r="L358" s="61">
        <f t="shared" si="46"/>
        <v>53.304904051172706</v>
      </c>
      <c r="M358" s="61">
        <f t="shared" si="47"/>
        <v>26.652452025586353</v>
      </c>
      <c r="N358" s="61">
        <f t="shared" si="48"/>
        <v>106.60980810234541</v>
      </c>
      <c r="O358" s="61">
        <f t="shared" si="49"/>
        <v>266.52452025586354</v>
      </c>
      <c r="P358" s="59">
        <f>SLOPE(K358:O358,Datas!$G$1:$G$5)</f>
        <v>10.660980810234538</v>
      </c>
      <c r="Q358" s="61">
        <f t="shared" si="50"/>
        <v>84.641335140806433</v>
      </c>
      <c r="R358" s="48" t="str">
        <f t="shared" si="51"/>
        <v>AUMENTO</v>
      </c>
      <c r="S358" s="60">
        <f t="shared" si="52"/>
        <v>0.75000000000000011</v>
      </c>
      <c r="T35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58" s="48" t="str">
        <f t="shared" si="53"/>
        <v>Risco MUITO ALTO de transmissão nas escolas com tendência de AUMENTO na taxa.</v>
      </c>
    </row>
    <row r="359" spans="1:21" x14ac:dyDescent="0.35">
      <c r="A359" s="56" t="s">
        <v>575</v>
      </c>
      <c r="B359" s="57">
        <v>25788</v>
      </c>
      <c r="C359" s="48" t="s">
        <v>30</v>
      </c>
      <c r="D359" s="58">
        <v>54</v>
      </c>
      <c r="E359" s="58">
        <v>39</v>
      </c>
      <c r="F359" s="58">
        <v>52</v>
      </c>
      <c r="G359" s="58">
        <v>79</v>
      </c>
      <c r="H359" s="59">
        <v>45</v>
      </c>
      <c r="I359" s="60">
        <f>Tabela1[[#This Row],[E_27/3 a 9/4]]/SUM(Tabela1[E_27/3 a 9/4])</f>
        <v>3.5559629547681512E-4</v>
      </c>
      <c r="J359" s="60">
        <f>SUM($I$4:I359)</f>
        <v>0.86120681480544659</v>
      </c>
      <c r="K359" s="61">
        <f t="shared" si="45"/>
        <v>209.39972080037225</v>
      </c>
      <c r="L359" s="61">
        <f t="shared" si="46"/>
        <v>151.23313168915774</v>
      </c>
      <c r="M359" s="61">
        <f t="shared" si="47"/>
        <v>201.64417558554368</v>
      </c>
      <c r="N359" s="61">
        <f t="shared" si="48"/>
        <v>306.34403598572976</v>
      </c>
      <c r="O359" s="61">
        <f t="shared" si="49"/>
        <v>174.49976733364355</v>
      </c>
      <c r="P359" s="59">
        <f>SLOPE(K359:O359,Datas!$G$1:$G$5)</f>
        <v>8.5310997363114609</v>
      </c>
      <c r="Q359" s="61">
        <f t="shared" si="50"/>
        <v>83.314401773998128</v>
      </c>
      <c r="R359" s="48" t="str">
        <f t="shared" si="51"/>
        <v>AUMENTO</v>
      </c>
      <c r="S359" s="60">
        <f t="shared" si="52"/>
        <v>0.28275862068965485</v>
      </c>
      <c r="T359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359" s="48" t="str">
        <f t="shared" si="53"/>
        <v>Risco alto de transmissão nas escolas com tendência de AUMENTO na taxa.</v>
      </c>
    </row>
    <row r="360" spans="1:21" x14ac:dyDescent="0.35">
      <c r="A360" s="56" t="s">
        <v>799</v>
      </c>
      <c r="B360" s="57">
        <v>4752</v>
      </c>
      <c r="C360" s="48" t="s">
        <v>50</v>
      </c>
      <c r="D360" s="58">
        <v>9</v>
      </c>
      <c r="E360" s="58">
        <v>3</v>
      </c>
      <c r="F360" s="58">
        <v>6</v>
      </c>
      <c r="G360" s="58">
        <v>15</v>
      </c>
      <c r="H360" s="59">
        <v>8</v>
      </c>
      <c r="I360" s="60">
        <f>Tabela1[[#This Row],[E_27/3 a 9/4]]/SUM(Tabela1[E_27/3 a 9/4])</f>
        <v>6.321711919587824E-5</v>
      </c>
      <c r="J360" s="60">
        <f>SUM($I$4:I360)</f>
        <v>0.86127003192464247</v>
      </c>
      <c r="K360" s="61">
        <f t="shared" si="45"/>
        <v>189.39393939393941</v>
      </c>
      <c r="L360" s="61">
        <f t="shared" si="46"/>
        <v>63.131313131313135</v>
      </c>
      <c r="M360" s="61">
        <f t="shared" si="47"/>
        <v>126.26262626262627</v>
      </c>
      <c r="N360" s="61">
        <f t="shared" si="48"/>
        <v>315.65656565656565</v>
      </c>
      <c r="O360" s="61">
        <f t="shared" si="49"/>
        <v>168.35016835016833</v>
      </c>
      <c r="P360" s="59">
        <f>SLOPE(K360:O360,Datas!$G$1:$G$5)</f>
        <v>21.043771043771038</v>
      </c>
      <c r="Q360" s="61">
        <f t="shared" si="50"/>
        <v>87.279351203872821</v>
      </c>
      <c r="R360" s="48" t="str">
        <f t="shared" si="51"/>
        <v>AUMENTO</v>
      </c>
      <c r="S360" s="60">
        <f t="shared" si="52"/>
        <v>0.9166666666666663</v>
      </c>
      <c r="T360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360" s="48" t="str">
        <f t="shared" si="53"/>
        <v>Risco alto de transmissão nas escolas com tendência de AUMENTO na taxa.</v>
      </c>
    </row>
    <row r="361" spans="1:21" x14ac:dyDescent="0.35">
      <c r="A361" s="56" t="s">
        <v>75</v>
      </c>
      <c r="B361" s="57">
        <v>14588</v>
      </c>
      <c r="C361" s="48" t="s">
        <v>8</v>
      </c>
      <c r="D361" s="58">
        <v>30</v>
      </c>
      <c r="E361" s="58">
        <v>30</v>
      </c>
      <c r="F361" s="58">
        <v>10</v>
      </c>
      <c r="G361" s="58">
        <v>20</v>
      </c>
      <c r="H361" s="59">
        <v>40</v>
      </c>
      <c r="I361" s="60">
        <f>Tabela1[[#This Row],[E_27/3 a 9/4]]/SUM(Tabela1[E_27/3 a 9/4])</f>
        <v>3.1608559597939124E-4</v>
      </c>
      <c r="J361" s="60">
        <f>SUM($I$4:I361)</f>
        <v>0.86158611752062186</v>
      </c>
      <c r="K361" s="61">
        <f t="shared" si="45"/>
        <v>205.6484782012613</v>
      </c>
      <c r="L361" s="61">
        <f t="shared" si="46"/>
        <v>205.6484782012613</v>
      </c>
      <c r="M361" s="61">
        <f t="shared" si="47"/>
        <v>68.54949273375378</v>
      </c>
      <c r="N361" s="61">
        <f t="shared" si="48"/>
        <v>137.09898546750756</v>
      </c>
      <c r="O361" s="61">
        <f t="shared" si="49"/>
        <v>274.19797093501512</v>
      </c>
      <c r="P361" s="59">
        <f>SLOPE(K361:O361,Datas!$G$1:$G$5)</f>
        <v>6.8549492733753912</v>
      </c>
      <c r="Q361" s="61">
        <f t="shared" si="50"/>
        <v>81.700236925124017</v>
      </c>
      <c r="R361" s="48" t="str">
        <f t="shared" si="51"/>
        <v>AUMENTO</v>
      </c>
      <c r="S361" s="60">
        <f t="shared" si="52"/>
        <v>0.28571428571428614</v>
      </c>
      <c r="T36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61" s="48" t="str">
        <f t="shared" si="53"/>
        <v>Risco MUITO ALTO de transmissão nas escolas com tendência de AUMENTO na taxa.</v>
      </c>
    </row>
    <row r="362" spans="1:21" x14ac:dyDescent="0.35">
      <c r="A362" s="56" t="s">
        <v>840</v>
      </c>
      <c r="B362" s="57">
        <v>5377</v>
      </c>
      <c r="C362" s="48" t="s">
        <v>19</v>
      </c>
      <c r="D362" s="58">
        <v>2</v>
      </c>
      <c r="E362" s="58">
        <v>4</v>
      </c>
      <c r="F362" s="58">
        <v>4</v>
      </c>
      <c r="G362" s="58">
        <v>10</v>
      </c>
      <c r="H362" s="59">
        <v>6</v>
      </c>
      <c r="I362" s="60">
        <f>Tabela1[[#This Row],[E_27/3 a 9/4]]/SUM(Tabela1[E_27/3 a 9/4])</f>
        <v>4.7412839396908683E-5</v>
      </c>
      <c r="J362" s="60">
        <f>SUM($I$4:I362)</f>
        <v>0.86163353036001877</v>
      </c>
      <c r="K362" s="61">
        <f t="shared" si="45"/>
        <v>37.195462153617257</v>
      </c>
      <c r="L362" s="61">
        <f t="shared" si="46"/>
        <v>74.390924307234513</v>
      </c>
      <c r="M362" s="61">
        <f t="shared" si="47"/>
        <v>74.390924307234513</v>
      </c>
      <c r="N362" s="61">
        <f t="shared" si="48"/>
        <v>185.97731076808631</v>
      </c>
      <c r="O362" s="61">
        <f t="shared" si="49"/>
        <v>111.58638646085177</v>
      </c>
      <c r="P362" s="59">
        <f>SLOPE(K362:O362,Datas!$G$1:$G$5)</f>
        <v>26.036823507532084</v>
      </c>
      <c r="Q362" s="61">
        <f t="shared" si="50"/>
        <v>87.800513879686278</v>
      </c>
      <c r="R362" s="48" t="str">
        <f t="shared" si="51"/>
        <v>AUMENTO</v>
      </c>
      <c r="S362" s="60">
        <f t="shared" si="52"/>
        <v>1.4000000000000001</v>
      </c>
      <c r="T362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362" s="48" t="str">
        <f t="shared" si="53"/>
        <v>Risco alto de transmissão nas escolas com tendência de AUMENTO na taxa.</v>
      </c>
    </row>
    <row r="363" spans="1:21" x14ac:dyDescent="0.35">
      <c r="A363" s="56" t="s">
        <v>714</v>
      </c>
      <c r="B363" s="57">
        <v>31843</v>
      </c>
      <c r="C363" s="48" t="s">
        <v>33</v>
      </c>
      <c r="D363" s="58">
        <v>183</v>
      </c>
      <c r="E363" s="58">
        <v>380</v>
      </c>
      <c r="F363" s="58">
        <v>276</v>
      </c>
      <c r="G363" s="58">
        <v>231</v>
      </c>
      <c r="H363" s="59">
        <v>60</v>
      </c>
      <c r="I363" s="60">
        <f>Tabela1[[#This Row],[E_27/3 a 9/4]]/SUM(Tabela1[E_27/3 a 9/4])</f>
        <v>4.7412839396908683E-4</v>
      </c>
      <c r="J363" s="60">
        <f>SUM($I$4:I363)</f>
        <v>0.86210765875398787</v>
      </c>
      <c r="K363" s="61">
        <f t="shared" si="45"/>
        <v>574.6945953584775</v>
      </c>
      <c r="L363" s="61">
        <f t="shared" si="46"/>
        <v>1193.354897465691</v>
      </c>
      <c r="M363" s="61">
        <f t="shared" si="47"/>
        <v>866.75250447508074</v>
      </c>
      <c r="N363" s="61">
        <f t="shared" si="48"/>
        <v>725.43416135414373</v>
      </c>
      <c r="O363" s="61">
        <f t="shared" si="49"/>
        <v>188.42445749458278</v>
      </c>
      <c r="P363" s="59">
        <f>SLOPE(K363:O363,Datas!$G$1:$G$5)</f>
        <v>-124.04610118393366</v>
      </c>
      <c r="Q363" s="61">
        <f t="shared" si="50"/>
        <v>-89.538118990975292</v>
      </c>
      <c r="R363" s="48" t="str">
        <f t="shared" si="51"/>
        <v>Redução</v>
      </c>
      <c r="S363" s="60">
        <f t="shared" si="52"/>
        <v>-0.47973778307508935</v>
      </c>
      <c r="T363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363" s="48" t="str">
        <f t="shared" si="53"/>
        <v>Risco alto de transmissão nas escolas com tendência de Redução na taxa.</v>
      </c>
    </row>
    <row r="364" spans="1:21" x14ac:dyDescent="0.35">
      <c r="A364" s="56" t="s">
        <v>86</v>
      </c>
      <c r="B364" s="57">
        <v>17849</v>
      </c>
      <c r="C364" s="48" t="s">
        <v>19</v>
      </c>
      <c r="D364" s="58">
        <v>55</v>
      </c>
      <c r="E364" s="58">
        <v>22</v>
      </c>
      <c r="F364" s="58">
        <v>32</v>
      </c>
      <c r="G364" s="58">
        <v>51</v>
      </c>
      <c r="H364" s="59">
        <v>22</v>
      </c>
      <c r="I364" s="60">
        <f>Tabela1[[#This Row],[E_27/3 a 9/4]]/SUM(Tabela1[E_27/3 a 9/4])</f>
        <v>1.7384707778866516E-4</v>
      </c>
      <c r="J364" s="60">
        <f>SUM($I$4:I364)</f>
        <v>0.86228150583177654</v>
      </c>
      <c r="K364" s="61">
        <f t="shared" si="45"/>
        <v>308.14051207350553</v>
      </c>
      <c r="L364" s="61">
        <f t="shared" si="46"/>
        <v>123.25620482940219</v>
      </c>
      <c r="M364" s="61">
        <f t="shared" si="47"/>
        <v>179.28175247913046</v>
      </c>
      <c r="N364" s="61">
        <f t="shared" si="48"/>
        <v>285.73029301361419</v>
      </c>
      <c r="O364" s="61">
        <f t="shared" si="49"/>
        <v>123.25620482940219</v>
      </c>
      <c r="P364" s="59">
        <f>SLOPE(K364:O364,Datas!$G$1:$G$5)</f>
        <v>-20.729452630399472</v>
      </c>
      <c r="Q364" s="61">
        <f t="shared" si="50"/>
        <v>-87.238161701467163</v>
      </c>
      <c r="R364" s="48" t="str">
        <f t="shared" si="51"/>
        <v>Redução</v>
      </c>
      <c r="S364" s="60">
        <f t="shared" si="52"/>
        <v>4.5871559633026433E-3</v>
      </c>
      <c r="T364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364" s="48" t="str">
        <f t="shared" si="53"/>
        <v>Risco alto de transmissão nas escolas com tendência de Redução na taxa.</v>
      </c>
    </row>
    <row r="365" spans="1:21" x14ac:dyDescent="0.35">
      <c r="A365" s="56" t="s">
        <v>561</v>
      </c>
      <c r="B365" s="57">
        <v>3800</v>
      </c>
      <c r="C365" s="48" t="s">
        <v>3</v>
      </c>
      <c r="D365" s="58">
        <v>6</v>
      </c>
      <c r="E365" s="58">
        <v>2</v>
      </c>
      <c r="F365" s="58">
        <v>6</v>
      </c>
      <c r="G365" s="58">
        <v>30</v>
      </c>
      <c r="H365" s="59">
        <v>17</v>
      </c>
      <c r="I365" s="60">
        <f>Tabela1[[#This Row],[E_27/3 a 9/4]]/SUM(Tabela1[E_27/3 a 9/4])</f>
        <v>1.3433637829124128E-4</v>
      </c>
      <c r="J365" s="60">
        <f>SUM($I$4:I365)</f>
        <v>0.86241584221006773</v>
      </c>
      <c r="K365" s="61">
        <f t="shared" si="45"/>
        <v>157.89473684210526</v>
      </c>
      <c r="L365" s="61">
        <f t="shared" si="46"/>
        <v>52.631578947368418</v>
      </c>
      <c r="M365" s="61">
        <f t="shared" si="47"/>
        <v>157.89473684210526</v>
      </c>
      <c r="N365" s="61">
        <f t="shared" si="48"/>
        <v>789.47368421052636</v>
      </c>
      <c r="O365" s="61">
        <f t="shared" si="49"/>
        <v>447.36842105263156</v>
      </c>
      <c r="P365" s="59">
        <f>SLOPE(K365:O365,Datas!$G$1:$G$5)</f>
        <v>131.57894736842104</v>
      </c>
      <c r="Q365" s="61">
        <f t="shared" si="50"/>
        <v>89.564560459234073</v>
      </c>
      <c r="R365" s="48" t="str">
        <f t="shared" si="51"/>
        <v>AUMENTO</v>
      </c>
      <c r="S365" s="60">
        <f t="shared" si="52"/>
        <v>4.0357142857142856</v>
      </c>
      <c r="T36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65" s="48" t="str">
        <f t="shared" si="53"/>
        <v>Risco MUITO ALTO de transmissão nas escolas com tendência de AUMENTO na taxa.</v>
      </c>
    </row>
    <row r="366" spans="1:21" x14ac:dyDescent="0.35">
      <c r="A366" s="56" t="s">
        <v>449</v>
      </c>
      <c r="B366" s="57">
        <v>12202</v>
      </c>
      <c r="C366" s="48" t="s">
        <v>71</v>
      </c>
      <c r="D366" s="58">
        <v>66</v>
      </c>
      <c r="E366" s="58">
        <v>38</v>
      </c>
      <c r="F366" s="58">
        <v>63</v>
      </c>
      <c r="G366" s="58">
        <v>71</v>
      </c>
      <c r="H366" s="59">
        <v>69</v>
      </c>
      <c r="I366" s="60">
        <f>Tabela1[[#This Row],[E_27/3 a 9/4]]/SUM(Tabela1[E_27/3 a 9/4])</f>
        <v>5.4524765306444985E-4</v>
      </c>
      <c r="J366" s="60">
        <f>SUM($I$4:I366)</f>
        <v>0.86296108986313214</v>
      </c>
      <c r="K366" s="61">
        <f t="shared" si="45"/>
        <v>540.89493525651528</v>
      </c>
      <c r="L366" s="61">
        <f t="shared" si="46"/>
        <v>311.42435666284217</v>
      </c>
      <c r="M366" s="61">
        <f t="shared" si="47"/>
        <v>516.30880183576471</v>
      </c>
      <c r="N366" s="61">
        <f t="shared" si="48"/>
        <v>581.87182429109987</v>
      </c>
      <c r="O366" s="61">
        <f t="shared" si="49"/>
        <v>565.48106867726597</v>
      </c>
      <c r="P366" s="59">
        <f>SLOPE(K366:O366,Datas!$G$1:$G$5)</f>
        <v>31.961973446975907</v>
      </c>
      <c r="Q366" s="61">
        <f t="shared" si="50"/>
        <v>88.207961244796181</v>
      </c>
      <c r="R366" s="48" t="str">
        <f t="shared" si="51"/>
        <v>AUMENTO</v>
      </c>
      <c r="S366" s="60">
        <f t="shared" si="52"/>
        <v>0.25748502994011946</v>
      </c>
      <c r="T36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66" s="48" t="str">
        <f t="shared" si="53"/>
        <v>Risco MUITO ALTO de transmissão nas escolas com tendência de AUMENTO na taxa.</v>
      </c>
    </row>
    <row r="367" spans="1:21" x14ac:dyDescent="0.35">
      <c r="A367" s="56" t="s">
        <v>545</v>
      </c>
      <c r="B367" s="57">
        <v>7526</v>
      </c>
      <c r="C367" s="48" t="s">
        <v>3</v>
      </c>
      <c r="D367" s="58">
        <v>5</v>
      </c>
      <c r="E367" s="58">
        <v>13</v>
      </c>
      <c r="F367" s="58">
        <v>54</v>
      </c>
      <c r="G367" s="58">
        <v>192</v>
      </c>
      <c r="H367" s="59">
        <v>0</v>
      </c>
      <c r="I367" s="60">
        <f>Tabela1[[#This Row],[E_27/3 a 9/4]]/SUM(Tabela1[E_27/3 a 9/4])</f>
        <v>0</v>
      </c>
      <c r="J367" s="60">
        <f>SUM($I$4:I367)</f>
        <v>0.86296108986313214</v>
      </c>
      <c r="K367" s="61">
        <f t="shared" si="45"/>
        <v>66.436353972893968</v>
      </c>
      <c r="L367" s="61">
        <f t="shared" si="46"/>
        <v>172.73452032952432</v>
      </c>
      <c r="M367" s="61">
        <f t="shared" si="47"/>
        <v>717.51262290725492</v>
      </c>
      <c r="N367" s="61">
        <f t="shared" si="48"/>
        <v>2551.1559925591282</v>
      </c>
      <c r="O367" s="61">
        <f t="shared" si="49"/>
        <v>0</v>
      </c>
      <c r="P367" s="59">
        <f>SLOPE(K367:O367,Datas!$G$1:$G$5)</f>
        <v>224.55487642838162</v>
      </c>
      <c r="Q367" s="61">
        <f t="shared" si="50"/>
        <v>89.74484900227678</v>
      </c>
      <c r="R367" s="48" t="str">
        <f t="shared" si="51"/>
        <v>AUMENTO</v>
      </c>
      <c r="S367" s="60">
        <f t="shared" si="52"/>
        <v>2.9999999999999996</v>
      </c>
      <c r="T36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367" s="48" t="str">
        <f t="shared" si="53"/>
        <v>Risco MUITO BAIXO de transmissão nas escolas com tendência de AUMENTO na taxa.</v>
      </c>
    </row>
    <row r="368" spans="1:21" x14ac:dyDescent="0.35">
      <c r="A368" s="56" t="s">
        <v>851</v>
      </c>
      <c r="B368" s="57">
        <v>6194</v>
      </c>
      <c r="C368" s="48" t="s">
        <v>71</v>
      </c>
      <c r="D368" s="58">
        <v>16</v>
      </c>
      <c r="E368" s="58">
        <v>4</v>
      </c>
      <c r="F368" s="58">
        <v>4</v>
      </c>
      <c r="G368" s="58">
        <v>24</v>
      </c>
      <c r="H368" s="59">
        <v>45</v>
      </c>
      <c r="I368" s="60">
        <f>Tabela1[[#This Row],[E_27/3 a 9/4]]/SUM(Tabela1[E_27/3 a 9/4])</f>
        <v>3.5559629547681512E-4</v>
      </c>
      <c r="J368" s="60">
        <f>SUM($I$4:I368)</f>
        <v>0.8633166861586089</v>
      </c>
      <c r="K368" s="61">
        <f t="shared" si="45"/>
        <v>258.31449790119467</v>
      </c>
      <c r="L368" s="61">
        <f t="shared" si="46"/>
        <v>64.578624475298668</v>
      </c>
      <c r="M368" s="61">
        <f t="shared" si="47"/>
        <v>64.578624475298668</v>
      </c>
      <c r="N368" s="61">
        <f t="shared" si="48"/>
        <v>387.47174685179203</v>
      </c>
      <c r="O368" s="61">
        <f t="shared" si="49"/>
        <v>726.50952534711007</v>
      </c>
      <c r="P368" s="59">
        <f>SLOPE(K368:O368,Datas!$G$1:$G$5)</f>
        <v>125.92831772683242</v>
      </c>
      <c r="Q368" s="61">
        <f t="shared" si="50"/>
        <v>89.545022309217359</v>
      </c>
      <c r="R368" s="48" t="str">
        <f t="shared" si="51"/>
        <v>AUMENTO</v>
      </c>
      <c r="S368" s="60">
        <f t="shared" si="52"/>
        <v>3.3125000000000004</v>
      </c>
      <c r="T36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68" s="48" t="str">
        <f t="shared" si="53"/>
        <v>Risco MUITO ALTO de transmissão nas escolas com tendência de AUMENTO na taxa.</v>
      </c>
    </row>
    <row r="369" spans="1:21" x14ac:dyDescent="0.35">
      <c r="A369" s="56" t="s">
        <v>143</v>
      </c>
      <c r="B369" s="57">
        <v>6999</v>
      </c>
      <c r="C369" s="48" t="s">
        <v>0</v>
      </c>
      <c r="D369" s="58">
        <v>6</v>
      </c>
      <c r="E369" s="58">
        <v>3</v>
      </c>
      <c r="F369" s="58">
        <v>12</v>
      </c>
      <c r="G369" s="58">
        <v>53</v>
      </c>
      <c r="H369" s="59">
        <v>54</v>
      </c>
      <c r="I369" s="60">
        <f>Tabela1[[#This Row],[E_27/3 a 9/4]]/SUM(Tabela1[E_27/3 a 9/4])</f>
        <v>4.2671555457217815E-4</v>
      </c>
      <c r="J369" s="60">
        <f>SUM($I$4:I369)</f>
        <v>0.86374340171318109</v>
      </c>
      <c r="K369" s="61">
        <f t="shared" si="45"/>
        <v>85.726532361765962</v>
      </c>
      <c r="L369" s="61">
        <f t="shared" si="46"/>
        <v>42.863266180882981</v>
      </c>
      <c r="M369" s="61">
        <f t="shared" si="47"/>
        <v>171.45306472353192</v>
      </c>
      <c r="N369" s="61">
        <f t="shared" si="48"/>
        <v>757.25103586226601</v>
      </c>
      <c r="O369" s="61">
        <f t="shared" si="49"/>
        <v>771.53879125589367</v>
      </c>
      <c r="P369" s="59">
        <f>SLOPE(K369:O369,Datas!$G$1:$G$5)</f>
        <v>208.60122874696381</v>
      </c>
      <c r="Q369" s="61">
        <f t="shared" si="50"/>
        <v>89.72533555549407</v>
      </c>
      <c r="R369" s="48" t="str">
        <f t="shared" si="51"/>
        <v>AUMENTO</v>
      </c>
      <c r="S369" s="60">
        <f t="shared" si="52"/>
        <v>6.6428571428571432</v>
      </c>
      <c r="T36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69" s="48" t="str">
        <f t="shared" si="53"/>
        <v>Risco MUITO ALTO de transmissão nas escolas com tendência de AUMENTO na taxa.</v>
      </c>
    </row>
    <row r="370" spans="1:21" x14ac:dyDescent="0.35">
      <c r="A370" s="56" t="s">
        <v>477</v>
      </c>
      <c r="B370" s="57">
        <v>5109</v>
      </c>
      <c r="C370" s="48" t="s">
        <v>8</v>
      </c>
      <c r="D370" s="58">
        <v>5</v>
      </c>
      <c r="E370" s="58">
        <v>5</v>
      </c>
      <c r="F370" s="58">
        <v>15</v>
      </c>
      <c r="G370" s="58">
        <v>7</v>
      </c>
      <c r="H370" s="59">
        <v>26</v>
      </c>
      <c r="I370" s="60">
        <f>Tabela1[[#This Row],[E_27/3 a 9/4]]/SUM(Tabela1[E_27/3 a 9/4])</f>
        <v>2.054556373866043E-4</v>
      </c>
      <c r="J370" s="60">
        <f>SUM($I$4:I370)</f>
        <v>0.8639488573505677</v>
      </c>
      <c r="K370" s="61">
        <f t="shared" si="45"/>
        <v>97.866510080250535</v>
      </c>
      <c r="L370" s="61">
        <f t="shared" si="46"/>
        <v>97.866510080250535</v>
      </c>
      <c r="M370" s="61">
        <f t="shared" si="47"/>
        <v>293.59953024075162</v>
      </c>
      <c r="N370" s="61">
        <f t="shared" si="48"/>
        <v>137.01311411235076</v>
      </c>
      <c r="O370" s="61">
        <f t="shared" si="49"/>
        <v>508.90585241730281</v>
      </c>
      <c r="P370" s="59">
        <f>SLOPE(K370:O370,Datas!$G$1:$G$5)</f>
        <v>86.122528870620471</v>
      </c>
      <c r="Q370" s="61">
        <f t="shared" si="50"/>
        <v>89.334747765440284</v>
      </c>
      <c r="R370" s="48" t="str">
        <f t="shared" si="51"/>
        <v>AUMENTO</v>
      </c>
      <c r="S370" s="60">
        <f t="shared" si="52"/>
        <v>0.98</v>
      </c>
      <c r="T37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70" s="48" t="str">
        <f t="shared" si="53"/>
        <v>Risco MUITO ALTO de transmissão nas escolas com tendência de AUMENTO na taxa.</v>
      </c>
    </row>
    <row r="371" spans="1:21" x14ac:dyDescent="0.35">
      <c r="A371" s="56" t="s">
        <v>215</v>
      </c>
      <c r="B371" s="57">
        <v>5331</v>
      </c>
      <c r="C371" s="48" t="s">
        <v>19</v>
      </c>
      <c r="D371" s="58">
        <v>36</v>
      </c>
      <c r="E371" s="58">
        <v>3</v>
      </c>
      <c r="F371" s="58">
        <v>14</v>
      </c>
      <c r="G371" s="58">
        <v>23</v>
      </c>
      <c r="H371" s="59">
        <v>47</v>
      </c>
      <c r="I371" s="60">
        <f>Tabela1[[#This Row],[E_27/3 a 9/4]]/SUM(Tabela1[E_27/3 a 9/4])</f>
        <v>3.7140057527578467E-4</v>
      </c>
      <c r="J371" s="60">
        <f>SUM($I$4:I371)</f>
        <v>0.86432025792584344</v>
      </c>
      <c r="K371" s="61">
        <f t="shared" si="45"/>
        <v>675.29544175576814</v>
      </c>
      <c r="L371" s="61">
        <f t="shared" si="46"/>
        <v>56.274620146314014</v>
      </c>
      <c r="M371" s="61">
        <f t="shared" si="47"/>
        <v>262.6148940161321</v>
      </c>
      <c r="N371" s="61">
        <f t="shared" si="48"/>
        <v>431.43875445507405</v>
      </c>
      <c r="O371" s="61">
        <f t="shared" si="49"/>
        <v>881.63571562558627</v>
      </c>
      <c r="P371" s="59">
        <f>SLOPE(K371:O371,Datas!$G$1:$G$5)</f>
        <v>78.784468204839627</v>
      </c>
      <c r="Q371" s="61">
        <f t="shared" si="50"/>
        <v>89.272791907238826</v>
      </c>
      <c r="R371" s="48" t="str">
        <f t="shared" si="51"/>
        <v>AUMENTO</v>
      </c>
      <c r="S371" s="60">
        <f t="shared" si="52"/>
        <v>0.98113207547169812</v>
      </c>
      <c r="T37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71" s="48" t="str">
        <f t="shared" si="53"/>
        <v>Risco MUITO ALTO de transmissão nas escolas com tendência de AUMENTO na taxa.</v>
      </c>
    </row>
    <row r="372" spans="1:21" x14ac:dyDescent="0.35">
      <c r="A372" s="56" t="s">
        <v>759</v>
      </c>
      <c r="B372" s="57">
        <v>4702</v>
      </c>
      <c r="C372" s="48" t="s">
        <v>3</v>
      </c>
      <c r="D372" s="58">
        <v>12</v>
      </c>
      <c r="E372" s="58">
        <v>6</v>
      </c>
      <c r="F372" s="58">
        <v>9</v>
      </c>
      <c r="G372" s="58">
        <v>12</v>
      </c>
      <c r="H372" s="59">
        <v>6</v>
      </c>
      <c r="I372" s="60">
        <f>Tabela1[[#This Row],[E_27/3 a 9/4]]/SUM(Tabela1[E_27/3 a 9/4])</f>
        <v>4.7412839396908683E-5</v>
      </c>
      <c r="J372" s="60">
        <f>SUM($I$4:I372)</f>
        <v>0.86436767076524035</v>
      </c>
      <c r="K372" s="61">
        <f t="shared" si="45"/>
        <v>255.21054870267972</v>
      </c>
      <c r="L372" s="61">
        <f t="shared" si="46"/>
        <v>127.60527435133986</v>
      </c>
      <c r="M372" s="61">
        <f t="shared" si="47"/>
        <v>191.40791152700979</v>
      </c>
      <c r="N372" s="61">
        <f t="shared" si="48"/>
        <v>255.21054870267972</v>
      </c>
      <c r="O372" s="61">
        <f t="shared" si="49"/>
        <v>127.60527435133986</v>
      </c>
      <c r="P372" s="59">
        <f>SLOPE(K372:O372,Datas!$G$1:$G$5)</f>
        <v>-12.760527435133985</v>
      </c>
      <c r="Q372" s="61">
        <f t="shared" si="50"/>
        <v>-85.519078716598727</v>
      </c>
      <c r="R372" s="48" t="str">
        <f t="shared" si="51"/>
        <v>Redução</v>
      </c>
      <c r="S372" s="60">
        <f t="shared" si="52"/>
        <v>0</v>
      </c>
      <c r="T372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372" s="48" t="str">
        <f t="shared" si="53"/>
        <v>Risco alto de transmissão nas escolas com tendência de Redução na taxa.</v>
      </c>
    </row>
    <row r="373" spans="1:21" x14ac:dyDescent="0.35">
      <c r="A373" s="56" t="s">
        <v>577</v>
      </c>
      <c r="B373" s="57">
        <v>10585</v>
      </c>
      <c r="C373" s="48" t="s">
        <v>15</v>
      </c>
      <c r="D373" s="58">
        <v>11</v>
      </c>
      <c r="E373" s="58">
        <v>18</v>
      </c>
      <c r="F373" s="58">
        <v>2</v>
      </c>
      <c r="G373" s="58">
        <v>0</v>
      </c>
      <c r="H373" s="59">
        <v>24</v>
      </c>
      <c r="I373" s="60">
        <f>Tabela1[[#This Row],[E_27/3 a 9/4]]/SUM(Tabela1[E_27/3 a 9/4])</f>
        <v>1.8965135758763473E-4</v>
      </c>
      <c r="J373" s="60">
        <f>SUM($I$4:I373)</f>
        <v>0.86455732212282799</v>
      </c>
      <c r="K373" s="61">
        <f t="shared" si="45"/>
        <v>103.92064241851676</v>
      </c>
      <c r="L373" s="61">
        <f t="shared" si="46"/>
        <v>170.05196032120926</v>
      </c>
      <c r="M373" s="61">
        <f t="shared" si="47"/>
        <v>18.894662257912138</v>
      </c>
      <c r="N373" s="61">
        <f t="shared" si="48"/>
        <v>0</v>
      </c>
      <c r="O373" s="61">
        <f t="shared" si="49"/>
        <v>226.73594709494569</v>
      </c>
      <c r="P373" s="59">
        <f>SLOPE(K373:O373,Datas!$G$1:$G$5)</f>
        <v>7.5578649031648579</v>
      </c>
      <c r="Q373" s="61">
        <f t="shared" si="50"/>
        <v>82.462832090485335</v>
      </c>
      <c r="R373" s="48" t="str">
        <f t="shared" si="51"/>
        <v>AUMENTO</v>
      </c>
      <c r="S373" s="60">
        <f t="shared" si="52"/>
        <v>0.16129032258064507</v>
      </c>
      <c r="T37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73" s="48" t="str">
        <f t="shared" si="53"/>
        <v>Risco MUITO ALTO de transmissão nas escolas com tendência de AUMENTO na taxa.</v>
      </c>
    </row>
    <row r="374" spans="1:21" x14ac:dyDescent="0.35">
      <c r="A374" s="56" t="s">
        <v>616</v>
      </c>
      <c r="B374" s="57">
        <v>3112</v>
      </c>
      <c r="C374" s="48" t="s">
        <v>0</v>
      </c>
      <c r="D374" s="58">
        <v>13</v>
      </c>
      <c r="E374" s="58">
        <v>7</v>
      </c>
      <c r="F374" s="58">
        <v>14</v>
      </c>
      <c r="G374" s="58">
        <v>15</v>
      </c>
      <c r="H374" s="59">
        <v>1</v>
      </c>
      <c r="I374" s="60">
        <f>Tabela1[[#This Row],[E_27/3 a 9/4]]/SUM(Tabela1[E_27/3 a 9/4])</f>
        <v>7.9021398994847799E-6</v>
      </c>
      <c r="J374" s="60">
        <f>SUM($I$4:I374)</f>
        <v>0.86456522426272742</v>
      </c>
      <c r="K374" s="61">
        <f t="shared" si="45"/>
        <v>417.73778920308479</v>
      </c>
      <c r="L374" s="61">
        <f t="shared" si="46"/>
        <v>224.93573264781492</v>
      </c>
      <c r="M374" s="61">
        <f t="shared" si="47"/>
        <v>449.87146529562983</v>
      </c>
      <c r="N374" s="61">
        <f t="shared" si="48"/>
        <v>482.00514138817482</v>
      </c>
      <c r="O374" s="61">
        <f t="shared" si="49"/>
        <v>32.133676092544988</v>
      </c>
      <c r="P374" s="59">
        <f>SLOPE(K374:O374,Datas!$G$1:$G$5)</f>
        <v>-51.413881748071972</v>
      </c>
      <c r="Q374" s="61">
        <f t="shared" si="50"/>
        <v>-88.885737583717926</v>
      </c>
      <c r="R374" s="48" t="str">
        <f t="shared" si="51"/>
        <v>Redução</v>
      </c>
      <c r="S374" s="60">
        <f t="shared" si="52"/>
        <v>-0.29411764705882348</v>
      </c>
      <c r="T374" s="60" t="str">
        <f>IF(Tabela1[[#This Row],[27/3 a 9/4]]&gt;200,"Muito alto",IF(Tabela1[[#This Row],[27/3 a 9/4]]&gt;50,"Alto",IF(Tabela1[[#This Row],[27/3 a 9/4]]&gt;20,"Moderado",IF(Tabela1[[#This Row],[27/3 a 9/4]]&gt;5,"Baixo","Muito baixo"))))</f>
        <v>Moderado</v>
      </c>
      <c r="U374" s="48" t="str">
        <f t="shared" si="53"/>
        <v>Risco moderado de transmissão nas escolas com tendência de Redução na taxa.</v>
      </c>
    </row>
    <row r="375" spans="1:21" x14ac:dyDescent="0.35">
      <c r="A375" s="56" t="s">
        <v>572</v>
      </c>
      <c r="B375" s="57">
        <v>9246</v>
      </c>
      <c r="C375" s="48" t="s">
        <v>8</v>
      </c>
      <c r="D375" s="58">
        <v>17</v>
      </c>
      <c r="E375" s="58">
        <v>4</v>
      </c>
      <c r="F375" s="58">
        <v>10</v>
      </c>
      <c r="G375" s="58">
        <v>8</v>
      </c>
      <c r="H375" s="59">
        <v>75</v>
      </c>
      <c r="I375" s="60">
        <f>Tabela1[[#This Row],[E_27/3 a 9/4]]/SUM(Tabela1[E_27/3 a 9/4])</f>
        <v>5.9266049246135854E-4</v>
      </c>
      <c r="J375" s="60">
        <f>SUM($I$4:I375)</f>
        <v>0.86515788475518873</v>
      </c>
      <c r="K375" s="61">
        <f t="shared" si="45"/>
        <v>183.86329223447979</v>
      </c>
      <c r="L375" s="61">
        <f t="shared" si="46"/>
        <v>43.261951113995245</v>
      </c>
      <c r="M375" s="61">
        <f t="shared" si="47"/>
        <v>108.1548777849881</v>
      </c>
      <c r="N375" s="61">
        <f t="shared" si="48"/>
        <v>86.52390222799049</v>
      </c>
      <c r="O375" s="61">
        <f t="shared" si="49"/>
        <v>811.16158338741081</v>
      </c>
      <c r="P375" s="59">
        <f>SLOPE(K375:O375,Datas!$G$1:$G$5)</f>
        <v>129.78585334198573</v>
      </c>
      <c r="Q375" s="61">
        <f t="shared" si="50"/>
        <v>89.558544754674941</v>
      </c>
      <c r="R375" s="48" t="str">
        <f t="shared" si="51"/>
        <v>AUMENTO</v>
      </c>
      <c r="S375" s="60">
        <f t="shared" si="52"/>
        <v>3.0161290322580645</v>
      </c>
      <c r="T37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75" s="48" t="str">
        <f t="shared" si="53"/>
        <v>Risco MUITO ALTO de transmissão nas escolas com tendência de AUMENTO na taxa.</v>
      </c>
    </row>
    <row r="376" spans="1:21" x14ac:dyDescent="0.35">
      <c r="A376" s="56" t="s">
        <v>159</v>
      </c>
      <c r="B376" s="57">
        <v>23523</v>
      </c>
      <c r="C376" s="48" t="s">
        <v>0</v>
      </c>
      <c r="D376" s="58">
        <v>102</v>
      </c>
      <c r="E376" s="58">
        <v>23</v>
      </c>
      <c r="F376" s="58">
        <v>54</v>
      </c>
      <c r="G376" s="58">
        <v>100</v>
      </c>
      <c r="H376" s="59">
        <v>100</v>
      </c>
      <c r="I376" s="60">
        <f>Tabela1[[#This Row],[E_27/3 a 9/4]]/SUM(Tabela1[E_27/3 a 9/4])</f>
        <v>7.9021398994847801E-4</v>
      </c>
      <c r="J376" s="60">
        <f>SUM($I$4:I376)</f>
        <v>0.86594809874513723</v>
      </c>
      <c r="K376" s="61">
        <f t="shared" si="45"/>
        <v>433.61816094885859</v>
      </c>
      <c r="L376" s="61">
        <f t="shared" si="46"/>
        <v>97.776644135526936</v>
      </c>
      <c r="M376" s="61">
        <f t="shared" si="47"/>
        <v>229.56255579645452</v>
      </c>
      <c r="N376" s="61">
        <f t="shared" si="48"/>
        <v>425.11584406750836</v>
      </c>
      <c r="O376" s="61">
        <f t="shared" si="49"/>
        <v>425.11584406750836</v>
      </c>
      <c r="P376" s="59">
        <f>SLOPE(K376:O376,Datas!$G$1:$G$5)</f>
        <v>31.033456616928095</v>
      </c>
      <c r="Q376" s="61">
        <f t="shared" si="50"/>
        <v>88.154380231397738</v>
      </c>
      <c r="R376" s="48" t="str">
        <f t="shared" si="51"/>
        <v>AUMENTO</v>
      </c>
      <c r="S376" s="60">
        <f t="shared" si="52"/>
        <v>0.6759776536312847</v>
      </c>
      <c r="T37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76" s="48" t="str">
        <f t="shared" si="53"/>
        <v>Risco MUITO ALTO de transmissão nas escolas com tendência de AUMENTO na taxa.</v>
      </c>
    </row>
    <row r="377" spans="1:21" x14ac:dyDescent="0.35">
      <c r="A377" s="56" t="s">
        <v>525</v>
      </c>
      <c r="B377" s="57">
        <v>6578</v>
      </c>
      <c r="C377" s="48" t="s">
        <v>24</v>
      </c>
      <c r="D377" s="58">
        <v>9</v>
      </c>
      <c r="E377" s="58">
        <v>3</v>
      </c>
      <c r="F377" s="58">
        <v>31</v>
      </c>
      <c r="G377" s="58">
        <v>28</v>
      </c>
      <c r="H377" s="59">
        <v>33</v>
      </c>
      <c r="I377" s="60">
        <f>Tabela1[[#This Row],[E_27/3 a 9/4]]/SUM(Tabela1[E_27/3 a 9/4])</f>
        <v>2.6077061668299776E-4</v>
      </c>
      <c r="J377" s="60">
        <f>SUM($I$4:I377)</f>
        <v>0.86620886936182018</v>
      </c>
      <c r="K377" s="61">
        <f t="shared" si="45"/>
        <v>136.81970203709335</v>
      </c>
      <c r="L377" s="61">
        <f t="shared" si="46"/>
        <v>45.606567345697783</v>
      </c>
      <c r="M377" s="61">
        <f t="shared" si="47"/>
        <v>471.26786257221039</v>
      </c>
      <c r="N377" s="61">
        <f t="shared" si="48"/>
        <v>425.66129522651261</v>
      </c>
      <c r="O377" s="61">
        <f t="shared" si="49"/>
        <v>501.67224080267562</v>
      </c>
      <c r="P377" s="59">
        <f>SLOPE(K377:O377,Datas!$G$1:$G$5)</f>
        <v>110.97598054119794</v>
      </c>
      <c r="Q377" s="61">
        <f t="shared" si="50"/>
        <v>89.483724058544141</v>
      </c>
      <c r="R377" s="48" t="str">
        <f t="shared" si="51"/>
        <v>AUMENTO</v>
      </c>
      <c r="S377" s="60">
        <f t="shared" si="52"/>
        <v>1.1279069767441863</v>
      </c>
      <c r="T37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77" s="48" t="str">
        <f t="shared" si="53"/>
        <v>Risco MUITO ALTO de transmissão nas escolas com tendência de AUMENTO na taxa.</v>
      </c>
    </row>
    <row r="378" spans="1:21" x14ac:dyDescent="0.35">
      <c r="A378" s="56" t="s">
        <v>831</v>
      </c>
      <c r="B378" s="57">
        <v>37262</v>
      </c>
      <c r="C378" s="48" t="s">
        <v>15</v>
      </c>
      <c r="D378" s="58">
        <v>68</v>
      </c>
      <c r="E378" s="58">
        <v>30</v>
      </c>
      <c r="F378" s="58">
        <v>47</v>
      </c>
      <c r="G378" s="58">
        <v>127</v>
      </c>
      <c r="H378" s="59">
        <v>249</v>
      </c>
      <c r="I378" s="60">
        <f>Tabela1[[#This Row],[E_27/3 a 9/4]]/SUM(Tabela1[E_27/3 a 9/4])</f>
        <v>1.9676328349717102E-3</v>
      </c>
      <c r="J378" s="60">
        <f>SUM($I$4:I378)</f>
        <v>0.86817650219679188</v>
      </c>
      <c r="K378" s="61">
        <f t="shared" si="45"/>
        <v>182.49154634748535</v>
      </c>
      <c r="L378" s="61">
        <f t="shared" si="46"/>
        <v>80.510976329772959</v>
      </c>
      <c r="M378" s="61">
        <f t="shared" si="47"/>
        <v>126.1338629166443</v>
      </c>
      <c r="N378" s="61">
        <f t="shared" si="48"/>
        <v>340.82979979603886</v>
      </c>
      <c r="O378" s="61">
        <f t="shared" si="49"/>
        <v>668.24110353711558</v>
      </c>
      <c r="P378" s="59">
        <f>SLOPE(K378:O378,Datas!$G$1:$G$5)</f>
        <v>123.18179378455264</v>
      </c>
      <c r="Q378" s="61">
        <f t="shared" si="50"/>
        <v>89.534878335971058</v>
      </c>
      <c r="R378" s="48" t="str">
        <f t="shared" si="51"/>
        <v>AUMENTO</v>
      </c>
      <c r="S378" s="60">
        <f t="shared" si="52"/>
        <v>2.8896551724137938</v>
      </c>
      <c r="T37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78" s="48" t="str">
        <f t="shared" si="53"/>
        <v>Risco MUITO ALTO de transmissão nas escolas com tendência de AUMENTO na taxa.</v>
      </c>
    </row>
    <row r="379" spans="1:21" x14ac:dyDescent="0.35">
      <c r="A379" s="56" t="s">
        <v>543</v>
      </c>
      <c r="B379" s="57">
        <v>9137</v>
      </c>
      <c r="C379" s="48" t="s">
        <v>3</v>
      </c>
      <c r="D379" s="58">
        <v>13</v>
      </c>
      <c r="E379" s="58">
        <v>21</v>
      </c>
      <c r="F379" s="58">
        <v>40</v>
      </c>
      <c r="G379" s="58">
        <v>77</v>
      </c>
      <c r="H379" s="59">
        <v>53</v>
      </c>
      <c r="I379" s="60">
        <f>Tabela1[[#This Row],[E_27/3 a 9/4]]/SUM(Tabela1[E_27/3 a 9/4])</f>
        <v>4.1881341467269335E-4</v>
      </c>
      <c r="J379" s="60">
        <f>SUM($I$4:I379)</f>
        <v>0.86859531561146452</v>
      </c>
      <c r="K379" s="61">
        <f t="shared" si="45"/>
        <v>142.27864725839993</v>
      </c>
      <c r="L379" s="61">
        <f t="shared" si="46"/>
        <v>229.83473787895372</v>
      </c>
      <c r="M379" s="61">
        <f t="shared" si="47"/>
        <v>437.78045310276894</v>
      </c>
      <c r="N379" s="61">
        <f t="shared" si="48"/>
        <v>842.72737222283024</v>
      </c>
      <c r="O379" s="61">
        <f t="shared" si="49"/>
        <v>580.05910036116893</v>
      </c>
      <c r="P379" s="59">
        <f>SLOPE(K379:O379,Datas!$G$1:$G$5)</f>
        <v>148.84535405494142</v>
      </c>
      <c r="Q379" s="61">
        <f t="shared" si="50"/>
        <v>89.615070837424028</v>
      </c>
      <c r="R379" s="48" t="str">
        <f t="shared" si="51"/>
        <v>AUMENTO</v>
      </c>
      <c r="S379" s="60">
        <f t="shared" si="52"/>
        <v>1.6351351351351349</v>
      </c>
      <c r="T37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79" s="48" t="str">
        <f t="shared" si="53"/>
        <v>Risco MUITO ALTO de transmissão nas escolas com tendência de AUMENTO na taxa.</v>
      </c>
    </row>
    <row r="380" spans="1:21" x14ac:dyDescent="0.35">
      <c r="A380" s="56" t="s">
        <v>788</v>
      </c>
      <c r="B380" s="57">
        <v>5663</v>
      </c>
      <c r="C380" s="48" t="s">
        <v>10</v>
      </c>
      <c r="D380" s="58">
        <v>0</v>
      </c>
      <c r="E380" s="58">
        <v>25</v>
      </c>
      <c r="F380" s="58">
        <v>6</v>
      </c>
      <c r="G380" s="58">
        <v>23</v>
      </c>
      <c r="H380" s="59">
        <v>23</v>
      </c>
      <c r="I380" s="60">
        <f>Tabela1[[#This Row],[E_27/3 a 9/4]]/SUM(Tabela1[E_27/3 a 9/4])</f>
        <v>1.8174921768814996E-4</v>
      </c>
      <c r="J380" s="60">
        <f>SUM($I$4:I380)</f>
        <v>0.86877706482915262</v>
      </c>
      <c r="K380" s="61">
        <f t="shared" si="45"/>
        <v>0</v>
      </c>
      <c r="L380" s="61">
        <f t="shared" si="46"/>
        <v>441.46212254988518</v>
      </c>
      <c r="M380" s="61">
        <f t="shared" si="47"/>
        <v>105.95090941197245</v>
      </c>
      <c r="N380" s="61">
        <f t="shared" si="48"/>
        <v>406.14515274589445</v>
      </c>
      <c r="O380" s="61">
        <f t="shared" si="49"/>
        <v>406.14515274589445</v>
      </c>
      <c r="P380" s="59">
        <f>SLOPE(K380:O380,Datas!$G$1:$G$5)</f>
        <v>77.697333568779825</v>
      </c>
      <c r="Q380" s="61">
        <f t="shared" si="50"/>
        <v>89.262617987764841</v>
      </c>
      <c r="R380" s="48" t="str">
        <f t="shared" si="51"/>
        <v>AUMENTO</v>
      </c>
      <c r="S380" s="60">
        <f t="shared" si="52"/>
        <v>1.2258064516129035</v>
      </c>
      <c r="T38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80" s="48" t="str">
        <f t="shared" si="53"/>
        <v>Risco MUITO ALTO de transmissão nas escolas com tendência de AUMENTO na taxa.</v>
      </c>
    </row>
    <row r="381" spans="1:21" x14ac:dyDescent="0.35">
      <c r="A381" s="56" t="s">
        <v>864</v>
      </c>
      <c r="B381" s="57">
        <v>13204</v>
      </c>
      <c r="C381" s="48" t="s">
        <v>19</v>
      </c>
      <c r="D381" s="58">
        <v>66</v>
      </c>
      <c r="E381" s="58">
        <v>44</v>
      </c>
      <c r="F381" s="58">
        <v>71</v>
      </c>
      <c r="G381" s="58">
        <v>189</v>
      </c>
      <c r="H381" s="59">
        <v>151</v>
      </c>
      <c r="I381" s="60">
        <f>Tabela1[[#This Row],[E_27/3 a 9/4]]/SUM(Tabela1[E_27/3 a 9/4])</f>
        <v>1.1932231248222018E-3</v>
      </c>
      <c r="J381" s="60">
        <f>SUM($I$4:I381)</f>
        <v>0.8699702879539748</v>
      </c>
      <c r="K381" s="61">
        <f t="shared" si="45"/>
        <v>499.84853074825804</v>
      </c>
      <c r="L381" s="61">
        <f t="shared" si="46"/>
        <v>333.23235383217207</v>
      </c>
      <c r="M381" s="61">
        <f t="shared" si="47"/>
        <v>537.71584368373226</v>
      </c>
      <c r="N381" s="61">
        <f t="shared" si="48"/>
        <v>1431.384428960921</v>
      </c>
      <c r="O381" s="61">
        <f t="shared" si="49"/>
        <v>1143.5928506513178</v>
      </c>
      <c r="P381" s="59">
        <f>SLOPE(K381:O381,Datas!$G$1:$G$5)</f>
        <v>238.56407149348689</v>
      </c>
      <c r="Q381" s="61">
        <f t="shared" si="50"/>
        <v>89.759832050226109</v>
      </c>
      <c r="R381" s="48" t="str">
        <f t="shared" si="51"/>
        <v>AUMENTO</v>
      </c>
      <c r="S381" s="60">
        <f t="shared" si="52"/>
        <v>1.8176795580110494</v>
      </c>
      <c r="T38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81" s="48" t="str">
        <f t="shared" si="53"/>
        <v>Risco MUITO ALTO de transmissão nas escolas com tendência de AUMENTO na taxa.</v>
      </c>
    </row>
    <row r="382" spans="1:21" x14ac:dyDescent="0.35">
      <c r="A382" s="56" t="s">
        <v>459</v>
      </c>
      <c r="B382" s="57">
        <v>4344</v>
      </c>
      <c r="C382" s="48" t="s">
        <v>8</v>
      </c>
      <c r="D382" s="58">
        <v>5</v>
      </c>
      <c r="E382" s="58">
        <v>1</v>
      </c>
      <c r="F382" s="58">
        <v>11</v>
      </c>
      <c r="G382" s="58">
        <v>61</v>
      </c>
      <c r="H382" s="59">
        <v>26</v>
      </c>
      <c r="I382" s="60">
        <f>Tabela1[[#This Row],[E_27/3 a 9/4]]/SUM(Tabela1[E_27/3 a 9/4])</f>
        <v>2.054556373866043E-4</v>
      </c>
      <c r="J382" s="60">
        <f>SUM($I$4:I382)</f>
        <v>0.87017574359136141</v>
      </c>
      <c r="K382" s="61">
        <f t="shared" si="45"/>
        <v>115.10128913443832</v>
      </c>
      <c r="L382" s="61">
        <f t="shared" si="46"/>
        <v>23.020257826887661</v>
      </c>
      <c r="M382" s="61">
        <f t="shared" si="47"/>
        <v>253.22283609576428</v>
      </c>
      <c r="N382" s="61">
        <f t="shared" si="48"/>
        <v>1404.2357274401475</v>
      </c>
      <c r="O382" s="61">
        <f t="shared" si="49"/>
        <v>598.52670349907919</v>
      </c>
      <c r="P382" s="59">
        <f>SLOPE(K382:O382,Datas!$G$1:$G$5)</f>
        <v>234.80662983425412</v>
      </c>
      <c r="Q382" s="61">
        <f t="shared" si="50"/>
        <v>89.755988861323573</v>
      </c>
      <c r="R382" s="48" t="str">
        <f t="shared" si="51"/>
        <v>AUMENTO</v>
      </c>
      <c r="S382" s="60">
        <f t="shared" si="52"/>
        <v>6.6764705882352962</v>
      </c>
      <c r="T38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82" s="48" t="str">
        <f t="shared" si="53"/>
        <v>Risco MUITO ALTO de transmissão nas escolas com tendência de AUMENTO na taxa.</v>
      </c>
    </row>
    <row r="383" spans="1:21" x14ac:dyDescent="0.35">
      <c r="A383" s="56" t="s">
        <v>548</v>
      </c>
      <c r="B383" s="57">
        <v>4123</v>
      </c>
      <c r="C383" s="48" t="s">
        <v>3</v>
      </c>
      <c r="D383" s="58">
        <v>40</v>
      </c>
      <c r="E383" s="58">
        <v>18</v>
      </c>
      <c r="F383" s="58">
        <v>9</v>
      </c>
      <c r="G383" s="58">
        <v>18</v>
      </c>
      <c r="H383" s="59">
        <v>28</v>
      </c>
      <c r="I383" s="60">
        <f>Tabela1[[#This Row],[E_27/3 a 9/4]]/SUM(Tabela1[E_27/3 a 9/4])</f>
        <v>2.2125991718557385E-4</v>
      </c>
      <c r="J383" s="60">
        <f>SUM($I$4:I383)</f>
        <v>0.87039700350854698</v>
      </c>
      <c r="K383" s="61">
        <f t="shared" si="45"/>
        <v>970.16735386854236</v>
      </c>
      <c r="L383" s="61">
        <f t="shared" si="46"/>
        <v>436.57530924084404</v>
      </c>
      <c r="M383" s="61">
        <f t="shared" si="47"/>
        <v>218.28765462042202</v>
      </c>
      <c r="N383" s="61">
        <f t="shared" si="48"/>
        <v>436.57530924084404</v>
      </c>
      <c r="O383" s="61">
        <f t="shared" si="49"/>
        <v>679.1171477079796</v>
      </c>
      <c r="P383" s="59">
        <f>SLOPE(K383:O383,Datas!$G$1:$G$5)</f>
        <v>-58.210041232112552</v>
      </c>
      <c r="Q383" s="61">
        <f t="shared" si="50"/>
        <v>-89.015803066798568</v>
      </c>
      <c r="R383" s="48" t="str">
        <f t="shared" si="51"/>
        <v>Redução</v>
      </c>
      <c r="S383" s="60">
        <f t="shared" si="52"/>
        <v>2.9850746268656914E-2</v>
      </c>
      <c r="T38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83" s="48" t="str">
        <f t="shared" si="53"/>
        <v>Risco MUITO ALTO de transmissão nas escolas com tendência de Redução na taxa.</v>
      </c>
    </row>
    <row r="384" spans="1:21" x14ac:dyDescent="0.35">
      <c r="A384" s="56" t="s">
        <v>29</v>
      </c>
      <c r="B384" s="57">
        <v>5976</v>
      </c>
      <c r="C384" s="48" t="s">
        <v>15</v>
      </c>
      <c r="D384" s="58">
        <v>0</v>
      </c>
      <c r="E384" s="58">
        <v>0</v>
      </c>
      <c r="F384" s="58">
        <v>0</v>
      </c>
      <c r="G384" s="58">
        <v>0</v>
      </c>
      <c r="H384" s="59">
        <v>0</v>
      </c>
      <c r="I384" s="60">
        <f>Tabela1[[#This Row],[E_27/3 a 9/4]]/SUM(Tabela1[E_27/3 a 9/4])</f>
        <v>0</v>
      </c>
      <c r="J384" s="60">
        <f>SUM($I$4:I384)</f>
        <v>0.87039700350854698</v>
      </c>
      <c r="K384" s="61">
        <f t="shared" si="45"/>
        <v>0</v>
      </c>
      <c r="L384" s="61">
        <f t="shared" si="46"/>
        <v>0</v>
      </c>
      <c r="M384" s="61">
        <f t="shared" si="47"/>
        <v>0</v>
      </c>
      <c r="N384" s="61">
        <f t="shared" si="48"/>
        <v>0</v>
      </c>
      <c r="O384" s="61">
        <f t="shared" si="49"/>
        <v>0</v>
      </c>
      <c r="P384" s="59">
        <f>SLOPE(K384:O384,Datas!$G$1:$G$5)</f>
        <v>0</v>
      </c>
      <c r="Q384" s="61">
        <f t="shared" si="50"/>
        <v>0</v>
      </c>
      <c r="R384" s="48" t="str">
        <f t="shared" si="51"/>
        <v>Estabilidade</v>
      </c>
      <c r="S384" s="60">
        <f t="shared" si="52"/>
        <v>0</v>
      </c>
      <c r="T38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384" s="48" t="str">
        <f t="shared" si="53"/>
        <v>Risco MUITO BAIXO de transmissão nas escolas com tendência de Estabilidade na taxa.</v>
      </c>
    </row>
    <row r="385" spans="1:21" x14ac:dyDescent="0.35">
      <c r="A385" s="56" t="s">
        <v>793</v>
      </c>
      <c r="B385" s="57">
        <v>5198</v>
      </c>
      <c r="C385" s="48" t="s">
        <v>3</v>
      </c>
      <c r="D385" s="58">
        <v>4</v>
      </c>
      <c r="E385" s="58">
        <v>6</v>
      </c>
      <c r="F385" s="58">
        <v>6</v>
      </c>
      <c r="G385" s="58">
        <v>17</v>
      </c>
      <c r="H385" s="59">
        <v>8</v>
      </c>
      <c r="I385" s="60">
        <f>Tabela1[[#This Row],[E_27/3 a 9/4]]/SUM(Tabela1[E_27/3 a 9/4])</f>
        <v>6.321711919587824E-5</v>
      </c>
      <c r="J385" s="60">
        <f>SUM($I$4:I385)</f>
        <v>0.87046022062774286</v>
      </c>
      <c r="K385" s="61">
        <f t="shared" si="45"/>
        <v>76.952674105425174</v>
      </c>
      <c r="L385" s="61">
        <f t="shared" si="46"/>
        <v>115.42901115813775</v>
      </c>
      <c r="M385" s="61">
        <f t="shared" si="47"/>
        <v>115.42901115813775</v>
      </c>
      <c r="N385" s="61">
        <f t="shared" si="48"/>
        <v>327.04886494805692</v>
      </c>
      <c r="O385" s="61">
        <f t="shared" si="49"/>
        <v>153.90534821085035</v>
      </c>
      <c r="P385" s="59">
        <f>SLOPE(K385:O385,Datas!$G$1:$G$5)</f>
        <v>36.552520200076948</v>
      </c>
      <c r="Q385" s="61">
        <f t="shared" si="50"/>
        <v>88.432898985099513</v>
      </c>
      <c r="R385" s="48" t="str">
        <f t="shared" si="51"/>
        <v>AUMENTO</v>
      </c>
      <c r="S385" s="60">
        <f t="shared" si="52"/>
        <v>1.3437499999999996</v>
      </c>
      <c r="T385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385" s="48" t="str">
        <f t="shared" si="53"/>
        <v>Risco alto de transmissão nas escolas com tendência de AUMENTO na taxa.</v>
      </c>
    </row>
    <row r="386" spans="1:21" x14ac:dyDescent="0.35">
      <c r="A386" s="56" t="s">
        <v>565</v>
      </c>
      <c r="B386" s="57">
        <v>7539</v>
      </c>
      <c r="C386" s="48" t="s">
        <v>8</v>
      </c>
      <c r="D386" s="58">
        <v>8</v>
      </c>
      <c r="E386" s="58">
        <v>4</v>
      </c>
      <c r="F386" s="58">
        <v>30</v>
      </c>
      <c r="G386" s="58">
        <v>52</v>
      </c>
      <c r="H386" s="59">
        <v>22</v>
      </c>
      <c r="I386" s="60">
        <f>Tabela1[[#This Row],[E_27/3 a 9/4]]/SUM(Tabela1[E_27/3 a 9/4])</f>
        <v>1.7384707778866516E-4</v>
      </c>
      <c r="J386" s="60">
        <f>SUM($I$4:I386)</f>
        <v>0.87063406770553153</v>
      </c>
      <c r="K386" s="61">
        <f t="shared" si="45"/>
        <v>106.11486934606711</v>
      </c>
      <c r="L386" s="61">
        <f t="shared" si="46"/>
        <v>53.057434673033555</v>
      </c>
      <c r="M386" s="61">
        <f t="shared" si="47"/>
        <v>397.93076004775173</v>
      </c>
      <c r="N386" s="61">
        <f t="shared" si="48"/>
        <v>689.7466507494363</v>
      </c>
      <c r="O386" s="61">
        <f t="shared" si="49"/>
        <v>291.81589070168457</v>
      </c>
      <c r="P386" s="59">
        <f>SLOPE(K386:O386,Datas!$G$1:$G$5)</f>
        <v>100.80912587876377</v>
      </c>
      <c r="Q386" s="61">
        <f t="shared" si="50"/>
        <v>89.43165958636672</v>
      </c>
      <c r="R386" s="48" t="str">
        <f t="shared" si="51"/>
        <v>AUMENTO</v>
      </c>
      <c r="S386" s="60">
        <f t="shared" si="52"/>
        <v>1.6428571428571426</v>
      </c>
      <c r="T38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86" s="48" t="str">
        <f t="shared" si="53"/>
        <v>Risco MUITO ALTO de transmissão nas escolas com tendência de AUMENTO na taxa.</v>
      </c>
    </row>
    <row r="387" spans="1:21" x14ac:dyDescent="0.35">
      <c r="A387" s="56" t="s">
        <v>813</v>
      </c>
      <c r="B387" s="57">
        <v>8549</v>
      </c>
      <c r="C387" s="48" t="s">
        <v>10</v>
      </c>
      <c r="D387" s="58">
        <v>16</v>
      </c>
      <c r="E387" s="58">
        <v>9</v>
      </c>
      <c r="F387" s="58">
        <v>20</v>
      </c>
      <c r="G387" s="58">
        <v>36</v>
      </c>
      <c r="H387" s="59">
        <v>40</v>
      </c>
      <c r="I387" s="60">
        <f>Tabela1[[#This Row],[E_27/3 a 9/4]]/SUM(Tabela1[E_27/3 a 9/4])</f>
        <v>3.1608559597939124E-4</v>
      </c>
      <c r="J387" s="60">
        <f>SUM($I$4:I387)</f>
        <v>0.87095015330151093</v>
      </c>
      <c r="K387" s="61">
        <f t="shared" si="45"/>
        <v>187.15639256053339</v>
      </c>
      <c r="L387" s="61">
        <f t="shared" si="46"/>
        <v>105.27547081530004</v>
      </c>
      <c r="M387" s="61">
        <f t="shared" si="47"/>
        <v>233.94549070066677</v>
      </c>
      <c r="N387" s="61">
        <f t="shared" si="48"/>
        <v>421.10188326120016</v>
      </c>
      <c r="O387" s="61">
        <f t="shared" si="49"/>
        <v>467.89098140133353</v>
      </c>
      <c r="P387" s="59">
        <f>SLOPE(K387:O387,Datas!$G$1:$G$5)</f>
        <v>87.729559012750045</v>
      </c>
      <c r="Q387" s="61">
        <f t="shared" si="50"/>
        <v>89.346932791197759</v>
      </c>
      <c r="R387" s="48" t="str">
        <f t="shared" si="51"/>
        <v>AUMENTO</v>
      </c>
      <c r="S387" s="60">
        <f t="shared" si="52"/>
        <v>1.5333333333333337</v>
      </c>
      <c r="T38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87" s="48" t="str">
        <f t="shared" si="53"/>
        <v>Risco MUITO ALTO de transmissão nas escolas com tendência de AUMENTO na taxa.</v>
      </c>
    </row>
    <row r="388" spans="1:21" x14ac:dyDescent="0.35">
      <c r="A388" s="56" t="s">
        <v>781</v>
      </c>
      <c r="B388" s="57">
        <v>15420</v>
      </c>
      <c r="C388" s="48" t="s">
        <v>0</v>
      </c>
      <c r="D388" s="58">
        <v>78</v>
      </c>
      <c r="E388" s="58">
        <v>35</v>
      </c>
      <c r="F388" s="58">
        <v>31</v>
      </c>
      <c r="G388" s="58">
        <v>64</v>
      </c>
      <c r="H388" s="59">
        <v>86</v>
      </c>
      <c r="I388" s="60">
        <f>Tabela1[[#This Row],[E_27/3 a 9/4]]/SUM(Tabela1[E_27/3 a 9/4])</f>
        <v>6.7958403135569116E-4</v>
      </c>
      <c r="J388" s="60">
        <f>SUM($I$4:I388)</f>
        <v>0.87162973733286664</v>
      </c>
      <c r="K388" s="61">
        <f t="shared" ref="K388:K451" si="54">D388/$B388*100000</f>
        <v>505.8365758754864</v>
      </c>
      <c r="L388" s="61">
        <f t="shared" ref="L388:L451" si="55">E388/$B388*100000</f>
        <v>226.97795071335929</v>
      </c>
      <c r="M388" s="61">
        <f t="shared" ref="M388:M451" si="56">F388/$B388*100000</f>
        <v>201.03761348897532</v>
      </c>
      <c r="N388" s="61">
        <f t="shared" ref="N388:N451" si="57">G388/$B388*100000</f>
        <v>415.04539559014268</v>
      </c>
      <c r="O388" s="61">
        <f t="shared" ref="O388:O451" si="58">H388/$B388*100000</f>
        <v>557.71725032425422</v>
      </c>
      <c r="P388" s="59">
        <f>SLOPE(K388:O388,Datas!$G$1:$G$5)</f>
        <v>29.182879377431902</v>
      </c>
      <c r="Q388" s="61">
        <f t="shared" ref="Q388:Q451" si="59">DEGREES(ATAN(P388))</f>
        <v>88.037432533455515</v>
      </c>
      <c r="R388" s="48" t="str">
        <f t="shared" ref="R388:R451" si="60">IF(Q388&lt;-45,"Redução",IF(Q388&gt;45,"AUMENTO","Estabilidade"))</f>
        <v>AUMENTO</v>
      </c>
      <c r="S388" s="60">
        <f t="shared" ref="S388:S451" si="61">IF(AVERAGE(K388:M388)=0,0,(AVERAGE(N388:O388)-AVERAGE(K388:M388))/AVERAGE(K388:M388))</f>
        <v>0.56250000000000011</v>
      </c>
      <c r="T38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88" s="48" t="str">
        <f t="shared" ref="U388:U451" si="62">CONCATENATE(IF(O388&gt;200,"Risco MUITO ALTO de transmissão nas escolas",IF(O388&gt;50,"Risco alto de transmissão nas escolas",IF(O388&gt;20,"Risco moderado de transmissão nas escolas",IF(O388&gt;5,"Risco baixo de transmissão nas escolas","Risco MUITO BAIXO de transmissão nas escolas"))))," com tendência de ",R388," na taxa.")</f>
        <v>Risco MUITO ALTO de transmissão nas escolas com tendência de AUMENTO na taxa.</v>
      </c>
    </row>
    <row r="389" spans="1:21" x14ac:dyDescent="0.35">
      <c r="A389" s="56" t="s">
        <v>744</v>
      </c>
      <c r="B389" s="57">
        <v>13646</v>
      </c>
      <c r="C389" s="48" t="s">
        <v>26</v>
      </c>
      <c r="D389" s="58">
        <v>97</v>
      </c>
      <c r="E389" s="58">
        <v>60</v>
      </c>
      <c r="F389" s="58">
        <v>52</v>
      </c>
      <c r="G389" s="58">
        <v>127</v>
      </c>
      <c r="H389" s="59">
        <v>71</v>
      </c>
      <c r="I389" s="60">
        <f>Tabela1[[#This Row],[E_27/3 a 9/4]]/SUM(Tabela1[E_27/3 a 9/4])</f>
        <v>5.6105193286341945E-4</v>
      </c>
      <c r="J389" s="60">
        <f>SUM($I$4:I389)</f>
        <v>0.87219078926573002</v>
      </c>
      <c r="K389" s="61">
        <f t="shared" si="54"/>
        <v>710.83101275098932</v>
      </c>
      <c r="L389" s="61">
        <f t="shared" si="55"/>
        <v>439.68928623772536</v>
      </c>
      <c r="M389" s="61">
        <f t="shared" si="56"/>
        <v>381.0640480726953</v>
      </c>
      <c r="N389" s="61">
        <f t="shared" si="57"/>
        <v>930.67565586985188</v>
      </c>
      <c r="O389" s="61">
        <f t="shared" si="58"/>
        <v>520.29898871464161</v>
      </c>
      <c r="P389" s="59">
        <f>SLOPE(K389:O389,Datas!$G$1:$G$5)</f>
        <v>10.99223215594311</v>
      </c>
      <c r="Q389" s="61">
        <f t="shared" si="59"/>
        <v>84.801920464294952</v>
      </c>
      <c r="R389" s="48" t="str">
        <f t="shared" si="60"/>
        <v>AUMENTO</v>
      </c>
      <c r="S389" s="60">
        <f t="shared" si="61"/>
        <v>0.42105263157894718</v>
      </c>
      <c r="T38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89" s="48" t="str">
        <f t="shared" si="62"/>
        <v>Risco MUITO ALTO de transmissão nas escolas com tendência de AUMENTO na taxa.</v>
      </c>
    </row>
    <row r="390" spans="1:21" x14ac:dyDescent="0.35">
      <c r="A390" s="56" t="s">
        <v>511</v>
      </c>
      <c r="B390" s="57">
        <v>10734</v>
      </c>
      <c r="C390" s="48" t="s">
        <v>8</v>
      </c>
      <c r="D390" s="58">
        <v>40</v>
      </c>
      <c r="E390" s="58">
        <v>19</v>
      </c>
      <c r="F390" s="58">
        <v>11</v>
      </c>
      <c r="G390" s="58">
        <v>42</v>
      </c>
      <c r="H390" s="59">
        <v>57</v>
      </c>
      <c r="I390" s="60">
        <f>Tabela1[[#This Row],[E_27/3 a 9/4]]/SUM(Tabela1[E_27/3 a 9/4])</f>
        <v>4.5042197427063249E-4</v>
      </c>
      <c r="J390" s="60">
        <f>SUM($I$4:I390)</f>
        <v>0.8726412112400006</v>
      </c>
      <c r="K390" s="61">
        <f t="shared" si="54"/>
        <v>372.64766163592321</v>
      </c>
      <c r="L390" s="61">
        <f t="shared" si="55"/>
        <v>177.00763927706353</v>
      </c>
      <c r="M390" s="61">
        <f t="shared" si="56"/>
        <v>102.47810694987889</v>
      </c>
      <c r="N390" s="61">
        <f t="shared" si="57"/>
        <v>391.28004471771936</v>
      </c>
      <c r="O390" s="61">
        <f t="shared" si="58"/>
        <v>531.02291783119051</v>
      </c>
      <c r="P390" s="59">
        <f>SLOPE(K390:O390,Datas!$G$1:$G$5)</f>
        <v>53.102291783119043</v>
      </c>
      <c r="Q390" s="61">
        <f t="shared" si="59"/>
        <v>88.92115752207205</v>
      </c>
      <c r="R390" s="48" t="str">
        <f t="shared" si="60"/>
        <v>AUMENTO</v>
      </c>
      <c r="S390" s="60">
        <f t="shared" si="61"/>
        <v>1.1214285714285712</v>
      </c>
      <c r="T39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90" s="48" t="str">
        <f t="shared" si="62"/>
        <v>Risco MUITO ALTO de transmissão nas escolas com tendência de AUMENTO na taxa.</v>
      </c>
    </row>
    <row r="391" spans="1:21" x14ac:dyDescent="0.35">
      <c r="A391" s="56" t="s">
        <v>715</v>
      </c>
      <c r="B391" s="57">
        <v>19779</v>
      </c>
      <c r="C391" s="48" t="s">
        <v>77</v>
      </c>
      <c r="D391" s="58">
        <v>15</v>
      </c>
      <c r="E391" s="58">
        <v>19</v>
      </c>
      <c r="F391" s="58">
        <v>17</v>
      </c>
      <c r="G391" s="58">
        <v>66</v>
      </c>
      <c r="H391" s="59">
        <v>108</v>
      </c>
      <c r="I391" s="60">
        <f>Tabela1[[#This Row],[E_27/3 a 9/4]]/SUM(Tabela1[E_27/3 a 9/4])</f>
        <v>8.5343110914435629E-4</v>
      </c>
      <c r="J391" s="60">
        <f>SUM($I$4:I391)</f>
        <v>0.87349464234914498</v>
      </c>
      <c r="K391" s="61">
        <f t="shared" si="54"/>
        <v>75.838010010617324</v>
      </c>
      <c r="L391" s="61">
        <f t="shared" si="55"/>
        <v>96.061479346781937</v>
      </c>
      <c r="M391" s="61">
        <f t="shared" si="56"/>
        <v>85.949744678699631</v>
      </c>
      <c r="N391" s="61">
        <f t="shared" si="57"/>
        <v>333.68724404671622</v>
      </c>
      <c r="O391" s="61">
        <f t="shared" si="58"/>
        <v>546.03367207644465</v>
      </c>
      <c r="P391" s="59">
        <f>SLOPE(K391:O391,Datas!$G$1:$G$5)</f>
        <v>117.80170888315888</v>
      </c>
      <c r="Q391" s="61">
        <f t="shared" si="59"/>
        <v>89.513636908470744</v>
      </c>
      <c r="R391" s="48" t="str">
        <f t="shared" si="60"/>
        <v>AUMENTO</v>
      </c>
      <c r="S391" s="60">
        <f t="shared" si="61"/>
        <v>4.117647058823529</v>
      </c>
      <c r="T39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91" s="48" t="str">
        <f t="shared" si="62"/>
        <v>Risco MUITO ALTO de transmissão nas escolas com tendência de AUMENTO na taxa.</v>
      </c>
    </row>
    <row r="392" spans="1:21" x14ac:dyDescent="0.35">
      <c r="A392" s="56" t="s">
        <v>84</v>
      </c>
      <c r="B392" s="57">
        <v>5740</v>
      </c>
      <c r="C392" s="48" t="s">
        <v>0</v>
      </c>
      <c r="D392" s="58">
        <v>25</v>
      </c>
      <c r="E392" s="58">
        <v>4</v>
      </c>
      <c r="F392" s="58">
        <v>6</v>
      </c>
      <c r="G392" s="58">
        <v>8</v>
      </c>
      <c r="H392" s="59">
        <v>39</v>
      </c>
      <c r="I392" s="60">
        <f>Tabela1[[#This Row],[E_27/3 a 9/4]]/SUM(Tabela1[E_27/3 a 9/4])</f>
        <v>3.0818345607990644E-4</v>
      </c>
      <c r="J392" s="60">
        <f>SUM($I$4:I392)</f>
        <v>0.87380282580522484</v>
      </c>
      <c r="K392" s="61">
        <f t="shared" si="54"/>
        <v>435.54006968641113</v>
      </c>
      <c r="L392" s="61">
        <f t="shared" si="55"/>
        <v>69.686411149825787</v>
      </c>
      <c r="M392" s="61">
        <f t="shared" si="56"/>
        <v>104.52961672473867</v>
      </c>
      <c r="N392" s="61">
        <f t="shared" si="57"/>
        <v>139.37282229965157</v>
      </c>
      <c r="O392" s="61">
        <f t="shared" si="58"/>
        <v>679.44250871080146</v>
      </c>
      <c r="P392" s="59">
        <f>SLOPE(K392:O392,Datas!$G$1:$G$5)</f>
        <v>55.749128919860638</v>
      </c>
      <c r="Q392" s="61">
        <f t="shared" si="59"/>
        <v>88.972367160489213</v>
      </c>
      <c r="R392" s="48" t="str">
        <f t="shared" si="60"/>
        <v>AUMENTO</v>
      </c>
      <c r="S392" s="60">
        <f t="shared" si="61"/>
        <v>1.0142857142857145</v>
      </c>
      <c r="T39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92" s="48" t="str">
        <f t="shared" si="62"/>
        <v>Risco MUITO ALTO de transmissão nas escolas com tendência de AUMENTO na taxa.</v>
      </c>
    </row>
    <row r="393" spans="1:21" x14ac:dyDescent="0.35">
      <c r="A393" s="56" t="s">
        <v>325</v>
      </c>
      <c r="B393" s="57">
        <v>18734</v>
      </c>
      <c r="C393" s="48" t="s">
        <v>0</v>
      </c>
      <c r="D393" s="58">
        <v>43</v>
      </c>
      <c r="E393" s="58">
        <v>24</v>
      </c>
      <c r="F393" s="58">
        <v>78</v>
      </c>
      <c r="G393" s="58">
        <v>115</v>
      </c>
      <c r="H393" s="59">
        <v>115</v>
      </c>
      <c r="I393" s="60">
        <f>Tabela1[[#This Row],[E_27/3 a 9/4]]/SUM(Tabela1[E_27/3 a 9/4])</f>
        <v>9.0874608844074972E-4</v>
      </c>
      <c r="J393" s="60">
        <f>SUM($I$4:I393)</f>
        <v>0.87471157189366555</v>
      </c>
      <c r="K393" s="61">
        <f t="shared" si="54"/>
        <v>229.52919824917259</v>
      </c>
      <c r="L393" s="61">
        <f t="shared" si="55"/>
        <v>128.10931995302658</v>
      </c>
      <c r="M393" s="61">
        <f t="shared" si="56"/>
        <v>416.35528984733645</v>
      </c>
      <c r="N393" s="61">
        <f t="shared" si="57"/>
        <v>613.85715810825241</v>
      </c>
      <c r="O393" s="61">
        <f t="shared" si="58"/>
        <v>613.85715810825241</v>
      </c>
      <c r="P393" s="59">
        <f>SLOPE(K393:O393,Datas!$G$1:$G$5)</f>
        <v>125.44037578733855</v>
      </c>
      <c r="Q393" s="61">
        <f t="shared" si="59"/>
        <v>89.543252597444038</v>
      </c>
      <c r="R393" s="48" t="str">
        <f t="shared" si="60"/>
        <v>AUMENTO</v>
      </c>
      <c r="S393" s="60">
        <f t="shared" si="61"/>
        <v>1.3793103448275865</v>
      </c>
      <c r="T39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93" s="48" t="str">
        <f t="shared" si="62"/>
        <v>Risco MUITO ALTO de transmissão nas escolas com tendência de AUMENTO na taxa.</v>
      </c>
    </row>
    <row r="394" spans="1:21" x14ac:dyDescent="0.35">
      <c r="A394" s="56" t="s">
        <v>594</v>
      </c>
      <c r="B394" s="57">
        <v>7394</v>
      </c>
      <c r="C394" s="48" t="s">
        <v>53</v>
      </c>
      <c r="D394" s="58">
        <v>25</v>
      </c>
      <c r="E394" s="58">
        <v>22</v>
      </c>
      <c r="F394" s="58">
        <v>50</v>
      </c>
      <c r="G394" s="58">
        <v>42</v>
      </c>
      <c r="H394" s="59">
        <v>89</v>
      </c>
      <c r="I394" s="60">
        <f>Tabela1[[#This Row],[E_27/3 a 9/4]]/SUM(Tabela1[E_27/3 a 9/4])</f>
        <v>7.032904510541455E-4</v>
      </c>
      <c r="J394" s="60">
        <f>SUM($I$4:I394)</f>
        <v>0.87541486234471966</v>
      </c>
      <c r="K394" s="61">
        <f t="shared" si="54"/>
        <v>338.1119826886665</v>
      </c>
      <c r="L394" s="61">
        <f t="shared" si="55"/>
        <v>297.53854476602652</v>
      </c>
      <c r="M394" s="61">
        <f t="shared" si="56"/>
        <v>676.223965377333</v>
      </c>
      <c r="N394" s="61">
        <f t="shared" si="57"/>
        <v>568.02813091695964</v>
      </c>
      <c r="O394" s="61">
        <f t="shared" si="58"/>
        <v>1203.6786583716528</v>
      </c>
      <c r="P394" s="59">
        <f>SLOPE(K394:O394,Datas!$G$1:$G$5)</f>
        <v>200.16229375169058</v>
      </c>
      <c r="Q394" s="61">
        <f t="shared" si="59"/>
        <v>89.713755764107987</v>
      </c>
      <c r="R394" s="48" t="str">
        <f t="shared" si="60"/>
        <v>AUMENTO</v>
      </c>
      <c r="S394" s="60">
        <f t="shared" si="61"/>
        <v>1.0257731958762886</v>
      </c>
      <c r="T39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94" s="48" t="str">
        <f t="shared" si="62"/>
        <v>Risco MUITO ALTO de transmissão nas escolas com tendência de AUMENTO na taxa.</v>
      </c>
    </row>
    <row r="395" spans="1:21" x14ac:dyDescent="0.35">
      <c r="A395" s="56" t="s">
        <v>433</v>
      </c>
      <c r="B395" s="57">
        <v>6470</v>
      </c>
      <c r="C395" s="48" t="s">
        <v>19</v>
      </c>
      <c r="D395" s="58">
        <v>5</v>
      </c>
      <c r="E395" s="58">
        <v>0</v>
      </c>
      <c r="F395" s="58">
        <v>7</v>
      </c>
      <c r="G395" s="58">
        <v>21</v>
      </c>
      <c r="H395" s="59">
        <v>17</v>
      </c>
      <c r="I395" s="60">
        <f>Tabela1[[#This Row],[E_27/3 a 9/4]]/SUM(Tabela1[E_27/3 a 9/4])</f>
        <v>1.3433637829124128E-4</v>
      </c>
      <c r="J395" s="60">
        <f>SUM($I$4:I395)</f>
        <v>0.87554919872301085</v>
      </c>
      <c r="K395" s="61">
        <f t="shared" si="54"/>
        <v>77.279752704791349</v>
      </c>
      <c r="L395" s="61">
        <f t="shared" si="55"/>
        <v>0</v>
      </c>
      <c r="M395" s="61">
        <f t="shared" si="56"/>
        <v>108.19165378670789</v>
      </c>
      <c r="N395" s="61">
        <f t="shared" si="57"/>
        <v>324.57496136012367</v>
      </c>
      <c r="O395" s="61">
        <f t="shared" si="58"/>
        <v>262.75115919629059</v>
      </c>
      <c r="P395" s="59">
        <f>SLOPE(K395:O395,Datas!$G$1:$G$5)</f>
        <v>69.551777434312214</v>
      </c>
      <c r="Q395" s="61">
        <f t="shared" si="59"/>
        <v>89.176270771998674</v>
      </c>
      <c r="R395" s="48" t="str">
        <f t="shared" si="60"/>
        <v>AUMENTO</v>
      </c>
      <c r="S395" s="60">
        <f t="shared" si="61"/>
        <v>3.75</v>
      </c>
      <c r="T39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95" s="48" t="str">
        <f t="shared" si="62"/>
        <v>Risco MUITO ALTO de transmissão nas escolas com tendência de AUMENTO na taxa.</v>
      </c>
    </row>
    <row r="396" spans="1:21" x14ac:dyDescent="0.35">
      <c r="A396" s="56" t="s">
        <v>562</v>
      </c>
      <c r="B396" s="57">
        <v>3193</v>
      </c>
      <c r="C396" s="48" t="s">
        <v>8</v>
      </c>
      <c r="D396" s="58">
        <v>4</v>
      </c>
      <c r="E396" s="58">
        <v>1</v>
      </c>
      <c r="F396" s="58">
        <v>3</v>
      </c>
      <c r="G396" s="58">
        <v>4</v>
      </c>
      <c r="H396" s="59">
        <v>15</v>
      </c>
      <c r="I396" s="60">
        <f>Tabela1[[#This Row],[E_27/3 a 9/4]]/SUM(Tabela1[E_27/3 a 9/4])</f>
        <v>1.1853209849227171E-4</v>
      </c>
      <c r="J396" s="60">
        <f>SUM($I$4:I396)</f>
        <v>0.87566773082150307</v>
      </c>
      <c r="K396" s="61">
        <f t="shared" si="54"/>
        <v>125.27403695584091</v>
      </c>
      <c r="L396" s="61">
        <f t="shared" si="55"/>
        <v>31.318509238960228</v>
      </c>
      <c r="M396" s="61">
        <f t="shared" si="56"/>
        <v>93.955527716880681</v>
      </c>
      <c r="N396" s="61">
        <f t="shared" si="57"/>
        <v>125.27403695584091</v>
      </c>
      <c r="O396" s="61">
        <f t="shared" si="58"/>
        <v>469.77763858440335</v>
      </c>
      <c r="P396" s="59">
        <f>SLOPE(K396:O396,Datas!$G$1:$G$5)</f>
        <v>78.296273097400558</v>
      </c>
      <c r="Q396" s="61">
        <f t="shared" si="59"/>
        <v>89.268258090546794</v>
      </c>
      <c r="R396" s="48" t="str">
        <f t="shared" si="60"/>
        <v>AUMENTO</v>
      </c>
      <c r="S396" s="60">
        <f t="shared" si="61"/>
        <v>2.5624999999999991</v>
      </c>
      <c r="T39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96" s="48" t="str">
        <f t="shared" si="62"/>
        <v>Risco MUITO ALTO de transmissão nas escolas com tendência de AUMENTO na taxa.</v>
      </c>
    </row>
    <row r="397" spans="1:21" x14ac:dyDescent="0.35">
      <c r="A397" s="56" t="s">
        <v>276</v>
      </c>
      <c r="B397" s="57">
        <v>8896</v>
      </c>
      <c r="C397" s="48" t="s">
        <v>19</v>
      </c>
      <c r="D397" s="58">
        <v>22</v>
      </c>
      <c r="E397" s="58">
        <v>17</v>
      </c>
      <c r="F397" s="58">
        <v>18</v>
      </c>
      <c r="G397" s="58">
        <v>55</v>
      </c>
      <c r="H397" s="59">
        <v>33</v>
      </c>
      <c r="I397" s="60">
        <f>Tabela1[[#This Row],[E_27/3 a 9/4]]/SUM(Tabela1[E_27/3 a 9/4])</f>
        <v>2.6077061668299776E-4</v>
      </c>
      <c r="J397" s="60">
        <f>SUM($I$4:I397)</f>
        <v>0.87592850143818601</v>
      </c>
      <c r="K397" s="61">
        <f t="shared" si="54"/>
        <v>247.30215827338128</v>
      </c>
      <c r="L397" s="61">
        <f t="shared" si="55"/>
        <v>191.09712230215828</v>
      </c>
      <c r="M397" s="61">
        <f t="shared" si="56"/>
        <v>202.33812949640287</v>
      </c>
      <c r="N397" s="61">
        <f t="shared" si="57"/>
        <v>618.25539568345323</v>
      </c>
      <c r="O397" s="61">
        <f t="shared" si="58"/>
        <v>370.95323741007195</v>
      </c>
      <c r="P397" s="59">
        <f>SLOPE(K397:O397,Datas!$G$1:$G$5)</f>
        <v>67.446043165467628</v>
      </c>
      <c r="Q397" s="61">
        <f t="shared" si="59"/>
        <v>89.150556816481867</v>
      </c>
      <c r="R397" s="48" t="str">
        <f t="shared" si="60"/>
        <v>AUMENTO</v>
      </c>
      <c r="S397" s="60">
        <f t="shared" si="61"/>
        <v>1.3157894736842104</v>
      </c>
      <c r="T39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97" s="48" t="str">
        <f t="shared" si="62"/>
        <v>Risco MUITO ALTO de transmissão nas escolas com tendência de AUMENTO na taxa.</v>
      </c>
    </row>
    <row r="398" spans="1:21" x14ac:dyDescent="0.35">
      <c r="A398" s="56" t="s">
        <v>268</v>
      </c>
      <c r="B398" s="57">
        <v>8487</v>
      </c>
      <c r="C398" s="48" t="s">
        <v>71</v>
      </c>
      <c r="D398" s="58">
        <v>14</v>
      </c>
      <c r="E398" s="58">
        <v>10</v>
      </c>
      <c r="F398" s="58">
        <v>18</v>
      </c>
      <c r="G398" s="58">
        <v>56</v>
      </c>
      <c r="H398" s="59">
        <v>96</v>
      </c>
      <c r="I398" s="60">
        <f>Tabela1[[#This Row],[E_27/3 a 9/4]]/SUM(Tabela1[E_27/3 a 9/4])</f>
        <v>7.5860543035053893E-4</v>
      </c>
      <c r="J398" s="60">
        <f>SUM($I$4:I398)</f>
        <v>0.87668710686853657</v>
      </c>
      <c r="K398" s="61">
        <f t="shared" si="54"/>
        <v>164.95817132084363</v>
      </c>
      <c r="L398" s="61">
        <f t="shared" si="55"/>
        <v>117.82726522917403</v>
      </c>
      <c r="M398" s="61">
        <f t="shared" si="56"/>
        <v>212.08907741251326</v>
      </c>
      <c r="N398" s="61">
        <f t="shared" si="57"/>
        <v>659.83268528337453</v>
      </c>
      <c r="O398" s="61">
        <f t="shared" si="58"/>
        <v>1131.1417462000707</v>
      </c>
      <c r="P398" s="59">
        <f>SLOPE(K398:O398,Datas!$G$1:$G$5)</f>
        <v>247.43725698126545</v>
      </c>
      <c r="Q398" s="61">
        <f t="shared" si="59"/>
        <v>89.768444460324801</v>
      </c>
      <c r="R398" s="48" t="str">
        <f t="shared" si="60"/>
        <v>AUMENTO</v>
      </c>
      <c r="S398" s="60">
        <f t="shared" si="61"/>
        <v>4.4285714285714279</v>
      </c>
      <c r="T39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98" s="48" t="str">
        <f t="shared" si="62"/>
        <v>Risco MUITO ALTO de transmissão nas escolas com tendência de AUMENTO na taxa.</v>
      </c>
    </row>
    <row r="399" spans="1:21" x14ac:dyDescent="0.35">
      <c r="A399" s="56" t="s">
        <v>178</v>
      </c>
      <c r="B399" s="57">
        <v>1798</v>
      </c>
      <c r="C399" s="48" t="s">
        <v>10</v>
      </c>
      <c r="D399" s="58">
        <v>0</v>
      </c>
      <c r="E399" s="58">
        <v>0</v>
      </c>
      <c r="F399" s="58">
        <v>1</v>
      </c>
      <c r="G399" s="58">
        <v>0</v>
      </c>
      <c r="H399" s="59">
        <v>19</v>
      </c>
      <c r="I399" s="60">
        <f>Tabela1[[#This Row],[E_27/3 a 9/4]]/SUM(Tabela1[E_27/3 a 9/4])</f>
        <v>1.5014065809021082E-4</v>
      </c>
      <c r="J399" s="60">
        <f>SUM($I$4:I399)</f>
        <v>0.87683724752662673</v>
      </c>
      <c r="K399" s="61">
        <f t="shared" si="54"/>
        <v>0</v>
      </c>
      <c r="L399" s="61">
        <f t="shared" si="55"/>
        <v>0</v>
      </c>
      <c r="M399" s="61">
        <f t="shared" si="56"/>
        <v>55.617352614015573</v>
      </c>
      <c r="N399" s="61">
        <f t="shared" si="57"/>
        <v>0</v>
      </c>
      <c r="O399" s="61">
        <f t="shared" si="58"/>
        <v>1056.7296996662958</v>
      </c>
      <c r="P399" s="59">
        <f>SLOPE(K399:O399,Datas!$G$1:$G$5)</f>
        <v>211.34593993325916</v>
      </c>
      <c r="Q399" s="61">
        <f t="shared" si="59"/>
        <v>89.728902518966379</v>
      </c>
      <c r="R399" s="48" t="str">
        <f t="shared" si="60"/>
        <v>AUMENTO</v>
      </c>
      <c r="S399" s="60">
        <f t="shared" si="61"/>
        <v>27.5</v>
      </c>
      <c r="T39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399" s="48" t="str">
        <f t="shared" si="62"/>
        <v>Risco MUITO ALTO de transmissão nas escolas com tendência de AUMENTO na taxa.</v>
      </c>
    </row>
    <row r="400" spans="1:21" x14ac:dyDescent="0.35">
      <c r="A400" s="56" t="s">
        <v>224</v>
      </c>
      <c r="B400" s="57">
        <v>22965</v>
      </c>
      <c r="C400" s="48" t="s">
        <v>26</v>
      </c>
      <c r="D400" s="58">
        <v>65</v>
      </c>
      <c r="E400" s="58">
        <v>99</v>
      </c>
      <c r="F400" s="58">
        <v>128</v>
      </c>
      <c r="G400" s="58">
        <v>115</v>
      </c>
      <c r="H400" s="59">
        <v>70</v>
      </c>
      <c r="I400" s="60">
        <f>Tabela1[[#This Row],[E_27/3 a 9/4]]/SUM(Tabela1[E_27/3 a 9/4])</f>
        <v>5.531497929639346E-4</v>
      </c>
      <c r="J400" s="60">
        <f>SUM($I$4:I400)</f>
        <v>0.87739039731959068</v>
      </c>
      <c r="K400" s="61">
        <f t="shared" si="54"/>
        <v>283.03940779446987</v>
      </c>
      <c r="L400" s="61">
        <f t="shared" si="55"/>
        <v>431.09079033311565</v>
      </c>
      <c r="M400" s="61">
        <f t="shared" si="56"/>
        <v>557.36991073372519</v>
      </c>
      <c r="N400" s="61">
        <f t="shared" si="57"/>
        <v>500.7620291748313</v>
      </c>
      <c r="O400" s="61">
        <f t="shared" si="58"/>
        <v>304.81166993250599</v>
      </c>
      <c r="P400" s="59">
        <f>SLOPE(K400:O400,Datas!$G$1:$G$5)</f>
        <v>11.32157631177879</v>
      </c>
      <c r="Q400" s="61">
        <f t="shared" si="59"/>
        <v>84.952339577561631</v>
      </c>
      <c r="R400" s="48" t="str">
        <f t="shared" si="60"/>
        <v>AUMENTO</v>
      </c>
      <c r="S400" s="60">
        <f t="shared" si="61"/>
        <v>-4.9657534246575465E-2</v>
      </c>
      <c r="T40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00" s="48" t="str">
        <f t="shared" si="62"/>
        <v>Risco MUITO ALTO de transmissão nas escolas com tendência de AUMENTO na taxa.</v>
      </c>
    </row>
    <row r="401" spans="1:21" x14ac:dyDescent="0.35">
      <c r="A401" s="56" t="s">
        <v>435</v>
      </c>
      <c r="B401" s="57">
        <v>6739</v>
      </c>
      <c r="C401" s="48" t="s">
        <v>26</v>
      </c>
      <c r="D401" s="58">
        <v>12</v>
      </c>
      <c r="E401" s="58">
        <v>19</v>
      </c>
      <c r="F401" s="58">
        <v>10</v>
      </c>
      <c r="G401" s="58">
        <v>20</v>
      </c>
      <c r="H401" s="59">
        <v>32</v>
      </c>
      <c r="I401" s="60">
        <f>Tabela1[[#This Row],[E_27/3 a 9/4]]/SUM(Tabela1[E_27/3 a 9/4])</f>
        <v>2.5286847678351296E-4</v>
      </c>
      <c r="J401" s="60">
        <f>SUM($I$4:I401)</f>
        <v>0.87764326579637419</v>
      </c>
      <c r="K401" s="61">
        <f t="shared" si="54"/>
        <v>178.06796260572787</v>
      </c>
      <c r="L401" s="61">
        <f t="shared" si="55"/>
        <v>281.94094079240239</v>
      </c>
      <c r="M401" s="61">
        <f t="shared" si="56"/>
        <v>148.38996883810654</v>
      </c>
      <c r="N401" s="61">
        <f t="shared" si="57"/>
        <v>296.77993767621308</v>
      </c>
      <c r="O401" s="61">
        <f t="shared" si="58"/>
        <v>474.84790028194095</v>
      </c>
      <c r="P401" s="59">
        <f>SLOPE(K401:O401,Datas!$G$1:$G$5)</f>
        <v>60.839887223623691</v>
      </c>
      <c r="Q401" s="61">
        <f t="shared" si="59"/>
        <v>89.058337823059745</v>
      </c>
      <c r="R401" s="48" t="str">
        <f t="shared" si="60"/>
        <v>AUMENTO</v>
      </c>
      <c r="S401" s="60">
        <f t="shared" si="61"/>
        <v>0.90243902439024393</v>
      </c>
      <c r="T40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01" s="48" t="str">
        <f t="shared" si="62"/>
        <v>Risco MUITO ALTO de transmissão nas escolas com tendência de AUMENTO na taxa.</v>
      </c>
    </row>
    <row r="402" spans="1:21" x14ac:dyDescent="0.35">
      <c r="A402" s="56" t="s">
        <v>480</v>
      </c>
      <c r="B402" s="57">
        <v>21215</v>
      </c>
      <c r="C402" s="48" t="s">
        <v>0</v>
      </c>
      <c r="D402" s="58">
        <v>85</v>
      </c>
      <c r="E402" s="58">
        <v>81</v>
      </c>
      <c r="F402" s="58">
        <v>124</v>
      </c>
      <c r="G402" s="58">
        <v>122</v>
      </c>
      <c r="H402" s="59">
        <v>177</v>
      </c>
      <c r="I402" s="60">
        <f>Tabela1[[#This Row],[E_27/3 a 9/4]]/SUM(Tabela1[E_27/3 a 9/4])</f>
        <v>1.398678762208806E-3</v>
      </c>
      <c r="J402" s="60">
        <f>SUM($I$4:I402)</f>
        <v>0.87904194455858298</v>
      </c>
      <c r="K402" s="61">
        <f t="shared" si="54"/>
        <v>400.65991044072592</v>
      </c>
      <c r="L402" s="61">
        <f t="shared" si="55"/>
        <v>381.80532641998587</v>
      </c>
      <c r="M402" s="61">
        <f t="shared" si="56"/>
        <v>584.4921046429414</v>
      </c>
      <c r="N402" s="61">
        <f t="shared" si="57"/>
        <v>575.06481263257126</v>
      </c>
      <c r="O402" s="61">
        <f t="shared" si="58"/>
        <v>834.31534291774688</v>
      </c>
      <c r="P402" s="59">
        <f>SLOPE(K402:O402,Datas!$G$1:$G$5)</f>
        <v>106.05703511666272</v>
      </c>
      <c r="Q402" s="61">
        <f t="shared" si="59"/>
        <v>89.459780470005256</v>
      </c>
      <c r="R402" s="48" t="str">
        <f t="shared" si="60"/>
        <v>AUMENTO</v>
      </c>
      <c r="S402" s="60">
        <f t="shared" si="61"/>
        <v>0.54655172413793096</v>
      </c>
      <c r="T40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02" s="48" t="str">
        <f t="shared" si="62"/>
        <v>Risco MUITO ALTO de transmissão nas escolas com tendência de AUMENTO na taxa.</v>
      </c>
    </row>
    <row r="403" spans="1:21" x14ac:dyDescent="0.35">
      <c r="A403" s="56" t="s">
        <v>580</v>
      </c>
      <c r="B403" s="57">
        <v>6831</v>
      </c>
      <c r="C403" s="48" t="s">
        <v>33</v>
      </c>
      <c r="D403" s="58">
        <v>4</v>
      </c>
      <c r="E403" s="58">
        <v>1</v>
      </c>
      <c r="F403" s="58">
        <v>8</v>
      </c>
      <c r="G403" s="58">
        <v>7</v>
      </c>
      <c r="H403" s="59">
        <v>3</v>
      </c>
      <c r="I403" s="60">
        <f>Tabela1[[#This Row],[E_27/3 a 9/4]]/SUM(Tabela1[E_27/3 a 9/4])</f>
        <v>2.3706419698454342E-5</v>
      </c>
      <c r="J403" s="60">
        <f>SUM($I$4:I403)</f>
        <v>0.87906565097828138</v>
      </c>
      <c r="K403" s="61">
        <f t="shared" si="54"/>
        <v>58.556580295710731</v>
      </c>
      <c r="L403" s="61">
        <f t="shared" si="55"/>
        <v>14.639145073927683</v>
      </c>
      <c r="M403" s="61">
        <f t="shared" si="56"/>
        <v>117.11316059142146</v>
      </c>
      <c r="N403" s="61">
        <f t="shared" si="57"/>
        <v>102.47401551749377</v>
      </c>
      <c r="O403" s="61">
        <f t="shared" si="58"/>
        <v>43.917435221783052</v>
      </c>
      <c r="P403" s="59">
        <f>SLOPE(K403:O403,Datas!$G$1:$G$5)</f>
        <v>5.8556580295710727</v>
      </c>
      <c r="Q403" s="61">
        <f t="shared" si="59"/>
        <v>80.308803225526447</v>
      </c>
      <c r="R403" s="48" t="str">
        <f t="shared" si="60"/>
        <v>AUMENTO</v>
      </c>
      <c r="S403" s="60">
        <f t="shared" si="61"/>
        <v>0.15384615384615385</v>
      </c>
      <c r="T403" s="60" t="str">
        <f>IF(Tabela1[[#This Row],[27/3 a 9/4]]&gt;200,"Muito alto",IF(Tabela1[[#This Row],[27/3 a 9/4]]&gt;50,"Alto",IF(Tabela1[[#This Row],[27/3 a 9/4]]&gt;20,"Moderado",IF(Tabela1[[#This Row],[27/3 a 9/4]]&gt;5,"Baixo","Muito baixo"))))</f>
        <v>Moderado</v>
      </c>
      <c r="U403" s="48" t="str">
        <f t="shared" si="62"/>
        <v>Risco moderado de transmissão nas escolas com tendência de AUMENTO na taxa.</v>
      </c>
    </row>
    <row r="404" spans="1:21" x14ac:dyDescent="0.35">
      <c r="A404" s="56" t="s">
        <v>700</v>
      </c>
      <c r="B404" s="57">
        <v>5465</v>
      </c>
      <c r="C404" s="48" t="s">
        <v>30</v>
      </c>
      <c r="D404" s="58">
        <v>9</v>
      </c>
      <c r="E404" s="58">
        <v>13</v>
      </c>
      <c r="F404" s="58">
        <v>27</v>
      </c>
      <c r="G404" s="58">
        <v>42</v>
      </c>
      <c r="H404" s="59">
        <v>19</v>
      </c>
      <c r="I404" s="60">
        <f>Tabela1[[#This Row],[E_27/3 a 9/4]]/SUM(Tabela1[E_27/3 a 9/4])</f>
        <v>1.5014065809021082E-4</v>
      </c>
      <c r="J404" s="60">
        <f>SUM($I$4:I404)</f>
        <v>0.87921579163637154</v>
      </c>
      <c r="K404" s="61">
        <f t="shared" si="54"/>
        <v>164.6843549862763</v>
      </c>
      <c r="L404" s="61">
        <f t="shared" si="55"/>
        <v>237.87740164684354</v>
      </c>
      <c r="M404" s="61">
        <f t="shared" si="56"/>
        <v>494.05306495882888</v>
      </c>
      <c r="N404" s="61">
        <f t="shared" si="57"/>
        <v>768.52698993595607</v>
      </c>
      <c r="O404" s="61">
        <f t="shared" si="58"/>
        <v>347.66697163769442</v>
      </c>
      <c r="P404" s="59">
        <f>SLOPE(K404:O404,Datas!$G$1:$G$5)</f>
        <v>89.66148215919489</v>
      </c>
      <c r="Q404" s="61">
        <f t="shared" si="59"/>
        <v>89.361003157411005</v>
      </c>
      <c r="R404" s="48" t="str">
        <f t="shared" si="60"/>
        <v>AUMENTO</v>
      </c>
      <c r="S404" s="60">
        <f t="shared" si="61"/>
        <v>0.8673469387755105</v>
      </c>
      <c r="T40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04" s="48" t="str">
        <f t="shared" si="62"/>
        <v>Risco MUITO ALTO de transmissão nas escolas com tendência de AUMENTO na taxa.</v>
      </c>
    </row>
    <row r="405" spans="1:21" x14ac:dyDescent="0.35">
      <c r="A405" s="56" t="s">
        <v>320</v>
      </c>
      <c r="B405" s="57">
        <v>1838</v>
      </c>
      <c r="C405" s="48" t="s">
        <v>10</v>
      </c>
      <c r="D405" s="58">
        <v>0</v>
      </c>
      <c r="E405" s="58">
        <v>0</v>
      </c>
      <c r="F405" s="58">
        <v>0</v>
      </c>
      <c r="G405" s="58">
        <v>16</v>
      </c>
      <c r="H405" s="59">
        <v>10</v>
      </c>
      <c r="I405" s="60">
        <f>Tabela1[[#This Row],[E_27/3 a 9/4]]/SUM(Tabela1[E_27/3 a 9/4])</f>
        <v>7.902139899484781E-5</v>
      </c>
      <c r="J405" s="60">
        <f>SUM($I$4:I405)</f>
        <v>0.87929481303536638</v>
      </c>
      <c r="K405" s="61">
        <f t="shared" si="54"/>
        <v>0</v>
      </c>
      <c r="L405" s="61">
        <f t="shared" si="55"/>
        <v>0</v>
      </c>
      <c r="M405" s="61">
        <f t="shared" si="56"/>
        <v>0</v>
      </c>
      <c r="N405" s="61">
        <f t="shared" si="57"/>
        <v>870.51142546245921</v>
      </c>
      <c r="O405" s="61">
        <f t="shared" si="58"/>
        <v>544.069640914037</v>
      </c>
      <c r="P405" s="59">
        <f>SLOPE(K405:O405,Datas!$G$1:$G$5)</f>
        <v>195.86507072905331</v>
      </c>
      <c r="Q405" s="61">
        <f t="shared" si="59"/>
        <v>89.707475756293093</v>
      </c>
      <c r="R405" s="48" t="str">
        <f t="shared" si="60"/>
        <v>AUMENTO</v>
      </c>
      <c r="S405" s="60">
        <f t="shared" si="61"/>
        <v>0</v>
      </c>
      <c r="T40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05" s="48" t="str">
        <f t="shared" si="62"/>
        <v>Risco MUITO ALTO de transmissão nas escolas com tendência de AUMENTO na taxa.</v>
      </c>
    </row>
    <row r="406" spans="1:21" x14ac:dyDescent="0.35">
      <c r="A406" s="56" t="s">
        <v>815</v>
      </c>
      <c r="B406" s="57">
        <v>4655</v>
      </c>
      <c r="C406" s="48" t="s">
        <v>10</v>
      </c>
      <c r="D406" s="58">
        <v>15</v>
      </c>
      <c r="E406" s="58">
        <v>1</v>
      </c>
      <c r="F406" s="58">
        <v>6</v>
      </c>
      <c r="G406" s="58">
        <v>9</v>
      </c>
      <c r="H406" s="59">
        <v>33</v>
      </c>
      <c r="I406" s="60">
        <f>Tabela1[[#This Row],[E_27/3 a 9/4]]/SUM(Tabela1[E_27/3 a 9/4])</f>
        <v>2.6077061668299776E-4</v>
      </c>
      <c r="J406" s="60">
        <f>SUM($I$4:I406)</f>
        <v>0.87955558365204933</v>
      </c>
      <c r="K406" s="61">
        <f t="shared" si="54"/>
        <v>322.23415682062301</v>
      </c>
      <c r="L406" s="61">
        <f t="shared" si="55"/>
        <v>21.482277121374867</v>
      </c>
      <c r="M406" s="61">
        <f t="shared" si="56"/>
        <v>128.89366272824918</v>
      </c>
      <c r="N406" s="61">
        <f t="shared" si="57"/>
        <v>193.3404940923738</v>
      </c>
      <c r="O406" s="61">
        <f t="shared" si="58"/>
        <v>708.9151450053705</v>
      </c>
      <c r="P406" s="59">
        <f>SLOPE(K406:O406,Datas!$G$1:$G$5)</f>
        <v>94.522019334049389</v>
      </c>
      <c r="Q406" s="61">
        <f t="shared" si="59"/>
        <v>89.393859310071761</v>
      </c>
      <c r="R406" s="48" t="str">
        <f t="shared" si="60"/>
        <v>AUMENTO</v>
      </c>
      <c r="S406" s="60">
        <f t="shared" si="61"/>
        <v>1.8636363636363633</v>
      </c>
      <c r="T40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06" s="48" t="str">
        <f t="shared" si="62"/>
        <v>Risco MUITO ALTO de transmissão nas escolas com tendência de AUMENTO na taxa.</v>
      </c>
    </row>
    <row r="407" spans="1:21" x14ac:dyDescent="0.35">
      <c r="A407" s="56" t="s">
        <v>843</v>
      </c>
      <c r="B407" s="57">
        <v>4611</v>
      </c>
      <c r="C407" s="48" t="s">
        <v>8</v>
      </c>
      <c r="D407" s="58">
        <v>62</v>
      </c>
      <c r="E407" s="58">
        <v>23</v>
      </c>
      <c r="F407" s="58">
        <v>3</v>
      </c>
      <c r="G407" s="58">
        <v>2</v>
      </c>
      <c r="H407" s="59">
        <v>6</v>
      </c>
      <c r="I407" s="60">
        <f>Tabela1[[#This Row],[E_27/3 a 9/4]]/SUM(Tabela1[E_27/3 a 9/4])</f>
        <v>4.7412839396908683E-5</v>
      </c>
      <c r="J407" s="60">
        <f>SUM($I$4:I407)</f>
        <v>0.87960299649144624</v>
      </c>
      <c r="K407" s="61">
        <f t="shared" si="54"/>
        <v>1344.610713511169</v>
      </c>
      <c r="L407" s="61">
        <f t="shared" si="55"/>
        <v>498.80720017349813</v>
      </c>
      <c r="M407" s="61">
        <f t="shared" si="56"/>
        <v>65.061808718282379</v>
      </c>
      <c r="N407" s="61">
        <f t="shared" si="57"/>
        <v>43.374539145521574</v>
      </c>
      <c r="O407" s="61">
        <f t="shared" si="58"/>
        <v>130.12361743656476</v>
      </c>
      <c r="P407" s="59">
        <f>SLOPE(K407:O407,Datas!$G$1:$G$5)</f>
        <v>-288.44068531771848</v>
      </c>
      <c r="Q407" s="61">
        <f t="shared" si="59"/>
        <v>-89.801361067022185</v>
      </c>
      <c r="R407" s="48" t="str">
        <f t="shared" si="60"/>
        <v>Redução</v>
      </c>
      <c r="S407" s="60">
        <f t="shared" si="61"/>
        <v>-0.86363636363636365</v>
      </c>
      <c r="T407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407" s="48" t="str">
        <f t="shared" si="62"/>
        <v>Risco alto de transmissão nas escolas com tendência de Redução na taxa.</v>
      </c>
    </row>
    <row r="408" spans="1:21" x14ac:dyDescent="0.35">
      <c r="A408" s="56" t="s">
        <v>790</v>
      </c>
      <c r="B408" s="57">
        <v>6661</v>
      </c>
      <c r="C408" s="48" t="s">
        <v>3</v>
      </c>
      <c r="D408" s="58">
        <v>11</v>
      </c>
      <c r="E408" s="58">
        <v>5</v>
      </c>
      <c r="F408" s="58">
        <v>25</v>
      </c>
      <c r="G408" s="58">
        <v>37</v>
      </c>
      <c r="H408" s="59">
        <v>30</v>
      </c>
      <c r="I408" s="60">
        <f>Tabela1[[#This Row],[E_27/3 a 9/4]]/SUM(Tabela1[E_27/3 a 9/4])</f>
        <v>2.3706419698454342E-4</v>
      </c>
      <c r="J408" s="60">
        <f>SUM($I$4:I408)</f>
        <v>0.87984006068843079</v>
      </c>
      <c r="K408" s="61">
        <f t="shared" si="54"/>
        <v>165.14036931391684</v>
      </c>
      <c r="L408" s="61">
        <f t="shared" si="55"/>
        <v>75.06380423359856</v>
      </c>
      <c r="M408" s="61">
        <f t="shared" si="56"/>
        <v>375.31902116799279</v>
      </c>
      <c r="N408" s="61">
        <f t="shared" si="57"/>
        <v>555.47215132862937</v>
      </c>
      <c r="O408" s="61">
        <f t="shared" si="58"/>
        <v>450.38282540159139</v>
      </c>
      <c r="P408" s="59">
        <f>SLOPE(K408:O408,Datas!$G$1:$G$5)</f>
        <v>105.089325927038</v>
      </c>
      <c r="Q408" s="61">
        <f t="shared" si="59"/>
        <v>89.454806187530735</v>
      </c>
      <c r="R408" s="48" t="str">
        <f t="shared" si="60"/>
        <v>AUMENTO</v>
      </c>
      <c r="S408" s="60">
        <f t="shared" si="61"/>
        <v>1.4512195121951219</v>
      </c>
      <c r="T40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08" s="48" t="str">
        <f t="shared" si="62"/>
        <v>Risco MUITO ALTO de transmissão nas escolas com tendência de AUMENTO na taxa.</v>
      </c>
    </row>
    <row r="409" spans="1:21" x14ac:dyDescent="0.35">
      <c r="A409" s="56" t="s">
        <v>410</v>
      </c>
      <c r="B409" s="57">
        <v>7742</v>
      </c>
      <c r="C409" s="48" t="s">
        <v>50</v>
      </c>
      <c r="D409" s="58">
        <v>6</v>
      </c>
      <c r="E409" s="58">
        <v>6</v>
      </c>
      <c r="F409" s="58">
        <v>5</v>
      </c>
      <c r="G409" s="58">
        <v>0</v>
      </c>
      <c r="H409" s="59">
        <v>16</v>
      </c>
      <c r="I409" s="60">
        <f>Tabela1[[#This Row],[E_27/3 a 9/4]]/SUM(Tabela1[E_27/3 a 9/4])</f>
        <v>1.2643423839175648E-4</v>
      </c>
      <c r="J409" s="60">
        <f>SUM($I$4:I409)</f>
        <v>0.87996649492682255</v>
      </c>
      <c r="K409" s="61">
        <f t="shared" si="54"/>
        <v>77.499354172048569</v>
      </c>
      <c r="L409" s="61">
        <f t="shared" si="55"/>
        <v>77.499354172048569</v>
      </c>
      <c r="M409" s="61">
        <f t="shared" si="56"/>
        <v>64.582795143373801</v>
      </c>
      <c r="N409" s="61">
        <f t="shared" si="57"/>
        <v>0</v>
      </c>
      <c r="O409" s="61">
        <f t="shared" si="58"/>
        <v>206.66494445879619</v>
      </c>
      <c r="P409" s="59">
        <f>SLOPE(K409:O409,Datas!$G$1:$G$5)</f>
        <v>18.083182640144667</v>
      </c>
      <c r="Q409" s="61">
        <f t="shared" si="59"/>
        <v>86.83476728810227</v>
      </c>
      <c r="R409" s="48" t="str">
        <f t="shared" si="60"/>
        <v>AUMENTO</v>
      </c>
      <c r="S409" s="60">
        <f t="shared" si="61"/>
        <v>0.41176470588235292</v>
      </c>
      <c r="T40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09" s="48" t="str">
        <f t="shared" si="62"/>
        <v>Risco MUITO ALTO de transmissão nas escolas com tendência de AUMENTO na taxa.</v>
      </c>
    </row>
    <row r="410" spans="1:21" x14ac:dyDescent="0.35">
      <c r="A410" s="56" t="s">
        <v>570</v>
      </c>
      <c r="B410" s="57">
        <v>15096</v>
      </c>
      <c r="C410" s="48" t="s">
        <v>26</v>
      </c>
      <c r="D410" s="58">
        <v>105</v>
      </c>
      <c r="E410" s="58">
        <v>98</v>
      </c>
      <c r="F410" s="58">
        <v>81</v>
      </c>
      <c r="G410" s="58">
        <v>138</v>
      </c>
      <c r="H410" s="59">
        <v>61</v>
      </c>
      <c r="I410" s="60">
        <f>Tabela1[[#This Row],[E_27/3 a 9/4]]/SUM(Tabela1[E_27/3 a 9/4])</f>
        <v>4.8203053386857163E-4</v>
      </c>
      <c r="J410" s="60">
        <f>SUM($I$4:I410)</f>
        <v>0.88044852546069108</v>
      </c>
      <c r="K410" s="61">
        <f t="shared" si="54"/>
        <v>695.54848966613667</v>
      </c>
      <c r="L410" s="61">
        <f t="shared" si="55"/>
        <v>649.17859035506092</v>
      </c>
      <c r="M410" s="61">
        <f t="shared" si="56"/>
        <v>536.56597774244835</v>
      </c>
      <c r="N410" s="61">
        <f t="shared" si="57"/>
        <v>914.14944356120827</v>
      </c>
      <c r="O410" s="61">
        <f t="shared" si="58"/>
        <v>404.08055113937468</v>
      </c>
      <c r="P410" s="59">
        <f>SLOPE(K410:O410,Datas!$G$1:$G$5)</f>
        <v>-31.796502384737664</v>
      </c>
      <c r="Q410" s="61">
        <f t="shared" si="59"/>
        <v>-88.198641487147555</v>
      </c>
      <c r="R410" s="48" t="str">
        <f t="shared" si="60"/>
        <v>Redução</v>
      </c>
      <c r="S410" s="60">
        <f t="shared" si="61"/>
        <v>5.1056338028168821E-2</v>
      </c>
      <c r="T41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10" s="48" t="str">
        <f t="shared" si="62"/>
        <v>Risco MUITO ALTO de transmissão nas escolas com tendência de Redução na taxa.</v>
      </c>
    </row>
    <row r="411" spans="1:21" x14ac:dyDescent="0.35">
      <c r="A411" s="56" t="s">
        <v>602</v>
      </c>
      <c r="B411" s="57">
        <v>18699</v>
      </c>
      <c r="C411" s="48" t="s">
        <v>3</v>
      </c>
      <c r="D411" s="58">
        <v>34</v>
      </c>
      <c r="E411" s="58">
        <v>27</v>
      </c>
      <c r="F411" s="58">
        <v>73</v>
      </c>
      <c r="G411" s="58">
        <v>215</v>
      </c>
      <c r="H411" s="59">
        <v>178</v>
      </c>
      <c r="I411" s="60">
        <f>Tabela1[[#This Row],[E_27/3 a 9/4]]/SUM(Tabela1[E_27/3 a 9/4])</f>
        <v>1.406580902108291E-3</v>
      </c>
      <c r="J411" s="60">
        <f>SUM($I$4:I411)</f>
        <v>0.8818551063627994</v>
      </c>
      <c r="K411" s="61">
        <f t="shared" si="54"/>
        <v>181.82790523557409</v>
      </c>
      <c r="L411" s="61">
        <f t="shared" si="55"/>
        <v>144.39274827530883</v>
      </c>
      <c r="M411" s="61">
        <f t="shared" si="56"/>
        <v>390.39520829990909</v>
      </c>
      <c r="N411" s="61">
        <f t="shared" si="57"/>
        <v>1149.7941066367187</v>
      </c>
      <c r="O411" s="61">
        <f t="shared" si="58"/>
        <v>951.92256270388782</v>
      </c>
      <c r="P411" s="59">
        <f>SLOPE(K411:O411,Datas!$G$1:$G$5)</f>
        <v>254.55906732980375</v>
      </c>
      <c r="Q411" s="61">
        <f t="shared" si="59"/>
        <v>89.774922632350581</v>
      </c>
      <c r="R411" s="48" t="str">
        <f t="shared" si="60"/>
        <v>AUMENTO</v>
      </c>
      <c r="S411" s="60">
        <f t="shared" si="61"/>
        <v>3.3992537313432836</v>
      </c>
      <c r="T41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11" s="48" t="str">
        <f t="shared" si="62"/>
        <v>Risco MUITO ALTO de transmissão nas escolas com tendência de AUMENTO na taxa.</v>
      </c>
    </row>
    <row r="412" spans="1:21" x14ac:dyDescent="0.35">
      <c r="A412" s="56" t="s">
        <v>483</v>
      </c>
      <c r="B412" s="57">
        <v>16248</v>
      </c>
      <c r="C412" s="48" t="s">
        <v>10</v>
      </c>
      <c r="D412" s="58">
        <v>58</v>
      </c>
      <c r="E412" s="58">
        <v>53</v>
      </c>
      <c r="F412" s="58">
        <v>103</v>
      </c>
      <c r="G412" s="58">
        <v>213</v>
      </c>
      <c r="H412" s="59">
        <v>163</v>
      </c>
      <c r="I412" s="60">
        <f>Tabela1[[#This Row],[E_27/3 a 9/4]]/SUM(Tabela1[E_27/3 a 9/4])</f>
        <v>1.2880488036160192E-3</v>
      </c>
      <c r="J412" s="60">
        <f>SUM($I$4:I412)</f>
        <v>0.88314315516641539</v>
      </c>
      <c r="K412" s="61">
        <f t="shared" si="54"/>
        <v>356.96701132447072</v>
      </c>
      <c r="L412" s="61">
        <f t="shared" si="55"/>
        <v>326.19399310684389</v>
      </c>
      <c r="M412" s="61">
        <f t="shared" si="56"/>
        <v>633.92417528311171</v>
      </c>
      <c r="N412" s="61">
        <f t="shared" si="57"/>
        <v>1310.930576070901</v>
      </c>
      <c r="O412" s="61">
        <f t="shared" si="58"/>
        <v>1003.2003938946332</v>
      </c>
      <c r="P412" s="59">
        <f>SLOPE(K412:O412,Datas!$G$1:$G$5)</f>
        <v>227.72033481043817</v>
      </c>
      <c r="Q412" s="61">
        <f t="shared" si="59"/>
        <v>89.748395718509713</v>
      </c>
      <c r="R412" s="48" t="str">
        <f t="shared" si="60"/>
        <v>AUMENTO</v>
      </c>
      <c r="S412" s="60">
        <f t="shared" si="61"/>
        <v>1.6355140186915884</v>
      </c>
      <c r="T41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12" s="48" t="str">
        <f t="shared" si="62"/>
        <v>Risco MUITO ALTO de transmissão nas escolas com tendência de AUMENTO na taxa.</v>
      </c>
    </row>
    <row r="413" spans="1:21" x14ac:dyDescent="0.35">
      <c r="A413" s="56" t="s">
        <v>109</v>
      </c>
      <c r="B413" s="57">
        <v>7296</v>
      </c>
      <c r="C413" s="48" t="s">
        <v>3</v>
      </c>
      <c r="D413" s="58">
        <v>9</v>
      </c>
      <c r="E413" s="58">
        <v>19</v>
      </c>
      <c r="F413" s="58">
        <v>5</v>
      </c>
      <c r="G413" s="58">
        <v>27</v>
      </c>
      <c r="H413" s="59">
        <v>30</v>
      </c>
      <c r="I413" s="60">
        <f>Tabela1[[#This Row],[E_27/3 a 9/4]]/SUM(Tabela1[E_27/3 a 9/4])</f>
        <v>2.3706419698454342E-4</v>
      </c>
      <c r="J413" s="60">
        <f>SUM($I$4:I413)</f>
        <v>0.88338021936339994</v>
      </c>
      <c r="K413" s="61">
        <f t="shared" si="54"/>
        <v>123.35526315789473</v>
      </c>
      <c r="L413" s="61">
        <f t="shared" si="55"/>
        <v>260.41666666666663</v>
      </c>
      <c r="M413" s="61">
        <f t="shared" si="56"/>
        <v>68.530701754385959</v>
      </c>
      <c r="N413" s="61">
        <f t="shared" si="57"/>
        <v>370.06578947368416</v>
      </c>
      <c r="O413" s="61">
        <f t="shared" si="58"/>
        <v>411.18421052631578</v>
      </c>
      <c r="P413" s="59">
        <f>SLOPE(K413:O413,Datas!$G$1:$G$5)</f>
        <v>68.530701754385973</v>
      </c>
      <c r="Q413" s="61">
        <f t="shared" si="59"/>
        <v>89.163999317532785</v>
      </c>
      <c r="R413" s="48" t="str">
        <f t="shared" si="60"/>
        <v>AUMENTO</v>
      </c>
      <c r="S413" s="60">
        <f t="shared" si="61"/>
        <v>1.5909090909090908</v>
      </c>
      <c r="T41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13" s="48" t="str">
        <f t="shared" si="62"/>
        <v>Risco MUITO ALTO de transmissão nas escolas com tendência de AUMENTO na taxa.</v>
      </c>
    </row>
    <row r="414" spans="1:21" x14ac:dyDescent="0.35">
      <c r="A414" s="56" t="s">
        <v>471</v>
      </c>
      <c r="B414" s="57">
        <v>13276</v>
      </c>
      <c r="C414" s="48" t="s">
        <v>19</v>
      </c>
      <c r="D414" s="58">
        <v>35</v>
      </c>
      <c r="E414" s="58">
        <v>27</v>
      </c>
      <c r="F414" s="58">
        <v>10</v>
      </c>
      <c r="G414" s="58">
        <v>50</v>
      </c>
      <c r="H414" s="59">
        <v>29</v>
      </c>
      <c r="I414" s="60">
        <f>Tabela1[[#This Row],[E_27/3 a 9/4]]/SUM(Tabela1[E_27/3 a 9/4])</f>
        <v>2.2916205708505864E-4</v>
      </c>
      <c r="J414" s="60">
        <f>SUM($I$4:I414)</f>
        <v>0.88360938142048495</v>
      </c>
      <c r="K414" s="61">
        <f t="shared" si="54"/>
        <v>263.63362458571856</v>
      </c>
      <c r="L414" s="61">
        <f t="shared" si="55"/>
        <v>203.37451039469721</v>
      </c>
      <c r="M414" s="61">
        <f t="shared" si="56"/>
        <v>75.323892738776749</v>
      </c>
      <c r="N414" s="61">
        <f t="shared" si="57"/>
        <v>376.61946369388369</v>
      </c>
      <c r="O414" s="61">
        <f t="shared" si="58"/>
        <v>218.43928894245255</v>
      </c>
      <c r="P414" s="59">
        <f>SLOPE(K414:O414,Datas!$G$1:$G$5)</f>
        <v>8.2856282012654443</v>
      </c>
      <c r="Q414" s="61">
        <f t="shared" si="59"/>
        <v>83.118205556594418</v>
      </c>
      <c r="R414" s="48" t="str">
        <f t="shared" si="60"/>
        <v>AUMENTO</v>
      </c>
      <c r="S414" s="60">
        <f t="shared" si="61"/>
        <v>0.64583333333333348</v>
      </c>
      <c r="T41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14" s="48" t="str">
        <f t="shared" si="62"/>
        <v>Risco MUITO ALTO de transmissão nas escolas com tendência de AUMENTO na taxa.</v>
      </c>
    </row>
    <row r="415" spans="1:21" x14ac:dyDescent="0.35">
      <c r="A415" s="56" t="s">
        <v>407</v>
      </c>
      <c r="B415" s="57">
        <v>3540</v>
      </c>
      <c r="C415" s="48" t="s">
        <v>8</v>
      </c>
      <c r="D415" s="58">
        <v>6</v>
      </c>
      <c r="E415" s="58">
        <v>0</v>
      </c>
      <c r="F415" s="58">
        <v>2</v>
      </c>
      <c r="G415" s="58">
        <v>8</v>
      </c>
      <c r="H415" s="59">
        <v>17</v>
      </c>
      <c r="I415" s="60">
        <f>Tabela1[[#This Row],[E_27/3 a 9/4]]/SUM(Tabela1[E_27/3 a 9/4])</f>
        <v>1.3433637829124128E-4</v>
      </c>
      <c r="J415" s="60">
        <f>SUM($I$4:I415)</f>
        <v>0.88374371779877614</v>
      </c>
      <c r="K415" s="61">
        <f t="shared" si="54"/>
        <v>169.4915254237288</v>
      </c>
      <c r="L415" s="61">
        <f t="shared" si="55"/>
        <v>0</v>
      </c>
      <c r="M415" s="61">
        <f t="shared" si="56"/>
        <v>56.497175141242941</v>
      </c>
      <c r="N415" s="61">
        <f t="shared" si="57"/>
        <v>225.98870056497177</v>
      </c>
      <c r="O415" s="61">
        <f t="shared" si="58"/>
        <v>480.22598870056498</v>
      </c>
      <c r="P415" s="59">
        <f>SLOPE(K415:O415,Datas!$G$1:$G$5)</f>
        <v>84.745762711864415</v>
      </c>
      <c r="Q415" s="61">
        <f t="shared" si="59"/>
        <v>89.323941178724041</v>
      </c>
      <c r="R415" s="48" t="str">
        <f t="shared" si="60"/>
        <v>AUMENTO</v>
      </c>
      <c r="S415" s="60">
        <f t="shared" si="61"/>
        <v>3.6875000000000013</v>
      </c>
      <c r="T41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15" s="48" t="str">
        <f t="shared" si="62"/>
        <v>Risco MUITO ALTO de transmissão nas escolas com tendência de AUMENTO na taxa.</v>
      </c>
    </row>
    <row r="416" spans="1:21" x14ac:dyDescent="0.35">
      <c r="A416" s="56" t="s">
        <v>90</v>
      </c>
      <c r="B416" s="57">
        <v>2190</v>
      </c>
      <c r="C416" s="48" t="s">
        <v>3</v>
      </c>
      <c r="D416" s="58">
        <v>0</v>
      </c>
      <c r="E416" s="58">
        <v>2</v>
      </c>
      <c r="F416" s="58">
        <v>2</v>
      </c>
      <c r="G416" s="58">
        <v>3</v>
      </c>
      <c r="H416" s="59">
        <v>8</v>
      </c>
      <c r="I416" s="60">
        <f>Tabela1[[#This Row],[E_27/3 a 9/4]]/SUM(Tabela1[E_27/3 a 9/4])</f>
        <v>6.321711919587824E-5</v>
      </c>
      <c r="J416" s="60">
        <f>SUM($I$4:I416)</f>
        <v>0.88380693491797202</v>
      </c>
      <c r="K416" s="61">
        <f t="shared" si="54"/>
        <v>0</v>
      </c>
      <c r="L416" s="61">
        <f t="shared" si="55"/>
        <v>91.324200913242009</v>
      </c>
      <c r="M416" s="61">
        <f t="shared" si="56"/>
        <v>91.324200913242009</v>
      </c>
      <c r="N416" s="61">
        <f t="shared" si="57"/>
        <v>136.98630136986301</v>
      </c>
      <c r="O416" s="61">
        <f t="shared" si="58"/>
        <v>365.29680365296804</v>
      </c>
      <c r="P416" s="59">
        <f>SLOPE(K416:O416,Datas!$G$1:$G$5)</f>
        <v>77.625570776255699</v>
      </c>
      <c r="Q416" s="61">
        <f t="shared" si="59"/>
        <v>89.261936372919948</v>
      </c>
      <c r="R416" s="48" t="str">
        <f t="shared" si="60"/>
        <v>AUMENTO</v>
      </c>
      <c r="S416" s="60">
        <f t="shared" si="61"/>
        <v>3.1249999999999996</v>
      </c>
      <c r="T41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16" s="48" t="str">
        <f t="shared" si="62"/>
        <v>Risco MUITO ALTO de transmissão nas escolas com tendência de AUMENTO na taxa.</v>
      </c>
    </row>
    <row r="417" spans="1:21" x14ac:dyDescent="0.35">
      <c r="A417" s="56" t="s">
        <v>569</v>
      </c>
      <c r="B417" s="57">
        <v>4977</v>
      </c>
      <c r="C417" s="48" t="s">
        <v>50</v>
      </c>
      <c r="D417" s="58">
        <v>7</v>
      </c>
      <c r="E417" s="58">
        <v>28</v>
      </c>
      <c r="F417" s="58">
        <v>28</v>
      </c>
      <c r="G417" s="58">
        <v>34</v>
      </c>
      <c r="H417" s="59">
        <v>24</v>
      </c>
      <c r="I417" s="60">
        <f>Tabela1[[#This Row],[E_27/3 a 9/4]]/SUM(Tabela1[E_27/3 a 9/4])</f>
        <v>1.8965135758763473E-4</v>
      </c>
      <c r="J417" s="60">
        <f>SUM($I$4:I417)</f>
        <v>0.88399658627555966</v>
      </c>
      <c r="K417" s="61">
        <f t="shared" si="54"/>
        <v>140.64697609001408</v>
      </c>
      <c r="L417" s="61">
        <f t="shared" si="55"/>
        <v>562.58790436005631</v>
      </c>
      <c r="M417" s="61">
        <f t="shared" si="56"/>
        <v>562.58790436005631</v>
      </c>
      <c r="N417" s="61">
        <f t="shared" si="57"/>
        <v>683.14245529435402</v>
      </c>
      <c r="O417" s="61">
        <f t="shared" si="58"/>
        <v>482.21820373719106</v>
      </c>
      <c r="P417" s="59">
        <f>SLOPE(K417:O417,Datas!$G$1:$G$5)</f>
        <v>80.369700622865167</v>
      </c>
      <c r="Q417" s="61">
        <f t="shared" si="59"/>
        <v>89.287134049528802</v>
      </c>
      <c r="R417" s="48" t="str">
        <f t="shared" si="60"/>
        <v>AUMENTO</v>
      </c>
      <c r="S417" s="60">
        <f t="shared" si="61"/>
        <v>0.38095238095238088</v>
      </c>
      <c r="T41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17" s="48" t="str">
        <f t="shared" si="62"/>
        <v>Risco MUITO ALTO de transmissão nas escolas com tendência de AUMENTO na taxa.</v>
      </c>
    </row>
    <row r="418" spans="1:21" x14ac:dyDescent="0.35">
      <c r="A418" s="56" t="s">
        <v>814</v>
      </c>
      <c r="B418" s="57">
        <v>18646</v>
      </c>
      <c r="C418" s="48" t="s">
        <v>0</v>
      </c>
      <c r="D418" s="58">
        <v>128</v>
      </c>
      <c r="E418" s="58">
        <v>77</v>
      </c>
      <c r="F418" s="58">
        <v>45</v>
      </c>
      <c r="G418" s="58">
        <v>78</v>
      </c>
      <c r="H418" s="59">
        <v>54</v>
      </c>
      <c r="I418" s="60">
        <f>Tabela1[[#This Row],[E_27/3 a 9/4]]/SUM(Tabela1[E_27/3 a 9/4])</f>
        <v>4.2671555457217815E-4</v>
      </c>
      <c r="J418" s="60">
        <f>SUM($I$4:I418)</f>
        <v>0.88442330183013185</v>
      </c>
      <c r="K418" s="61">
        <f t="shared" si="54"/>
        <v>686.47431084414893</v>
      </c>
      <c r="L418" s="61">
        <f t="shared" si="55"/>
        <v>412.95720261718327</v>
      </c>
      <c r="M418" s="61">
        <f t="shared" si="56"/>
        <v>241.33862490614607</v>
      </c>
      <c r="N418" s="61">
        <f t="shared" si="57"/>
        <v>418.32028317065323</v>
      </c>
      <c r="O418" s="61">
        <f t="shared" si="58"/>
        <v>289.6063498873753</v>
      </c>
      <c r="P418" s="59">
        <f>SLOPE(K418:O418,Datas!$G$1:$G$5)</f>
        <v>-78.837284136007739</v>
      </c>
      <c r="Q418" s="61">
        <f t="shared" si="59"/>
        <v>-89.273279037819918</v>
      </c>
      <c r="R418" s="48" t="str">
        <f t="shared" si="60"/>
        <v>Redução</v>
      </c>
      <c r="S418" s="60">
        <f t="shared" si="61"/>
        <v>-0.20799999999999999</v>
      </c>
      <c r="T41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18" s="48" t="str">
        <f t="shared" si="62"/>
        <v>Risco MUITO ALTO de transmissão nas escolas com tendência de Redução na taxa.</v>
      </c>
    </row>
    <row r="419" spans="1:21" x14ac:dyDescent="0.35">
      <c r="A419" s="56" t="s">
        <v>812</v>
      </c>
      <c r="B419" s="57">
        <v>22554</v>
      </c>
      <c r="C419" s="48" t="s">
        <v>77</v>
      </c>
      <c r="D419" s="58">
        <v>63</v>
      </c>
      <c r="E419" s="58">
        <v>45</v>
      </c>
      <c r="F419" s="58">
        <v>104</v>
      </c>
      <c r="G419" s="58">
        <v>229</v>
      </c>
      <c r="H419" s="59">
        <v>117</v>
      </c>
      <c r="I419" s="60">
        <f>Tabela1[[#This Row],[E_27/3 a 9/4]]/SUM(Tabela1[E_27/3 a 9/4])</f>
        <v>9.2455036823971932E-4</v>
      </c>
      <c r="J419" s="60">
        <f>SUM($I$4:I419)</f>
        <v>0.88534785219837153</v>
      </c>
      <c r="K419" s="61">
        <f t="shared" si="54"/>
        <v>279.32960893854749</v>
      </c>
      <c r="L419" s="61">
        <f t="shared" si="55"/>
        <v>199.52114924181961</v>
      </c>
      <c r="M419" s="61">
        <f t="shared" si="56"/>
        <v>461.11554491442763</v>
      </c>
      <c r="N419" s="61">
        <f t="shared" si="57"/>
        <v>1015.3409594750376</v>
      </c>
      <c r="O419" s="61">
        <f t="shared" si="58"/>
        <v>518.75498802873108</v>
      </c>
      <c r="P419" s="59">
        <f>SLOPE(K419:O419,Datas!$G$1:$G$5)</f>
        <v>129.46705684135853</v>
      </c>
      <c r="Q419" s="61">
        <f t="shared" si="59"/>
        <v>89.557457769301692</v>
      </c>
      <c r="R419" s="48" t="str">
        <f t="shared" si="60"/>
        <v>AUMENTO</v>
      </c>
      <c r="S419" s="60">
        <f t="shared" si="61"/>
        <v>1.4481132075471694</v>
      </c>
      <c r="T41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19" s="48" t="str">
        <f t="shared" si="62"/>
        <v>Risco MUITO ALTO de transmissão nas escolas com tendência de AUMENTO na taxa.</v>
      </c>
    </row>
    <row r="420" spans="1:21" x14ac:dyDescent="0.35">
      <c r="A420" s="56" t="s">
        <v>502</v>
      </c>
      <c r="B420" s="57">
        <v>23338</v>
      </c>
      <c r="C420" s="48" t="s">
        <v>50</v>
      </c>
      <c r="D420" s="58">
        <v>42</v>
      </c>
      <c r="E420" s="58">
        <v>8</v>
      </c>
      <c r="F420" s="58">
        <v>22</v>
      </c>
      <c r="G420" s="58">
        <v>41</v>
      </c>
      <c r="H420" s="59">
        <v>90</v>
      </c>
      <c r="I420" s="60">
        <f>Tabela1[[#This Row],[E_27/3 a 9/4]]/SUM(Tabela1[E_27/3 a 9/4])</f>
        <v>7.1119259095363025E-4</v>
      </c>
      <c r="J420" s="60">
        <f>SUM($I$4:I420)</f>
        <v>0.88605904478932518</v>
      </c>
      <c r="K420" s="61">
        <f t="shared" si="54"/>
        <v>179.9640071985603</v>
      </c>
      <c r="L420" s="61">
        <f t="shared" si="55"/>
        <v>34.278858514011482</v>
      </c>
      <c r="M420" s="61">
        <f t="shared" si="56"/>
        <v>94.266860913531573</v>
      </c>
      <c r="N420" s="61">
        <f t="shared" si="57"/>
        <v>175.67914988430886</v>
      </c>
      <c r="O420" s="61">
        <f t="shared" si="58"/>
        <v>385.63715828262917</v>
      </c>
      <c r="P420" s="59">
        <f>SLOPE(K420:O420,Datas!$G$1:$G$5)</f>
        <v>55.274659353843518</v>
      </c>
      <c r="Q420" s="61">
        <f t="shared" si="59"/>
        <v>88.963548026998637</v>
      </c>
      <c r="R420" s="48" t="str">
        <f t="shared" si="60"/>
        <v>AUMENTO</v>
      </c>
      <c r="S420" s="60">
        <f t="shared" si="61"/>
        <v>1.7291666666666667</v>
      </c>
      <c r="T42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20" s="48" t="str">
        <f t="shared" si="62"/>
        <v>Risco MUITO ALTO de transmissão nas escolas com tendência de AUMENTO na taxa.</v>
      </c>
    </row>
    <row r="421" spans="1:21" x14ac:dyDescent="0.35">
      <c r="A421" s="56" t="s">
        <v>705</v>
      </c>
      <c r="B421" s="57">
        <v>17572</v>
      </c>
      <c r="C421" s="48" t="s">
        <v>0</v>
      </c>
      <c r="D421" s="58">
        <v>82</v>
      </c>
      <c r="E421" s="58">
        <v>36</v>
      </c>
      <c r="F421" s="58">
        <v>24</v>
      </c>
      <c r="G421" s="58">
        <v>51</v>
      </c>
      <c r="H421" s="59">
        <v>76</v>
      </c>
      <c r="I421" s="60">
        <f>Tabela1[[#This Row],[E_27/3 a 9/4]]/SUM(Tabela1[E_27/3 a 9/4])</f>
        <v>6.0056263236084328E-4</v>
      </c>
      <c r="J421" s="60">
        <f>SUM($I$4:I421)</f>
        <v>0.88665960742168604</v>
      </c>
      <c r="K421" s="61">
        <f t="shared" si="54"/>
        <v>466.65149100842251</v>
      </c>
      <c r="L421" s="61">
        <f t="shared" si="55"/>
        <v>204.87138629638062</v>
      </c>
      <c r="M421" s="61">
        <f t="shared" si="56"/>
        <v>136.58092419758708</v>
      </c>
      <c r="N421" s="61">
        <f t="shared" si="57"/>
        <v>290.2344639198725</v>
      </c>
      <c r="O421" s="61">
        <f t="shared" si="58"/>
        <v>432.50625995902567</v>
      </c>
      <c r="P421" s="59">
        <f>SLOPE(K421:O421,Datas!$G$1:$G$5)</f>
        <v>1.7072615524698194</v>
      </c>
      <c r="Q421" s="61">
        <f t="shared" si="59"/>
        <v>59.641071965383425</v>
      </c>
      <c r="R421" s="48" t="str">
        <f t="shared" si="60"/>
        <v>AUMENTO</v>
      </c>
      <c r="S421" s="60">
        <f t="shared" si="61"/>
        <v>0.34154929577464754</v>
      </c>
      <c r="T42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21" s="48" t="str">
        <f t="shared" si="62"/>
        <v>Risco MUITO ALTO de transmissão nas escolas com tendência de AUMENTO na taxa.</v>
      </c>
    </row>
    <row r="422" spans="1:21" x14ac:dyDescent="0.35">
      <c r="A422" s="56" t="s">
        <v>295</v>
      </c>
      <c r="B422" s="57">
        <v>6795</v>
      </c>
      <c r="C422" s="48" t="s">
        <v>24</v>
      </c>
      <c r="D422" s="58">
        <v>29</v>
      </c>
      <c r="E422" s="58">
        <v>11</v>
      </c>
      <c r="F422" s="58">
        <v>17</v>
      </c>
      <c r="G422" s="58">
        <v>69</v>
      </c>
      <c r="H422" s="59">
        <v>76</v>
      </c>
      <c r="I422" s="60">
        <f>Tabela1[[#This Row],[E_27/3 a 9/4]]/SUM(Tabela1[E_27/3 a 9/4])</f>
        <v>6.0056263236084328E-4</v>
      </c>
      <c r="J422" s="60">
        <f>SUM($I$4:I422)</f>
        <v>0.88726017005404689</v>
      </c>
      <c r="K422" s="61">
        <f t="shared" si="54"/>
        <v>426.78440029433409</v>
      </c>
      <c r="L422" s="61">
        <f t="shared" si="55"/>
        <v>161.88373804267843</v>
      </c>
      <c r="M422" s="61">
        <f t="shared" si="56"/>
        <v>250.18395879323032</v>
      </c>
      <c r="N422" s="61">
        <f t="shared" si="57"/>
        <v>1015.4525386313467</v>
      </c>
      <c r="O422" s="61">
        <f t="shared" si="58"/>
        <v>1118.4694628403238</v>
      </c>
      <c r="P422" s="59">
        <f>SLOPE(K422:O422,Datas!$G$1:$G$5)</f>
        <v>223.69389256806477</v>
      </c>
      <c r="Q422" s="61">
        <f t="shared" si="59"/>
        <v>89.743866955036594</v>
      </c>
      <c r="R422" s="48" t="str">
        <f t="shared" si="60"/>
        <v>AUMENTO</v>
      </c>
      <c r="S422" s="60">
        <f t="shared" si="61"/>
        <v>2.8157894736842102</v>
      </c>
      <c r="T42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22" s="48" t="str">
        <f t="shared" si="62"/>
        <v>Risco MUITO ALTO de transmissão nas escolas com tendência de AUMENTO na taxa.</v>
      </c>
    </row>
    <row r="423" spans="1:21" x14ac:dyDescent="0.35">
      <c r="A423" s="56" t="s">
        <v>583</v>
      </c>
      <c r="B423" s="57">
        <v>10662</v>
      </c>
      <c r="C423" s="48" t="s">
        <v>3</v>
      </c>
      <c r="D423" s="58">
        <v>114</v>
      </c>
      <c r="E423" s="58">
        <v>77</v>
      </c>
      <c r="F423" s="58">
        <v>47</v>
      </c>
      <c r="G423" s="58">
        <v>81</v>
      </c>
      <c r="H423" s="59">
        <v>43</v>
      </c>
      <c r="I423" s="60">
        <f>Tabela1[[#This Row],[E_27/3 a 9/4]]/SUM(Tabela1[E_27/3 a 9/4])</f>
        <v>3.3979201567784558E-4</v>
      </c>
      <c r="J423" s="60">
        <f>SUM($I$4:I423)</f>
        <v>0.88759996206972469</v>
      </c>
      <c r="K423" s="61">
        <f t="shared" si="54"/>
        <v>1069.2177827799662</v>
      </c>
      <c r="L423" s="61">
        <f t="shared" si="55"/>
        <v>722.19095854436318</v>
      </c>
      <c r="M423" s="61">
        <f t="shared" si="56"/>
        <v>440.81785781279314</v>
      </c>
      <c r="N423" s="61">
        <f t="shared" si="57"/>
        <v>759.7073719752392</v>
      </c>
      <c r="O423" s="61">
        <f t="shared" si="58"/>
        <v>403.30144438191712</v>
      </c>
      <c r="P423" s="59">
        <f>SLOPE(K423:O423,Datas!$G$1:$G$5)</f>
        <v>-129.43162633652224</v>
      </c>
      <c r="Q423" s="61">
        <f t="shared" si="59"/>
        <v>-89.557336632982526</v>
      </c>
      <c r="R423" s="48" t="str">
        <f t="shared" si="60"/>
        <v>Redução</v>
      </c>
      <c r="S423" s="60">
        <f t="shared" si="61"/>
        <v>-0.21848739495798306</v>
      </c>
      <c r="T42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23" s="48" t="str">
        <f t="shared" si="62"/>
        <v>Risco MUITO ALTO de transmissão nas escolas com tendência de Redução na taxa.</v>
      </c>
    </row>
    <row r="424" spans="1:21" x14ac:dyDescent="0.35">
      <c r="A424" s="56" t="s">
        <v>587</v>
      </c>
      <c r="B424" s="57">
        <v>6957</v>
      </c>
      <c r="C424" s="48" t="s">
        <v>50</v>
      </c>
      <c r="D424" s="58">
        <v>25</v>
      </c>
      <c r="E424" s="58">
        <v>17</v>
      </c>
      <c r="F424" s="58">
        <v>41</v>
      </c>
      <c r="G424" s="58">
        <v>72</v>
      </c>
      <c r="H424" s="59">
        <v>68</v>
      </c>
      <c r="I424" s="60">
        <f>Tabela1[[#This Row],[E_27/3 a 9/4]]/SUM(Tabela1[E_27/3 a 9/4])</f>
        <v>5.3734551316496511E-4</v>
      </c>
      <c r="J424" s="60">
        <f>SUM($I$4:I424)</f>
        <v>0.88813730758288967</v>
      </c>
      <c r="K424" s="61">
        <f t="shared" si="54"/>
        <v>359.35029466724166</v>
      </c>
      <c r="L424" s="61">
        <f t="shared" si="55"/>
        <v>244.35820037372429</v>
      </c>
      <c r="M424" s="61">
        <f t="shared" si="56"/>
        <v>589.33448325427628</v>
      </c>
      <c r="N424" s="61">
        <f t="shared" si="57"/>
        <v>1034.928848641656</v>
      </c>
      <c r="O424" s="61">
        <f t="shared" si="58"/>
        <v>977.43280149489715</v>
      </c>
      <c r="P424" s="59">
        <f>SLOPE(K424:O424,Datas!$G$1:$G$5)</f>
        <v>202.67356619232424</v>
      </c>
      <c r="Q424" s="61">
        <f t="shared" si="59"/>
        <v>89.717302479818542</v>
      </c>
      <c r="R424" s="48" t="str">
        <f t="shared" si="60"/>
        <v>AUMENTO</v>
      </c>
      <c r="S424" s="60">
        <f t="shared" si="61"/>
        <v>1.5301204819277103</v>
      </c>
      <c r="T42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24" s="48" t="str">
        <f t="shared" si="62"/>
        <v>Risco MUITO ALTO de transmissão nas escolas com tendência de AUMENTO na taxa.</v>
      </c>
    </row>
    <row r="425" spans="1:21" x14ac:dyDescent="0.35">
      <c r="A425" s="56" t="s">
        <v>294</v>
      </c>
      <c r="B425" s="57">
        <v>4254</v>
      </c>
      <c r="C425" s="48" t="s">
        <v>19</v>
      </c>
      <c r="D425" s="58">
        <v>12</v>
      </c>
      <c r="E425" s="58">
        <v>7</v>
      </c>
      <c r="F425" s="58">
        <v>17</v>
      </c>
      <c r="G425" s="58">
        <v>7</v>
      </c>
      <c r="H425" s="59">
        <v>10</v>
      </c>
      <c r="I425" s="60">
        <f>Tabela1[[#This Row],[E_27/3 a 9/4]]/SUM(Tabela1[E_27/3 a 9/4])</f>
        <v>7.902139899484781E-5</v>
      </c>
      <c r="J425" s="60">
        <f>SUM($I$4:I425)</f>
        <v>0.88821632898188452</v>
      </c>
      <c r="K425" s="61">
        <f t="shared" si="54"/>
        <v>282.08744710860367</v>
      </c>
      <c r="L425" s="61">
        <f t="shared" si="55"/>
        <v>164.55101081335215</v>
      </c>
      <c r="M425" s="61">
        <f t="shared" si="56"/>
        <v>399.62388340385519</v>
      </c>
      <c r="N425" s="61">
        <f t="shared" si="57"/>
        <v>164.55101081335215</v>
      </c>
      <c r="O425" s="61">
        <f t="shared" si="58"/>
        <v>235.07287259050304</v>
      </c>
      <c r="P425" s="59">
        <f>SLOPE(K425:O425,Datas!$G$1:$G$5)</f>
        <v>-9.4029149036201254</v>
      </c>
      <c r="Q425" s="61">
        <f t="shared" si="59"/>
        <v>-83.929411995664353</v>
      </c>
      <c r="R425" s="48" t="str">
        <f t="shared" si="60"/>
        <v>Redução</v>
      </c>
      <c r="S425" s="60">
        <f t="shared" si="61"/>
        <v>-0.29166666666666669</v>
      </c>
      <c r="T42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25" s="48" t="str">
        <f t="shared" si="62"/>
        <v>Risco MUITO ALTO de transmissão nas escolas com tendência de Redução na taxa.</v>
      </c>
    </row>
    <row r="426" spans="1:21" x14ac:dyDescent="0.35">
      <c r="A426" s="56" t="s">
        <v>164</v>
      </c>
      <c r="B426" s="57">
        <v>3408</v>
      </c>
      <c r="C426" s="48" t="s">
        <v>8</v>
      </c>
      <c r="D426" s="58">
        <v>20</v>
      </c>
      <c r="E426" s="58">
        <v>2</v>
      </c>
      <c r="F426" s="58">
        <v>13</v>
      </c>
      <c r="G426" s="58">
        <v>18</v>
      </c>
      <c r="H426" s="59">
        <v>1</v>
      </c>
      <c r="I426" s="60">
        <f>Tabela1[[#This Row],[E_27/3 a 9/4]]/SUM(Tabela1[E_27/3 a 9/4])</f>
        <v>7.9021398994847799E-6</v>
      </c>
      <c r="J426" s="60">
        <f>SUM($I$4:I426)</f>
        <v>0.88822423112178395</v>
      </c>
      <c r="K426" s="61">
        <f t="shared" si="54"/>
        <v>586.85446009389671</v>
      </c>
      <c r="L426" s="61">
        <f t="shared" si="55"/>
        <v>58.685446009389672</v>
      </c>
      <c r="M426" s="61">
        <f t="shared" si="56"/>
        <v>381.45539906103284</v>
      </c>
      <c r="N426" s="61">
        <f t="shared" si="57"/>
        <v>528.16901408450701</v>
      </c>
      <c r="O426" s="61">
        <f t="shared" si="58"/>
        <v>29.342723004694836</v>
      </c>
      <c r="P426" s="59">
        <f>SLOPE(K426:O426,Datas!$G$1:$G$5)</f>
        <v>-64.55399061032864</v>
      </c>
      <c r="Q426" s="61">
        <f t="shared" si="59"/>
        <v>-89.112507273757629</v>
      </c>
      <c r="R426" s="48" t="str">
        <f t="shared" si="60"/>
        <v>Redução</v>
      </c>
      <c r="S426" s="60">
        <f t="shared" si="61"/>
        <v>-0.1857142857142858</v>
      </c>
      <c r="T426" s="60" t="str">
        <f>IF(Tabela1[[#This Row],[27/3 a 9/4]]&gt;200,"Muito alto",IF(Tabela1[[#This Row],[27/3 a 9/4]]&gt;50,"Alto",IF(Tabela1[[#This Row],[27/3 a 9/4]]&gt;20,"Moderado",IF(Tabela1[[#This Row],[27/3 a 9/4]]&gt;5,"Baixo","Muito baixo"))))</f>
        <v>Moderado</v>
      </c>
      <c r="U426" s="48" t="str">
        <f t="shared" si="62"/>
        <v>Risco moderado de transmissão nas escolas com tendência de Redução na taxa.</v>
      </c>
    </row>
    <row r="427" spans="1:21" x14ac:dyDescent="0.35">
      <c r="A427" s="56" t="s">
        <v>261</v>
      </c>
      <c r="B427" s="57">
        <v>18892</v>
      </c>
      <c r="C427" s="48" t="s">
        <v>33</v>
      </c>
      <c r="D427" s="58">
        <v>60</v>
      </c>
      <c r="E427" s="58">
        <v>87</v>
      </c>
      <c r="F427" s="58">
        <v>82</v>
      </c>
      <c r="G427" s="58">
        <v>102</v>
      </c>
      <c r="H427" s="59">
        <v>24</v>
      </c>
      <c r="I427" s="60">
        <f>Tabela1[[#This Row],[E_27/3 a 9/4]]/SUM(Tabela1[E_27/3 a 9/4])</f>
        <v>1.8965135758763473E-4</v>
      </c>
      <c r="J427" s="60">
        <f>SUM($I$4:I427)</f>
        <v>0.88841388247937159</v>
      </c>
      <c r="K427" s="61">
        <f t="shared" si="54"/>
        <v>317.59474910014825</v>
      </c>
      <c r="L427" s="61">
        <f t="shared" si="55"/>
        <v>460.51238619521496</v>
      </c>
      <c r="M427" s="61">
        <f t="shared" si="56"/>
        <v>434.0461571035359</v>
      </c>
      <c r="N427" s="61">
        <f t="shared" si="57"/>
        <v>539.91107347025195</v>
      </c>
      <c r="O427" s="61">
        <f t="shared" si="58"/>
        <v>127.03789964005928</v>
      </c>
      <c r="P427" s="59">
        <f>SLOPE(K427:O427,Datas!$G$1:$G$5)</f>
        <v>-30.171501164514098</v>
      </c>
      <c r="Q427" s="61">
        <f t="shared" si="59"/>
        <v>-88.101691628839276</v>
      </c>
      <c r="R427" s="48" t="str">
        <f t="shared" si="60"/>
        <v>Redução</v>
      </c>
      <c r="S427" s="60">
        <f t="shared" si="61"/>
        <v>-0.17467248908296951</v>
      </c>
      <c r="T427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427" s="48" t="str">
        <f t="shared" si="62"/>
        <v>Risco alto de transmissão nas escolas com tendência de Redução na taxa.</v>
      </c>
    </row>
    <row r="428" spans="1:21" x14ac:dyDescent="0.35">
      <c r="A428" s="56" t="s">
        <v>193</v>
      </c>
      <c r="B428" s="57">
        <v>3961</v>
      </c>
      <c r="C428" s="48" t="s">
        <v>3</v>
      </c>
      <c r="D428" s="58">
        <v>14</v>
      </c>
      <c r="E428" s="58">
        <v>9</v>
      </c>
      <c r="F428" s="58">
        <v>16</v>
      </c>
      <c r="G428" s="58">
        <v>38</v>
      </c>
      <c r="H428" s="59">
        <v>15</v>
      </c>
      <c r="I428" s="60">
        <f>Tabela1[[#This Row],[E_27/3 a 9/4]]/SUM(Tabela1[E_27/3 a 9/4])</f>
        <v>1.1853209849227171E-4</v>
      </c>
      <c r="J428" s="60">
        <f>SUM($I$4:I428)</f>
        <v>0.8885324145778638</v>
      </c>
      <c r="K428" s="61">
        <f t="shared" si="54"/>
        <v>353.44609946983087</v>
      </c>
      <c r="L428" s="61">
        <f t="shared" si="55"/>
        <v>227.21534965917698</v>
      </c>
      <c r="M428" s="61">
        <f t="shared" si="56"/>
        <v>403.93839939409241</v>
      </c>
      <c r="N428" s="61">
        <f t="shared" si="57"/>
        <v>959.35369856096941</v>
      </c>
      <c r="O428" s="61">
        <f t="shared" si="58"/>
        <v>378.69224943196161</v>
      </c>
      <c r="P428" s="59">
        <f>SLOPE(K428:O428,Datas!$G$1:$G$5)</f>
        <v>78.263064882605391</v>
      </c>
      <c r="Q428" s="61">
        <f t="shared" si="59"/>
        <v>89.267947635051087</v>
      </c>
      <c r="R428" s="48" t="str">
        <f t="shared" si="60"/>
        <v>AUMENTO</v>
      </c>
      <c r="S428" s="60">
        <f t="shared" si="61"/>
        <v>1.0384615384615383</v>
      </c>
      <c r="T42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28" s="48" t="str">
        <f t="shared" si="62"/>
        <v>Risco MUITO ALTO de transmissão nas escolas com tendência de AUMENTO na taxa.</v>
      </c>
    </row>
    <row r="429" spans="1:21" x14ac:dyDescent="0.35">
      <c r="A429" s="56" t="s">
        <v>59</v>
      </c>
      <c r="B429" s="57">
        <v>23792</v>
      </c>
      <c r="C429" s="48" t="s">
        <v>53</v>
      </c>
      <c r="D429" s="58">
        <v>98</v>
      </c>
      <c r="E429" s="58">
        <v>187</v>
      </c>
      <c r="F429" s="58">
        <v>325</v>
      </c>
      <c r="G429" s="58">
        <v>205</v>
      </c>
      <c r="H429" s="59">
        <v>133</v>
      </c>
      <c r="I429" s="60">
        <f>Tabela1[[#This Row],[E_27/3 a 9/4]]/SUM(Tabela1[E_27/3 a 9/4])</f>
        <v>1.0509846066314758E-3</v>
      </c>
      <c r="J429" s="60">
        <f>SUM($I$4:I429)</f>
        <v>0.88958339918449525</v>
      </c>
      <c r="K429" s="61">
        <f t="shared" si="54"/>
        <v>411.90316072629452</v>
      </c>
      <c r="L429" s="61">
        <f t="shared" si="55"/>
        <v>785.97848016139881</v>
      </c>
      <c r="M429" s="61">
        <f t="shared" si="56"/>
        <v>1366.0053799596503</v>
      </c>
      <c r="N429" s="61">
        <f t="shared" si="57"/>
        <v>861.63416274377937</v>
      </c>
      <c r="O429" s="61">
        <f t="shared" si="58"/>
        <v>559.01143241425689</v>
      </c>
      <c r="P429" s="59">
        <f>SLOPE(K429:O429,Datas!$G$1:$G$5)</f>
        <v>36.987222595830531</v>
      </c>
      <c r="Q429" s="61">
        <f t="shared" si="59"/>
        <v>88.451307743320115</v>
      </c>
      <c r="R429" s="48" t="str">
        <f t="shared" si="60"/>
        <v>AUMENTO</v>
      </c>
      <c r="S429" s="60">
        <f t="shared" si="61"/>
        <v>-0.16885245901639351</v>
      </c>
      <c r="T42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29" s="48" t="str">
        <f t="shared" si="62"/>
        <v>Risco MUITO ALTO de transmissão nas escolas com tendência de AUMENTO na taxa.</v>
      </c>
    </row>
    <row r="430" spans="1:21" x14ac:dyDescent="0.35">
      <c r="A430" s="56" t="s">
        <v>232</v>
      </c>
      <c r="B430" s="57">
        <v>2117</v>
      </c>
      <c r="C430" s="48" t="s">
        <v>3</v>
      </c>
      <c r="D430" s="58">
        <v>13</v>
      </c>
      <c r="E430" s="58">
        <v>7</v>
      </c>
      <c r="F430" s="58">
        <v>9</v>
      </c>
      <c r="G430" s="58">
        <v>35</v>
      </c>
      <c r="H430" s="59">
        <v>4</v>
      </c>
      <c r="I430" s="60">
        <f>Tabela1[[#This Row],[E_27/3 a 9/4]]/SUM(Tabela1[E_27/3 a 9/4])</f>
        <v>3.160855959793912E-5</v>
      </c>
      <c r="J430" s="60">
        <f>SUM($I$4:I430)</f>
        <v>0.88961500774409319</v>
      </c>
      <c r="K430" s="61">
        <f t="shared" si="54"/>
        <v>614.0765233821445</v>
      </c>
      <c r="L430" s="61">
        <f t="shared" si="55"/>
        <v>330.65658951346245</v>
      </c>
      <c r="M430" s="61">
        <f t="shared" si="56"/>
        <v>425.12990080302308</v>
      </c>
      <c r="N430" s="61">
        <f t="shared" si="57"/>
        <v>1653.282947567312</v>
      </c>
      <c r="O430" s="61">
        <f t="shared" si="58"/>
        <v>188.9466225791214</v>
      </c>
      <c r="P430" s="59">
        <f>SLOPE(K430:O430,Datas!$G$1:$G$5)</f>
        <v>47.236655644780328</v>
      </c>
      <c r="Q430" s="61">
        <f t="shared" si="59"/>
        <v>88.78722950140066</v>
      </c>
      <c r="R430" s="48" t="str">
        <f t="shared" si="60"/>
        <v>AUMENTO</v>
      </c>
      <c r="S430" s="60">
        <f t="shared" si="61"/>
        <v>1.0172413793103445</v>
      </c>
      <c r="T430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430" s="48" t="str">
        <f t="shared" si="62"/>
        <v>Risco alto de transmissão nas escolas com tendência de AUMENTO na taxa.</v>
      </c>
    </row>
    <row r="431" spans="1:21" x14ac:dyDescent="0.35">
      <c r="A431" s="56" t="s">
        <v>768</v>
      </c>
      <c r="B431" s="57">
        <v>26981</v>
      </c>
      <c r="C431" s="48" t="s">
        <v>30</v>
      </c>
      <c r="D431" s="58">
        <v>49</v>
      </c>
      <c r="E431" s="58">
        <v>25</v>
      </c>
      <c r="F431" s="58">
        <v>32</v>
      </c>
      <c r="G431" s="58">
        <v>86</v>
      </c>
      <c r="H431" s="59">
        <v>94</v>
      </c>
      <c r="I431" s="60">
        <f>Tabela1[[#This Row],[E_27/3 a 9/4]]/SUM(Tabela1[E_27/3 a 9/4])</f>
        <v>7.4280115055156933E-4</v>
      </c>
      <c r="J431" s="60">
        <f>SUM($I$4:I431)</f>
        <v>0.89035780889464478</v>
      </c>
      <c r="K431" s="61">
        <f t="shared" si="54"/>
        <v>181.60928060487009</v>
      </c>
      <c r="L431" s="61">
        <f t="shared" si="55"/>
        <v>92.65779622697454</v>
      </c>
      <c r="M431" s="61">
        <f t="shared" si="56"/>
        <v>118.6019791705274</v>
      </c>
      <c r="N431" s="61">
        <f t="shared" si="57"/>
        <v>318.74281902079241</v>
      </c>
      <c r="O431" s="61">
        <f t="shared" si="58"/>
        <v>348.39331381342424</v>
      </c>
      <c r="P431" s="59">
        <f>SLOPE(K431:O431,Datas!$G$1:$G$5)</f>
        <v>55.965308921092614</v>
      </c>
      <c r="Q431" s="61">
        <f t="shared" si="59"/>
        <v>88.976335803013299</v>
      </c>
      <c r="R431" s="48" t="str">
        <f t="shared" si="60"/>
        <v>AUMENTO</v>
      </c>
      <c r="S431" s="60">
        <f t="shared" si="61"/>
        <v>1.5471698113207546</v>
      </c>
      <c r="T43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31" s="48" t="str">
        <f t="shared" si="62"/>
        <v>Risco MUITO ALTO de transmissão nas escolas com tendência de AUMENTO na taxa.</v>
      </c>
    </row>
    <row r="432" spans="1:21" x14ac:dyDescent="0.35">
      <c r="A432" s="56" t="s">
        <v>300</v>
      </c>
      <c r="B432" s="57">
        <v>14572</v>
      </c>
      <c r="C432" s="48" t="s">
        <v>26</v>
      </c>
      <c r="D432" s="58">
        <v>50</v>
      </c>
      <c r="E432" s="58">
        <v>104</v>
      </c>
      <c r="F432" s="58">
        <v>158</v>
      </c>
      <c r="G432" s="58">
        <v>64</v>
      </c>
      <c r="H432" s="59">
        <v>35</v>
      </c>
      <c r="I432" s="60">
        <f>Tabela1[[#This Row],[E_27/3 a 9/4]]/SUM(Tabela1[E_27/3 a 9/4])</f>
        <v>2.765748964819673E-4</v>
      </c>
      <c r="J432" s="60">
        <f>SUM($I$4:I432)</f>
        <v>0.89063438379112669</v>
      </c>
      <c r="K432" s="61">
        <f t="shared" si="54"/>
        <v>343.12379906670327</v>
      </c>
      <c r="L432" s="61">
        <f t="shared" si="55"/>
        <v>713.69750205874277</v>
      </c>
      <c r="M432" s="61">
        <f t="shared" si="56"/>
        <v>1084.2712050507823</v>
      </c>
      <c r="N432" s="61">
        <f t="shared" si="57"/>
        <v>439.19846280538013</v>
      </c>
      <c r="O432" s="61">
        <f t="shared" si="58"/>
        <v>240.1866593466923</v>
      </c>
      <c r="P432" s="59">
        <f>SLOPE(K432:O432,Datas!$G$1:$G$5)</f>
        <v>-48.037331869338459</v>
      </c>
      <c r="Q432" s="61">
        <f t="shared" si="59"/>
        <v>-88.807437819835101</v>
      </c>
      <c r="R432" s="48" t="str">
        <f t="shared" si="60"/>
        <v>Redução</v>
      </c>
      <c r="S432" s="60">
        <f t="shared" si="61"/>
        <v>-0.52403846153846156</v>
      </c>
      <c r="T43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32" s="48" t="str">
        <f t="shared" si="62"/>
        <v>Risco MUITO ALTO de transmissão nas escolas com tendência de Redução na taxa.</v>
      </c>
    </row>
    <row r="433" spans="1:21" x14ac:dyDescent="0.35">
      <c r="A433" s="56" t="s">
        <v>766</v>
      </c>
      <c r="B433" s="57">
        <v>14024</v>
      </c>
      <c r="C433" s="48" t="s">
        <v>0</v>
      </c>
      <c r="D433" s="58">
        <v>31</v>
      </c>
      <c r="E433" s="58">
        <v>25</v>
      </c>
      <c r="F433" s="58">
        <v>20</v>
      </c>
      <c r="G433" s="58">
        <v>12</v>
      </c>
      <c r="H433" s="59">
        <v>23</v>
      </c>
      <c r="I433" s="60">
        <f>Tabela1[[#This Row],[E_27/3 a 9/4]]/SUM(Tabela1[E_27/3 a 9/4])</f>
        <v>1.8174921768814996E-4</v>
      </c>
      <c r="J433" s="60">
        <f>SUM($I$4:I433)</f>
        <v>0.89081613300881479</v>
      </c>
      <c r="K433" s="61">
        <f t="shared" si="54"/>
        <v>221.04962920707359</v>
      </c>
      <c r="L433" s="61">
        <f t="shared" si="55"/>
        <v>178.26583000570452</v>
      </c>
      <c r="M433" s="61">
        <f t="shared" si="56"/>
        <v>142.61266400456361</v>
      </c>
      <c r="N433" s="61">
        <f t="shared" si="57"/>
        <v>85.56759840273817</v>
      </c>
      <c r="O433" s="61">
        <f t="shared" si="58"/>
        <v>164.00456360524814</v>
      </c>
      <c r="P433" s="59">
        <f>SLOPE(K433:O433,Datas!$G$1:$G$5)</f>
        <v>-20.678836280661727</v>
      </c>
      <c r="Q433" s="61">
        <f t="shared" si="59"/>
        <v>-87.231411953432641</v>
      </c>
      <c r="R433" s="48" t="str">
        <f t="shared" si="60"/>
        <v>Redução</v>
      </c>
      <c r="S433" s="60">
        <f t="shared" si="61"/>
        <v>-0.30921052631578949</v>
      </c>
      <c r="T433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433" s="48" t="str">
        <f t="shared" si="62"/>
        <v>Risco alto de transmissão nas escolas com tendência de Redução na taxa.</v>
      </c>
    </row>
    <row r="434" spans="1:21" x14ac:dyDescent="0.35">
      <c r="A434" s="56" t="s">
        <v>94</v>
      </c>
      <c r="B434" s="57">
        <v>4721</v>
      </c>
      <c r="C434" s="48" t="s">
        <v>30</v>
      </c>
      <c r="D434" s="58">
        <v>9</v>
      </c>
      <c r="E434" s="58">
        <v>14</v>
      </c>
      <c r="F434" s="58">
        <v>8</v>
      </c>
      <c r="G434" s="58">
        <v>10</v>
      </c>
      <c r="H434" s="59">
        <v>6</v>
      </c>
      <c r="I434" s="60">
        <f>Tabela1[[#This Row],[E_27/3 a 9/4]]/SUM(Tabela1[E_27/3 a 9/4])</f>
        <v>4.7412839396908683E-5</v>
      </c>
      <c r="J434" s="60">
        <f>SUM($I$4:I434)</f>
        <v>0.8908635458482117</v>
      </c>
      <c r="K434" s="61">
        <f t="shared" si="54"/>
        <v>190.63757678457952</v>
      </c>
      <c r="L434" s="61">
        <f t="shared" si="55"/>
        <v>296.54734166490147</v>
      </c>
      <c r="M434" s="61">
        <f t="shared" si="56"/>
        <v>169.45562380851516</v>
      </c>
      <c r="N434" s="61">
        <f t="shared" si="57"/>
        <v>211.81952976064392</v>
      </c>
      <c r="O434" s="61">
        <f t="shared" si="58"/>
        <v>127.09171785638637</v>
      </c>
      <c r="P434" s="59">
        <f>SLOPE(K434:O434,Datas!$G$1:$G$5)</f>
        <v>-21.181952976064387</v>
      </c>
      <c r="Q434" s="61">
        <f t="shared" si="59"/>
        <v>-87.297073137229901</v>
      </c>
      <c r="R434" s="48" t="str">
        <f t="shared" si="60"/>
        <v>Redução</v>
      </c>
      <c r="S434" s="60">
        <f t="shared" si="61"/>
        <v>-0.22580645161290314</v>
      </c>
      <c r="T434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434" s="48" t="str">
        <f t="shared" si="62"/>
        <v>Risco alto de transmissão nas escolas com tendência de Redução na taxa.</v>
      </c>
    </row>
    <row r="435" spans="1:21" x14ac:dyDescent="0.35">
      <c r="A435" s="56" t="s">
        <v>733</v>
      </c>
      <c r="B435" s="57">
        <v>9155</v>
      </c>
      <c r="C435" s="48" t="s">
        <v>10</v>
      </c>
      <c r="D435" s="58">
        <v>9</v>
      </c>
      <c r="E435" s="58">
        <v>24</v>
      </c>
      <c r="F435" s="58">
        <v>25</v>
      </c>
      <c r="G435" s="58">
        <v>85</v>
      </c>
      <c r="H435" s="59">
        <v>86</v>
      </c>
      <c r="I435" s="60">
        <f>Tabela1[[#This Row],[E_27/3 a 9/4]]/SUM(Tabela1[E_27/3 a 9/4])</f>
        <v>6.7958403135569116E-4</v>
      </c>
      <c r="J435" s="60">
        <f>SUM($I$4:I435)</f>
        <v>0.89154312987956741</v>
      </c>
      <c r="K435" s="61">
        <f t="shared" si="54"/>
        <v>98.306936100491527</v>
      </c>
      <c r="L435" s="61">
        <f t="shared" si="55"/>
        <v>262.15182960131074</v>
      </c>
      <c r="M435" s="61">
        <f t="shared" si="56"/>
        <v>273.07482250136536</v>
      </c>
      <c r="N435" s="61">
        <f t="shared" si="57"/>
        <v>928.4543965046422</v>
      </c>
      <c r="O435" s="61">
        <f t="shared" si="58"/>
        <v>939.37738940469694</v>
      </c>
      <c r="P435" s="59">
        <f>SLOPE(K435:O435,Datas!$G$1:$G$5)</f>
        <v>234.84434735117424</v>
      </c>
      <c r="Q435" s="61">
        <f t="shared" si="59"/>
        <v>89.756028050612557</v>
      </c>
      <c r="R435" s="48" t="str">
        <f t="shared" si="60"/>
        <v>AUMENTO</v>
      </c>
      <c r="S435" s="60">
        <f t="shared" si="61"/>
        <v>3.422413793103448</v>
      </c>
      <c r="T43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35" s="48" t="str">
        <f t="shared" si="62"/>
        <v>Risco MUITO ALTO de transmissão nas escolas com tendência de AUMENTO na taxa.</v>
      </c>
    </row>
    <row r="436" spans="1:21" x14ac:dyDescent="0.35">
      <c r="A436" s="56" t="s">
        <v>558</v>
      </c>
      <c r="B436" s="57">
        <v>11915</v>
      </c>
      <c r="C436" s="48" t="s">
        <v>15</v>
      </c>
      <c r="D436" s="58">
        <v>28</v>
      </c>
      <c r="E436" s="58">
        <v>10</v>
      </c>
      <c r="F436" s="58">
        <v>11</v>
      </c>
      <c r="G436" s="58">
        <v>43</v>
      </c>
      <c r="H436" s="59">
        <v>101</v>
      </c>
      <c r="I436" s="60">
        <f>Tabela1[[#This Row],[E_27/3 a 9/4]]/SUM(Tabela1[E_27/3 a 9/4])</f>
        <v>7.9811612984796287E-4</v>
      </c>
      <c r="J436" s="60">
        <f>SUM($I$4:I436)</f>
        <v>0.89234124600941533</v>
      </c>
      <c r="K436" s="61">
        <f t="shared" si="54"/>
        <v>234.99790180444816</v>
      </c>
      <c r="L436" s="61">
        <f t="shared" si="55"/>
        <v>83.927822073017211</v>
      </c>
      <c r="M436" s="61">
        <f t="shared" si="56"/>
        <v>92.320604280318932</v>
      </c>
      <c r="N436" s="61">
        <f t="shared" si="57"/>
        <v>360.88963491397402</v>
      </c>
      <c r="O436" s="61">
        <f t="shared" si="58"/>
        <v>847.67100293747376</v>
      </c>
      <c r="P436" s="59">
        <f>SLOPE(K436:O436,Datas!$G$1:$G$5)</f>
        <v>150.23080151070081</v>
      </c>
      <c r="Q436" s="61">
        <f t="shared" si="59"/>
        <v>89.618620597512717</v>
      </c>
      <c r="R436" s="48" t="str">
        <f t="shared" si="60"/>
        <v>AUMENTO</v>
      </c>
      <c r="S436" s="60">
        <f t="shared" si="61"/>
        <v>3.4081632653061225</v>
      </c>
      <c r="T43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36" s="48" t="str">
        <f t="shared" si="62"/>
        <v>Risco MUITO ALTO de transmissão nas escolas com tendência de AUMENTO na taxa.</v>
      </c>
    </row>
    <row r="437" spans="1:21" x14ac:dyDescent="0.35">
      <c r="A437" s="56" t="s">
        <v>379</v>
      </c>
      <c r="B437" s="57">
        <v>20616</v>
      </c>
      <c r="C437" s="48" t="s">
        <v>0</v>
      </c>
      <c r="D437" s="58">
        <v>56</v>
      </c>
      <c r="E437" s="58">
        <v>15</v>
      </c>
      <c r="F437" s="58">
        <v>21</v>
      </c>
      <c r="G437" s="58">
        <v>67</v>
      </c>
      <c r="H437" s="59">
        <v>109</v>
      </c>
      <c r="I437" s="60">
        <f>Tabela1[[#This Row],[E_27/3 a 9/4]]/SUM(Tabela1[E_27/3 a 9/4])</f>
        <v>8.6133324904384104E-4</v>
      </c>
      <c r="J437" s="60">
        <f>SUM($I$4:I437)</f>
        <v>0.89320257925845914</v>
      </c>
      <c r="K437" s="61">
        <f t="shared" si="54"/>
        <v>271.6336825766395</v>
      </c>
      <c r="L437" s="61">
        <f t="shared" si="55"/>
        <v>72.759022118742735</v>
      </c>
      <c r="M437" s="61">
        <f t="shared" si="56"/>
        <v>101.86263096623981</v>
      </c>
      <c r="N437" s="61">
        <f t="shared" si="57"/>
        <v>324.9902987970508</v>
      </c>
      <c r="O437" s="61">
        <f t="shared" si="58"/>
        <v>528.71556072953047</v>
      </c>
      <c r="P437" s="59">
        <f>SLOPE(K437:O437,Datas!$G$1:$G$5)</f>
        <v>76.639503298408997</v>
      </c>
      <c r="Q437" s="61">
        <f t="shared" si="59"/>
        <v>89.252441289574193</v>
      </c>
      <c r="R437" s="48" t="str">
        <f t="shared" si="60"/>
        <v>AUMENTO</v>
      </c>
      <c r="S437" s="60">
        <f t="shared" si="61"/>
        <v>1.869565217391304</v>
      </c>
      <c r="T43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37" s="48" t="str">
        <f t="shared" si="62"/>
        <v>Risco MUITO ALTO de transmissão nas escolas com tendência de AUMENTO na taxa.</v>
      </c>
    </row>
    <row r="438" spans="1:21" x14ac:dyDescent="0.35">
      <c r="A438" s="56" t="s">
        <v>680</v>
      </c>
      <c r="B438" s="57">
        <v>21510</v>
      </c>
      <c r="C438" s="48" t="s">
        <v>26</v>
      </c>
      <c r="D438" s="58">
        <v>105</v>
      </c>
      <c r="E438" s="58">
        <v>157</v>
      </c>
      <c r="F438" s="58">
        <v>246</v>
      </c>
      <c r="G438" s="58">
        <v>523</v>
      </c>
      <c r="H438" s="59">
        <v>353</v>
      </c>
      <c r="I438" s="60">
        <f>Tabela1[[#This Row],[E_27/3 a 9/4]]/SUM(Tabela1[E_27/3 a 9/4])</f>
        <v>2.7894553845181276E-3</v>
      </c>
      <c r="J438" s="60">
        <f>SUM($I$4:I438)</f>
        <v>0.89599203464297728</v>
      </c>
      <c r="K438" s="61">
        <f t="shared" si="54"/>
        <v>488.14504881450483</v>
      </c>
      <c r="L438" s="61">
        <f t="shared" si="55"/>
        <v>729.89307298930737</v>
      </c>
      <c r="M438" s="61">
        <f t="shared" si="56"/>
        <v>1143.6541143654115</v>
      </c>
      <c r="N438" s="61">
        <f t="shared" si="57"/>
        <v>2431.4272431427244</v>
      </c>
      <c r="O438" s="61">
        <f t="shared" si="58"/>
        <v>1641.0971641097165</v>
      </c>
      <c r="P438" s="59">
        <f>SLOPE(K438:O438,Datas!$G$1:$G$5)</f>
        <v>400.74384007438402</v>
      </c>
      <c r="Q438" s="61">
        <f t="shared" si="59"/>
        <v>89.857026721659906</v>
      </c>
      <c r="R438" s="48" t="str">
        <f t="shared" si="60"/>
        <v>AUMENTO</v>
      </c>
      <c r="S438" s="60">
        <f t="shared" si="61"/>
        <v>1.586614173228347</v>
      </c>
      <c r="T43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38" s="48" t="str">
        <f t="shared" si="62"/>
        <v>Risco MUITO ALTO de transmissão nas escolas com tendência de AUMENTO na taxa.</v>
      </c>
    </row>
    <row r="439" spans="1:21" x14ac:dyDescent="0.35">
      <c r="A439" s="56" t="s">
        <v>825</v>
      </c>
      <c r="B439" s="57">
        <v>7560</v>
      </c>
      <c r="C439" s="48" t="s">
        <v>77</v>
      </c>
      <c r="D439" s="58">
        <v>43</v>
      </c>
      <c r="E439" s="58">
        <v>10</v>
      </c>
      <c r="F439" s="58">
        <v>41</v>
      </c>
      <c r="G439" s="58">
        <v>94</v>
      </c>
      <c r="H439" s="59">
        <v>52</v>
      </c>
      <c r="I439" s="60">
        <f>Tabela1[[#This Row],[E_27/3 a 9/4]]/SUM(Tabela1[E_27/3 a 9/4])</f>
        <v>4.109112747732086E-4</v>
      </c>
      <c r="J439" s="60">
        <f>SUM($I$4:I439)</f>
        <v>0.89640294591775049</v>
      </c>
      <c r="K439" s="61">
        <f t="shared" si="54"/>
        <v>568.78306878306876</v>
      </c>
      <c r="L439" s="61">
        <f t="shared" si="55"/>
        <v>132.27513227513228</v>
      </c>
      <c r="M439" s="61">
        <f t="shared" si="56"/>
        <v>542.32804232804233</v>
      </c>
      <c r="N439" s="61">
        <f t="shared" si="57"/>
        <v>1243.3862433862435</v>
      </c>
      <c r="O439" s="61">
        <f t="shared" si="58"/>
        <v>687.83068783068779</v>
      </c>
      <c r="P439" s="59">
        <f>SLOPE(K439:O439,Datas!$G$1:$G$5)</f>
        <v>134.92063492063491</v>
      </c>
      <c r="Q439" s="61">
        <f t="shared" si="59"/>
        <v>89.575344939531632</v>
      </c>
      <c r="R439" s="48" t="str">
        <f t="shared" si="60"/>
        <v>AUMENTO</v>
      </c>
      <c r="S439" s="60">
        <f t="shared" si="61"/>
        <v>1.3297872340425536</v>
      </c>
      <c r="T43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39" s="48" t="str">
        <f t="shared" si="62"/>
        <v>Risco MUITO ALTO de transmissão nas escolas com tendência de AUMENTO na taxa.</v>
      </c>
    </row>
    <row r="440" spans="1:21" x14ac:dyDescent="0.35">
      <c r="A440" s="56" t="s">
        <v>25</v>
      </c>
      <c r="B440" s="57">
        <v>4690</v>
      </c>
      <c r="C440" s="48" t="s">
        <v>24</v>
      </c>
      <c r="D440" s="58">
        <v>3</v>
      </c>
      <c r="E440" s="58">
        <v>11</v>
      </c>
      <c r="F440" s="58">
        <v>29</v>
      </c>
      <c r="G440" s="58">
        <v>61</v>
      </c>
      <c r="H440" s="59">
        <v>41</v>
      </c>
      <c r="I440" s="60">
        <f>Tabela1[[#This Row],[E_27/3 a 9/4]]/SUM(Tabela1[E_27/3 a 9/4])</f>
        <v>3.2398773587887598E-4</v>
      </c>
      <c r="J440" s="60">
        <f>SUM($I$4:I440)</f>
        <v>0.89672693365362932</v>
      </c>
      <c r="K440" s="61">
        <f t="shared" si="54"/>
        <v>63.965884861407254</v>
      </c>
      <c r="L440" s="61">
        <f t="shared" si="55"/>
        <v>234.54157782515989</v>
      </c>
      <c r="M440" s="61">
        <f t="shared" si="56"/>
        <v>618.33688699360346</v>
      </c>
      <c r="N440" s="61">
        <f t="shared" si="57"/>
        <v>1300.6396588486141</v>
      </c>
      <c r="O440" s="61">
        <f t="shared" si="58"/>
        <v>874.20042643923239</v>
      </c>
      <c r="P440" s="59">
        <f>SLOPE(K440:O440,Datas!$G$1:$G$5)</f>
        <v>268.65671641791039</v>
      </c>
      <c r="Q440" s="61">
        <f t="shared" si="59"/>
        <v>89.786733361185256</v>
      </c>
      <c r="R440" s="48" t="str">
        <f t="shared" si="60"/>
        <v>AUMENTO</v>
      </c>
      <c r="S440" s="60">
        <f t="shared" si="61"/>
        <v>2.558139534883721</v>
      </c>
      <c r="T44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40" s="48" t="str">
        <f t="shared" si="62"/>
        <v>Risco MUITO ALTO de transmissão nas escolas com tendência de AUMENTO na taxa.</v>
      </c>
    </row>
    <row r="441" spans="1:21" x14ac:dyDescent="0.35">
      <c r="A441" s="56" t="s">
        <v>32</v>
      </c>
      <c r="B441" s="57">
        <v>8396</v>
      </c>
      <c r="C441" s="48" t="s">
        <v>30</v>
      </c>
      <c r="D441" s="58">
        <v>23</v>
      </c>
      <c r="E441" s="58">
        <v>16</v>
      </c>
      <c r="F441" s="58">
        <v>22</v>
      </c>
      <c r="G441" s="58">
        <v>109</v>
      </c>
      <c r="H441" s="59">
        <v>96</v>
      </c>
      <c r="I441" s="60">
        <f>Tabela1[[#This Row],[E_27/3 a 9/4]]/SUM(Tabela1[E_27/3 a 9/4])</f>
        <v>7.5860543035053893E-4</v>
      </c>
      <c r="J441" s="60">
        <f>SUM($I$4:I441)</f>
        <v>0.89748553908397988</v>
      </c>
      <c r="K441" s="61">
        <f t="shared" si="54"/>
        <v>273.93997141495947</v>
      </c>
      <c r="L441" s="61">
        <f t="shared" si="55"/>
        <v>190.56693663649355</v>
      </c>
      <c r="M441" s="61">
        <f t="shared" si="56"/>
        <v>262.02953787517862</v>
      </c>
      <c r="N441" s="61">
        <f t="shared" si="57"/>
        <v>1298.2372558361124</v>
      </c>
      <c r="O441" s="61">
        <f t="shared" si="58"/>
        <v>1143.4016198189613</v>
      </c>
      <c r="P441" s="59">
        <f>SLOPE(K441:O441,Datas!$G$1:$G$5)</f>
        <v>284.65936160076228</v>
      </c>
      <c r="Q441" s="61">
        <f t="shared" si="59"/>
        <v>89.798722432673244</v>
      </c>
      <c r="R441" s="48" t="str">
        <f t="shared" si="60"/>
        <v>AUMENTO</v>
      </c>
      <c r="S441" s="60">
        <f t="shared" si="61"/>
        <v>4.0409836065573774</v>
      </c>
      <c r="T44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41" s="48" t="str">
        <f t="shared" si="62"/>
        <v>Risco MUITO ALTO de transmissão nas escolas com tendência de AUMENTO na taxa.</v>
      </c>
    </row>
    <row r="442" spans="1:21" x14ac:dyDescent="0.35">
      <c r="A442" s="56" t="s">
        <v>316</v>
      </c>
      <c r="B442" s="57">
        <v>9377</v>
      </c>
      <c r="C442" s="48" t="s">
        <v>19</v>
      </c>
      <c r="D442" s="58">
        <v>6</v>
      </c>
      <c r="E442" s="58">
        <v>11</v>
      </c>
      <c r="F442" s="58">
        <v>13</v>
      </c>
      <c r="G442" s="58">
        <v>37</v>
      </c>
      <c r="H442" s="59">
        <v>33</v>
      </c>
      <c r="I442" s="60">
        <f>Tabela1[[#This Row],[E_27/3 a 9/4]]/SUM(Tabela1[E_27/3 a 9/4])</f>
        <v>2.6077061668299776E-4</v>
      </c>
      <c r="J442" s="60">
        <f>SUM($I$4:I442)</f>
        <v>0.89774630970066283</v>
      </c>
      <c r="K442" s="61">
        <f t="shared" si="54"/>
        <v>63.986349578756538</v>
      </c>
      <c r="L442" s="61">
        <f t="shared" si="55"/>
        <v>117.30830756105364</v>
      </c>
      <c r="M442" s="61">
        <f t="shared" si="56"/>
        <v>138.63709075397247</v>
      </c>
      <c r="N442" s="61">
        <f t="shared" si="57"/>
        <v>394.5824890689986</v>
      </c>
      <c r="O442" s="61">
        <f t="shared" si="58"/>
        <v>351.92492268316096</v>
      </c>
      <c r="P442" s="59">
        <f>SLOPE(K442:O442,Datas!$G$1:$G$5)</f>
        <v>85.315132771675366</v>
      </c>
      <c r="Q442" s="61">
        <f t="shared" si="59"/>
        <v>89.328452597373683</v>
      </c>
      <c r="R442" s="48" t="str">
        <f t="shared" si="60"/>
        <v>AUMENTO</v>
      </c>
      <c r="S442" s="60">
        <f t="shared" si="61"/>
        <v>2.5000000000000004</v>
      </c>
      <c r="T44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42" s="48" t="str">
        <f t="shared" si="62"/>
        <v>Risco MUITO ALTO de transmissão nas escolas com tendência de AUMENTO na taxa.</v>
      </c>
    </row>
    <row r="443" spans="1:21" x14ac:dyDescent="0.35">
      <c r="A443" s="56" t="s">
        <v>388</v>
      </c>
      <c r="B443" s="57">
        <v>6998</v>
      </c>
      <c r="C443" s="48" t="s">
        <v>77</v>
      </c>
      <c r="D443" s="58">
        <v>29</v>
      </c>
      <c r="E443" s="58">
        <v>15</v>
      </c>
      <c r="F443" s="58">
        <v>21</v>
      </c>
      <c r="G443" s="58">
        <v>37</v>
      </c>
      <c r="H443" s="59">
        <v>41</v>
      </c>
      <c r="I443" s="60">
        <f>Tabela1[[#This Row],[E_27/3 a 9/4]]/SUM(Tabela1[E_27/3 a 9/4])</f>
        <v>3.2398773587887598E-4</v>
      </c>
      <c r="J443" s="60">
        <f>SUM($I$4:I443)</f>
        <v>0.89807029743654165</v>
      </c>
      <c r="K443" s="61">
        <f t="shared" si="54"/>
        <v>414.40411546156042</v>
      </c>
      <c r="L443" s="61">
        <f t="shared" si="55"/>
        <v>214.34695627322091</v>
      </c>
      <c r="M443" s="61">
        <f t="shared" si="56"/>
        <v>300.08573878250928</v>
      </c>
      <c r="N443" s="61">
        <f t="shared" si="57"/>
        <v>528.72249214061162</v>
      </c>
      <c r="O443" s="61">
        <f t="shared" si="58"/>
        <v>585.88168048013711</v>
      </c>
      <c r="P443" s="59">
        <f>SLOPE(K443:O443,Datas!$G$1:$G$5)</f>
        <v>65.733066590454399</v>
      </c>
      <c r="Q443" s="61">
        <f t="shared" si="59"/>
        <v>89.128424049215695</v>
      </c>
      <c r="R443" s="48" t="str">
        <f t="shared" si="60"/>
        <v>AUMENTO</v>
      </c>
      <c r="S443" s="60">
        <f t="shared" si="61"/>
        <v>0.79999999999999971</v>
      </c>
      <c r="T44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43" s="48" t="str">
        <f t="shared" si="62"/>
        <v>Risco MUITO ALTO de transmissão nas escolas com tendência de AUMENTO na taxa.</v>
      </c>
    </row>
    <row r="444" spans="1:21" x14ac:dyDescent="0.35">
      <c r="A444" s="56" t="s">
        <v>76</v>
      </c>
      <c r="B444" s="57">
        <v>3910</v>
      </c>
      <c r="C444" s="48" t="s">
        <v>10</v>
      </c>
      <c r="D444" s="58">
        <v>10</v>
      </c>
      <c r="E444" s="58">
        <v>2</v>
      </c>
      <c r="F444" s="58">
        <v>7</v>
      </c>
      <c r="G444" s="58">
        <v>7</v>
      </c>
      <c r="H444" s="59">
        <v>8</v>
      </c>
      <c r="I444" s="60">
        <f>Tabela1[[#This Row],[E_27/3 a 9/4]]/SUM(Tabela1[E_27/3 a 9/4])</f>
        <v>6.321711919587824E-5</v>
      </c>
      <c r="J444" s="60">
        <f>SUM($I$4:I444)</f>
        <v>0.89813351455573753</v>
      </c>
      <c r="K444" s="61">
        <f t="shared" si="54"/>
        <v>255.75447570332483</v>
      </c>
      <c r="L444" s="61">
        <f t="shared" si="55"/>
        <v>51.150895140664957</v>
      </c>
      <c r="M444" s="61">
        <f t="shared" si="56"/>
        <v>179.02813299232739</v>
      </c>
      <c r="N444" s="61">
        <f t="shared" si="57"/>
        <v>179.02813299232739</v>
      </c>
      <c r="O444" s="61">
        <f t="shared" si="58"/>
        <v>204.60358056265983</v>
      </c>
      <c r="P444" s="59">
        <f>SLOPE(K444:O444,Datas!$G$1:$G$5)</f>
        <v>2.5575447570332428</v>
      </c>
      <c r="Q444" s="61">
        <f t="shared" si="59"/>
        <v>68.644501620972278</v>
      </c>
      <c r="R444" s="48" t="str">
        <f t="shared" si="60"/>
        <v>AUMENTO</v>
      </c>
      <c r="S444" s="60">
        <f t="shared" si="61"/>
        <v>0.18421052631578921</v>
      </c>
      <c r="T44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44" s="48" t="str">
        <f t="shared" si="62"/>
        <v>Risco MUITO ALTO de transmissão nas escolas com tendência de AUMENTO na taxa.</v>
      </c>
    </row>
    <row r="445" spans="1:21" x14ac:dyDescent="0.35">
      <c r="A445" s="56" t="s">
        <v>642</v>
      </c>
      <c r="B445" s="57">
        <v>4752</v>
      </c>
      <c r="C445" s="48" t="s">
        <v>10</v>
      </c>
      <c r="D445" s="58">
        <v>2</v>
      </c>
      <c r="E445" s="58">
        <v>14</v>
      </c>
      <c r="F445" s="58">
        <v>16</v>
      </c>
      <c r="G445" s="58">
        <v>17</v>
      </c>
      <c r="H445" s="59">
        <v>12</v>
      </c>
      <c r="I445" s="60">
        <f>Tabela1[[#This Row],[E_27/3 a 9/4]]/SUM(Tabela1[E_27/3 a 9/4])</f>
        <v>9.4825678793817366E-5</v>
      </c>
      <c r="J445" s="60">
        <f>SUM($I$4:I445)</f>
        <v>0.89822834023453135</v>
      </c>
      <c r="K445" s="61">
        <f t="shared" si="54"/>
        <v>42.087542087542083</v>
      </c>
      <c r="L445" s="61">
        <f t="shared" si="55"/>
        <v>294.61279461279463</v>
      </c>
      <c r="M445" s="61">
        <f t="shared" si="56"/>
        <v>336.70033670033666</v>
      </c>
      <c r="N445" s="61">
        <f t="shared" si="57"/>
        <v>357.74410774410774</v>
      </c>
      <c r="O445" s="61">
        <f t="shared" si="58"/>
        <v>252.52525252525254</v>
      </c>
      <c r="P445" s="59">
        <f>SLOPE(K445:O445,Datas!$G$1:$G$5)</f>
        <v>48.400673400673398</v>
      </c>
      <c r="Q445" s="61">
        <f t="shared" si="59"/>
        <v>88.816387770464004</v>
      </c>
      <c r="R445" s="48" t="str">
        <f t="shared" si="60"/>
        <v>AUMENTO</v>
      </c>
      <c r="S445" s="60">
        <f t="shared" si="61"/>
        <v>0.35937499999999989</v>
      </c>
      <c r="T44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45" s="48" t="str">
        <f t="shared" si="62"/>
        <v>Risco MUITO ALTO de transmissão nas escolas com tendência de AUMENTO na taxa.</v>
      </c>
    </row>
    <row r="446" spans="1:21" x14ac:dyDescent="0.35">
      <c r="A446" s="56" t="s">
        <v>622</v>
      </c>
      <c r="B446" s="57">
        <v>5806</v>
      </c>
      <c r="C446" s="48" t="s">
        <v>0</v>
      </c>
      <c r="D446" s="58">
        <v>52</v>
      </c>
      <c r="E446" s="58">
        <v>17</v>
      </c>
      <c r="F446" s="58">
        <v>10</v>
      </c>
      <c r="G446" s="58">
        <v>39</v>
      </c>
      <c r="H446" s="59">
        <v>44</v>
      </c>
      <c r="I446" s="60">
        <f>Tabela1[[#This Row],[E_27/3 a 9/4]]/SUM(Tabela1[E_27/3 a 9/4])</f>
        <v>3.4769415557733032E-4</v>
      </c>
      <c r="J446" s="60">
        <f>SUM($I$4:I446)</f>
        <v>0.89857603439010869</v>
      </c>
      <c r="K446" s="61">
        <f t="shared" si="54"/>
        <v>895.62521529452295</v>
      </c>
      <c r="L446" s="61">
        <f t="shared" si="55"/>
        <v>292.80055115397863</v>
      </c>
      <c r="M446" s="61">
        <f t="shared" si="56"/>
        <v>172.23561832586978</v>
      </c>
      <c r="N446" s="61">
        <f t="shared" si="57"/>
        <v>671.71891147089218</v>
      </c>
      <c r="O446" s="61">
        <f t="shared" si="58"/>
        <v>757.8367206338271</v>
      </c>
      <c r="P446" s="59">
        <f>SLOPE(K446:O446,Datas!$G$1:$G$5)</f>
        <v>10.334137099552185</v>
      </c>
      <c r="Q446" s="61">
        <f t="shared" si="59"/>
        <v>84.47288710583959</v>
      </c>
      <c r="R446" s="48" t="str">
        <f t="shared" si="60"/>
        <v>AUMENTO</v>
      </c>
      <c r="S446" s="60">
        <f t="shared" si="61"/>
        <v>0.57594936708860744</v>
      </c>
      <c r="T44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46" s="48" t="str">
        <f t="shared" si="62"/>
        <v>Risco MUITO ALTO de transmissão nas escolas com tendência de AUMENTO na taxa.</v>
      </c>
    </row>
    <row r="447" spans="1:21" x14ac:dyDescent="0.35">
      <c r="A447" s="56" t="s">
        <v>748</v>
      </c>
      <c r="B447" s="57">
        <v>3982</v>
      </c>
      <c r="C447" s="48" t="s">
        <v>30</v>
      </c>
      <c r="D447" s="58">
        <v>0</v>
      </c>
      <c r="E447" s="58">
        <v>0</v>
      </c>
      <c r="F447" s="58">
        <v>0</v>
      </c>
      <c r="G447" s="58">
        <v>122</v>
      </c>
      <c r="H447" s="59">
        <v>27</v>
      </c>
      <c r="I447" s="60">
        <f>Tabela1[[#This Row],[E_27/3 a 9/4]]/SUM(Tabela1[E_27/3 a 9/4])</f>
        <v>2.1335777728608907E-4</v>
      </c>
      <c r="J447" s="60">
        <f>SUM($I$4:I447)</f>
        <v>0.89878939216739473</v>
      </c>
      <c r="K447" s="61">
        <f t="shared" si="54"/>
        <v>0</v>
      </c>
      <c r="L447" s="61">
        <f t="shared" si="55"/>
        <v>0</v>
      </c>
      <c r="M447" s="61">
        <f t="shared" si="56"/>
        <v>0</v>
      </c>
      <c r="N447" s="61">
        <f t="shared" si="57"/>
        <v>3063.787041687594</v>
      </c>
      <c r="O447" s="61">
        <f t="shared" si="58"/>
        <v>678.05123053741841</v>
      </c>
      <c r="P447" s="59">
        <f>SLOPE(K447:O447,Datas!$G$1:$G$5)</f>
        <v>441.98895027624303</v>
      </c>
      <c r="Q447" s="61">
        <f t="shared" si="59"/>
        <v>89.870368520041822</v>
      </c>
      <c r="R447" s="48" t="str">
        <f t="shared" si="60"/>
        <v>AUMENTO</v>
      </c>
      <c r="S447" s="60">
        <f t="shared" si="61"/>
        <v>0</v>
      </c>
      <c r="T44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47" s="48" t="str">
        <f t="shared" si="62"/>
        <v>Risco MUITO ALTO de transmissão nas escolas com tendência de AUMENTO na taxa.</v>
      </c>
    </row>
    <row r="448" spans="1:21" x14ac:dyDescent="0.35">
      <c r="A448" s="56" t="s">
        <v>125</v>
      </c>
      <c r="B448" s="57">
        <v>5639</v>
      </c>
      <c r="C448" s="48" t="s">
        <v>24</v>
      </c>
      <c r="D448" s="58">
        <v>6</v>
      </c>
      <c r="E448" s="58">
        <v>15</v>
      </c>
      <c r="F448" s="58">
        <v>73</v>
      </c>
      <c r="G448" s="58">
        <v>119</v>
      </c>
      <c r="H448" s="59">
        <v>36</v>
      </c>
      <c r="I448" s="60">
        <f>Tabela1[[#This Row],[E_27/3 a 9/4]]/SUM(Tabela1[E_27/3 a 9/4])</f>
        <v>2.844770363814521E-4</v>
      </c>
      <c r="J448" s="60">
        <f>SUM($I$4:I448)</f>
        <v>0.89907386920377619</v>
      </c>
      <c r="K448" s="61">
        <f t="shared" si="54"/>
        <v>106.4018442986345</v>
      </c>
      <c r="L448" s="61">
        <f t="shared" si="55"/>
        <v>266.00461074658625</v>
      </c>
      <c r="M448" s="61">
        <f t="shared" si="56"/>
        <v>1294.5557723000531</v>
      </c>
      <c r="N448" s="61">
        <f t="shared" si="57"/>
        <v>2110.3032452562511</v>
      </c>
      <c r="O448" s="61">
        <f t="shared" si="58"/>
        <v>638.41106579180712</v>
      </c>
      <c r="P448" s="59">
        <f>SLOPE(K448:O448,Datas!$G$1:$G$5)</f>
        <v>290.83170774960098</v>
      </c>
      <c r="Q448" s="61">
        <f t="shared" si="59"/>
        <v>89.802994129625063</v>
      </c>
      <c r="R448" s="48" t="str">
        <f t="shared" si="60"/>
        <v>AUMENTO</v>
      </c>
      <c r="S448" s="60">
        <f t="shared" si="61"/>
        <v>1.4734042553191489</v>
      </c>
      <c r="T44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48" s="48" t="str">
        <f t="shared" si="62"/>
        <v>Risco MUITO ALTO de transmissão nas escolas com tendência de AUMENTO na taxa.</v>
      </c>
    </row>
    <row r="449" spans="1:21" x14ac:dyDescent="0.35">
      <c r="A449" s="56" t="s">
        <v>596</v>
      </c>
      <c r="B449" s="57">
        <v>2551</v>
      </c>
      <c r="C449" s="48" t="s">
        <v>3</v>
      </c>
      <c r="D449" s="58">
        <v>3</v>
      </c>
      <c r="E449" s="58">
        <v>4</v>
      </c>
      <c r="F449" s="58">
        <v>2</v>
      </c>
      <c r="G449" s="58">
        <v>25</v>
      </c>
      <c r="H449" s="59">
        <v>3</v>
      </c>
      <c r="I449" s="60">
        <f>Tabela1[[#This Row],[E_27/3 a 9/4]]/SUM(Tabela1[E_27/3 a 9/4])</f>
        <v>2.3706419698454342E-5</v>
      </c>
      <c r="J449" s="60">
        <f>SUM($I$4:I449)</f>
        <v>0.89909757562347459</v>
      </c>
      <c r="K449" s="61">
        <f t="shared" si="54"/>
        <v>117.60094080752646</v>
      </c>
      <c r="L449" s="61">
        <f t="shared" si="55"/>
        <v>156.80125441003528</v>
      </c>
      <c r="M449" s="61">
        <f t="shared" si="56"/>
        <v>78.400627205017642</v>
      </c>
      <c r="N449" s="61">
        <f t="shared" si="57"/>
        <v>980.00784006272056</v>
      </c>
      <c r="O449" s="61">
        <f t="shared" si="58"/>
        <v>117.60094080752646</v>
      </c>
      <c r="P449" s="59">
        <f>SLOPE(K449:O449,Datas!$G$1:$G$5)</f>
        <v>82.320658565268516</v>
      </c>
      <c r="Q449" s="61">
        <f t="shared" si="59"/>
        <v>89.304026929765527</v>
      </c>
      <c r="R449" s="48" t="str">
        <f t="shared" si="60"/>
        <v>AUMENTO</v>
      </c>
      <c r="S449" s="60">
        <f t="shared" si="61"/>
        <v>3.6666666666666674</v>
      </c>
      <c r="T449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449" s="48" t="str">
        <f t="shared" si="62"/>
        <v>Risco alto de transmissão nas escolas com tendência de AUMENTO na taxa.</v>
      </c>
    </row>
    <row r="450" spans="1:21" x14ac:dyDescent="0.35">
      <c r="A450" s="56" t="s">
        <v>655</v>
      </c>
      <c r="B450" s="57">
        <v>9404</v>
      </c>
      <c r="C450" s="48" t="s">
        <v>15</v>
      </c>
      <c r="D450" s="58">
        <v>10</v>
      </c>
      <c r="E450" s="58">
        <v>2</v>
      </c>
      <c r="F450" s="58">
        <v>5</v>
      </c>
      <c r="G450" s="58">
        <v>27</v>
      </c>
      <c r="H450" s="59">
        <v>24</v>
      </c>
      <c r="I450" s="60">
        <f>Tabela1[[#This Row],[E_27/3 a 9/4]]/SUM(Tabela1[E_27/3 a 9/4])</f>
        <v>1.8965135758763473E-4</v>
      </c>
      <c r="J450" s="60">
        <f>SUM($I$4:I450)</f>
        <v>0.89928722698106223</v>
      </c>
      <c r="K450" s="61">
        <f t="shared" si="54"/>
        <v>106.33772862611654</v>
      </c>
      <c r="L450" s="61">
        <f t="shared" si="55"/>
        <v>21.267545725223311</v>
      </c>
      <c r="M450" s="61">
        <f t="shared" si="56"/>
        <v>53.168864313058272</v>
      </c>
      <c r="N450" s="61">
        <f t="shared" si="57"/>
        <v>287.11186729051468</v>
      </c>
      <c r="O450" s="61">
        <f t="shared" si="58"/>
        <v>255.21054870267972</v>
      </c>
      <c r="P450" s="59">
        <f>SLOPE(K450:O450,Datas!$G$1:$G$5)</f>
        <v>56.358996171841774</v>
      </c>
      <c r="Q450" s="61">
        <f t="shared" si="59"/>
        <v>88.983484948880985</v>
      </c>
      <c r="R450" s="48" t="str">
        <f t="shared" si="60"/>
        <v>AUMENTO</v>
      </c>
      <c r="S450" s="60">
        <f t="shared" si="61"/>
        <v>3.5000000000000009</v>
      </c>
      <c r="T45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50" s="48" t="str">
        <f t="shared" si="62"/>
        <v>Risco MUITO ALTO de transmissão nas escolas com tendência de AUMENTO na taxa.</v>
      </c>
    </row>
    <row r="451" spans="1:21" x14ac:dyDescent="0.35">
      <c r="A451" s="56" t="s">
        <v>380</v>
      </c>
      <c r="B451" s="57">
        <v>4897</v>
      </c>
      <c r="C451" s="48" t="s">
        <v>50</v>
      </c>
      <c r="D451" s="58">
        <v>12</v>
      </c>
      <c r="E451" s="58">
        <v>5</v>
      </c>
      <c r="F451" s="58">
        <v>6</v>
      </c>
      <c r="G451" s="58">
        <v>0</v>
      </c>
      <c r="H451" s="59">
        <v>11</v>
      </c>
      <c r="I451" s="60">
        <f>Tabela1[[#This Row],[E_27/3 a 9/4]]/SUM(Tabela1[E_27/3 a 9/4])</f>
        <v>8.6923538894332581E-5</v>
      </c>
      <c r="J451" s="60">
        <f>SUM($I$4:I451)</f>
        <v>0.89937415051995651</v>
      </c>
      <c r="K451" s="61">
        <f t="shared" si="54"/>
        <v>245.04798856442721</v>
      </c>
      <c r="L451" s="61">
        <f t="shared" si="55"/>
        <v>102.10332856851133</v>
      </c>
      <c r="M451" s="61">
        <f t="shared" si="56"/>
        <v>122.52399428221361</v>
      </c>
      <c r="N451" s="61">
        <f t="shared" si="57"/>
        <v>0</v>
      </c>
      <c r="O451" s="61">
        <f t="shared" si="58"/>
        <v>224.62732285072491</v>
      </c>
      <c r="P451" s="59">
        <f>SLOPE(K451:O451,Datas!$G$1:$G$5)</f>
        <v>-14.294465999591598</v>
      </c>
      <c r="Q451" s="61">
        <f t="shared" si="59"/>
        <v>-85.998270626547978</v>
      </c>
      <c r="R451" s="48" t="str">
        <f t="shared" si="60"/>
        <v>Redução</v>
      </c>
      <c r="S451" s="60">
        <f t="shared" si="61"/>
        <v>-0.282608695652174</v>
      </c>
      <c r="T45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51" s="48" t="str">
        <f t="shared" si="62"/>
        <v>Risco MUITO ALTO de transmissão nas escolas com tendência de Redução na taxa.</v>
      </c>
    </row>
    <row r="452" spans="1:21" x14ac:dyDescent="0.35">
      <c r="A452" s="56" t="s">
        <v>517</v>
      </c>
      <c r="B452" s="57">
        <v>15351</v>
      </c>
      <c r="C452" s="48" t="s">
        <v>24</v>
      </c>
      <c r="D452" s="58">
        <v>58</v>
      </c>
      <c r="E452" s="58">
        <v>56</v>
      </c>
      <c r="F452" s="58">
        <v>80</v>
      </c>
      <c r="G452" s="58">
        <v>163</v>
      </c>
      <c r="H452" s="59">
        <v>159</v>
      </c>
      <c r="I452" s="60">
        <f>Tabela1[[#This Row],[E_27/3 a 9/4]]/SUM(Tabela1[E_27/3 a 9/4])</f>
        <v>1.25644024401808E-3</v>
      </c>
      <c r="J452" s="60">
        <f>SUM($I$4:I452)</f>
        <v>0.90063059076397456</v>
      </c>
      <c r="K452" s="61">
        <f t="shared" ref="K452:K515" si="63">D452/$B452*100000</f>
        <v>377.82554882418083</v>
      </c>
      <c r="L452" s="61">
        <f t="shared" ref="L452:L515" si="64">E452/$B452*100000</f>
        <v>364.79708162334703</v>
      </c>
      <c r="M452" s="61">
        <f t="shared" ref="M452:M515" si="65">F452/$B452*100000</f>
        <v>521.13868803335288</v>
      </c>
      <c r="N452" s="61">
        <f t="shared" ref="N452:N515" si="66">G452/$B452*100000</f>
        <v>1061.8200768679565</v>
      </c>
      <c r="O452" s="61">
        <f t="shared" ref="O452:O515" si="67">H452/$B452*100000</f>
        <v>1035.7631424662889</v>
      </c>
      <c r="P452" s="59">
        <f>SLOPE(K452:O452,Datas!$G$1:$G$5)</f>
        <v>201.28981825288255</v>
      </c>
      <c r="Q452" s="61">
        <f t="shared" ref="Q452:Q515" si="68">DEGREES(ATAN(P452))</f>
        <v>89.715359134148486</v>
      </c>
      <c r="R452" s="48" t="str">
        <f t="shared" ref="R452:R515" si="69">IF(Q452&lt;-45,"Redução",IF(Q452&gt;45,"AUMENTO","Estabilidade"))</f>
        <v>AUMENTO</v>
      </c>
      <c r="S452" s="60">
        <f t="shared" ref="S452:S515" si="70">IF(AVERAGE(K452:M452)=0,0,(AVERAGE(N452:O452)-AVERAGE(K452:M452))/AVERAGE(K452:M452))</f>
        <v>1.489690721649485</v>
      </c>
      <c r="T45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52" s="48" t="str">
        <f t="shared" ref="U452:U515" si="71">CONCATENATE(IF(O452&gt;200,"Risco MUITO ALTO de transmissão nas escolas",IF(O452&gt;50,"Risco alto de transmissão nas escolas",IF(O452&gt;20,"Risco moderado de transmissão nas escolas",IF(O452&gt;5,"Risco baixo de transmissão nas escolas","Risco MUITO BAIXO de transmissão nas escolas"))))," com tendência de ",R452," na taxa.")</f>
        <v>Risco MUITO ALTO de transmissão nas escolas com tendência de AUMENTO na taxa.</v>
      </c>
    </row>
    <row r="453" spans="1:21" x14ac:dyDescent="0.35">
      <c r="A453" s="56" t="s">
        <v>136</v>
      </c>
      <c r="B453" s="57">
        <v>7199</v>
      </c>
      <c r="C453" s="48" t="s">
        <v>8</v>
      </c>
      <c r="D453" s="58">
        <v>7</v>
      </c>
      <c r="E453" s="58">
        <v>9</v>
      </c>
      <c r="F453" s="58">
        <v>4</v>
      </c>
      <c r="G453" s="58">
        <v>8</v>
      </c>
      <c r="H453" s="59">
        <v>15</v>
      </c>
      <c r="I453" s="60">
        <f>Tabela1[[#This Row],[E_27/3 a 9/4]]/SUM(Tabela1[E_27/3 a 9/4])</f>
        <v>1.1853209849227171E-4</v>
      </c>
      <c r="J453" s="60">
        <f>SUM($I$4:I453)</f>
        <v>0.90074912286246678</v>
      </c>
      <c r="K453" s="61">
        <f t="shared" si="63"/>
        <v>97.235727184331168</v>
      </c>
      <c r="L453" s="61">
        <f t="shared" si="64"/>
        <v>125.01736352271149</v>
      </c>
      <c r="M453" s="61">
        <f t="shared" si="65"/>
        <v>55.563272676760661</v>
      </c>
      <c r="N453" s="61">
        <f t="shared" si="66"/>
        <v>111.12654535352132</v>
      </c>
      <c r="O453" s="61">
        <f t="shared" si="67"/>
        <v>208.36227253785248</v>
      </c>
      <c r="P453" s="59">
        <f>SLOPE(K453:O453,Datas!$G$1:$G$5)</f>
        <v>20.836227253785246</v>
      </c>
      <c r="Q453" s="61">
        <f t="shared" si="68"/>
        <v>87.252292913891168</v>
      </c>
      <c r="R453" s="48" t="str">
        <f t="shared" si="69"/>
        <v>AUMENTO</v>
      </c>
      <c r="S453" s="60">
        <f t="shared" si="70"/>
        <v>0.72499999999999998</v>
      </c>
      <c r="T45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53" s="48" t="str">
        <f t="shared" si="71"/>
        <v>Risco MUITO ALTO de transmissão nas escolas com tendência de AUMENTO na taxa.</v>
      </c>
    </row>
    <row r="454" spans="1:21" x14ac:dyDescent="0.35">
      <c r="A454" s="56" t="s">
        <v>550</v>
      </c>
      <c r="B454" s="57">
        <v>18649</v>
      </c>
      <c r="C454" s="48" t="s">
        <v>0</v>
      </c>
      <c r="D454" s="58">
        <v>87</v>
      </c>
      <c r="E454" s="58">
        <v>70</v>
      </c>
      <c r="F454" s="58">
        <v>44</v>
      </c>
      <c r="G454" s="58">
        <v>81</v>
      </c>
      <c r="H454" s="59">
        <v>111</v>
      </c>
      <c r="I454" s="60">
        <f>Tabela1[[#This Row],[E_27/3 a 9/4]]/SUM(Tabela1[E_27/3 a 9/4])</f>
        <v>8.7713752884281064E-4</v>
      </c>
      <c r="J454" s="60">
        <f>SUM($I$4:I454)</f>
        <v>0.90162626039130955</v>
      </c>
      <c r="K454" s="61">
        <f t="shared" si="63"/>
        <v>466.51294975601905</v>
      </c>
      <c r="L454" s="61">
        <f t="shared" si="64"/>
        <v>375.35524693013031</v>
      </c>
      <c r="M454" s="61">
        <f t="shared" si="65"/>
        <v>235.93758378465333</v>
      </c>
      <c r="N454" s="61">
        <f t="shared" si="66"/>
        <v>434.33964287629362</v>
      </c>
      <c r="O454" s="61">
        <f t="shared" si="67"/>
        <v>595.20617727492095</v>
      </c>
      <c r="P454" s="59">
        <f>SLOPE(K454:O454,Datas!$G$1:$G$5)</f>
        <v>31.63708509839671</v>
      </c>
      <c r="Q454" s="61">
        <f t="shared" si="68"/>
        <v>88.189570580109418</v>
      </c>
      <c r="R454" s="48" t="str">
        <f t="shared" si="69"/>
        <v>AUMENTO</v>
      </c>
      <c r="S454" s="60">
        <f t="shared" si="70"/>
        <v>0.43283582089552286</v>
      </c>
      <c r="T45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54" s="48" t="str">
        <f t="shared" si="71"/>
        <v>Risco MUITO ALTO de transmissão nas escolas com tendência de AUMENTO na taxa.</v>
      </c>
    </row>
    <row r="455" spans="1:21" x14ac:dyDescent="0.35">
      <c r="A455" s="56" t="s">
        <v>633</v>
      </c>
      <c r="B455" s="57">
        <v>7016</v>
      </c>
      <c r="C455" s="48" t="s">
        <v>26</v>
      </c>
      <c r="D455" s="58">
        <v>15</v>
      </c>
      <c r="E455" s="58">
        <v>29</v>
      </c>
      <c r="F455" s="58">
        <v>46</v>
      </c>
      <c r="G455" s="58">
        <v>40</v>
      </c>
      <c r="H455" s="59">
        <v>66</v>
      </c>
      <c r="I455" s="60">
        <f>Tabela1[[#This Row],[E_27/3 a 9/4]]/SUM(Tabela1[E_27/3 a 9/4])</f>
        <v>5.2154123336599551E-4</v>
      </c>
      <c r="J455" s="60">
        <f>SUM($I$4:I455)</f>
        <v>0.90214780162467556</v>
      </c>
      <c r="K455" s="61">
        <f t="shared" si="63"/>
        <v>213.79703534777653</v>
      </c>
      <c r="L455" s="61">
        <f t="shared" si="64"/>
        <v>413.34093500570123</v>
      </c>
      <c r="M455" s="61">
        <f t="shared" si="65"/>
        <v>655.64424173318127</v>
      </c>
      <c r="N455" s="61">
        <f t="shared" si="66"/>
        <v>570.12542759407074</v>
      </c>
      <c r="O455" s="61">
        <f t="shared" si="67"/>
        <v>940.70695553021665</v>
      </c>
      <c r="P455" s="59">
        <f>SLOPE(K455:O455,Datas!$G$1:$G$5)</f>
        <v>161.060433295325</v>
      </c>
      <c r="Q455" s="61">
        <f t="shared" si="68"/>
        <v>89.644263695864637</v>
      </c>
      <c r="R455" s="48" t="str">
        <f t="shared" si="69"/>
        <v>AUMENTO</v>
      </c>
      <c r="S455" s="60">
        <f t="shared" si="70"/>
        <v>0.76666666666666683</v>
      </c>
      <c r="T45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55" s="48" t="str">
        <f t="shared" si="71"/>
        <v>Risco MUITO ALTO de transmissão nas escolas com tendência de AUMENTO na taxa.</v>
      </c>
    </row>
    <row r="456" spans="1:21" x14ac:dyDescent="0.35">
      <c r="A456" s="56" t="s">
        <v>671</v>
      </c>
      <c r="B456" s="57">
        <v>10127</v>
      </c>
      <c r="C456" s="48" t="s">
        <v>0</v>
      </c>
      <c r="D456" s="58">
        <v>79</v>
      </c>
      <c r="E456" s="58">
        <v>42</v>
      </c>
      <c r="F456" s="58">
        <v>64</v>
      </c>
      <c r="G456" s="58">
        <v>83</v>
      </c>
      <c r="H456" s="59">
        <v>83</v>
      </c>
      <c r="I456" s="60">
        <f>Tabela1[[#This Row],[E_27/3 a 9/4]]/SUM(Tabela1[E_27/3 a 9/4])</f>
        <v>6.5587761165723682E-4</v>
      </c>
      <c r="J456" s="60">
        <f>SUM($I$4:I456)</f>
        <v>0.90280367923633276</v>
      </c>
      <c r="K456" s="61">
        <f t="shared" si="63"/>
        <v>780.09282117112673</v>
      </c>
      <c r="L456" s="61">
        <f t="shared" si="64"/>
        <v>414.73289226819389</v>
      </c>
      <c r="M456" s="61">
        <f t="shared" si="65"/>
        <v>631.9739310753431</v>
      </c>
      <c r="N456" s="61">
        <f t="shared" si="66"/>
        <v>819.59119186333567</v>
      </c>
      <c r="O456" s="61">
        <f t="shared" si="67"/>
        <v>819.59119186333567</v>
      </c>
      <c r="P456" s="59">
        <f>SLOPE(K456:O456,Datas!$G$1:$G$5)</f>
        <v>48.385504097955966</v>
      </c>
      <c r="Q456" s="61">
        <f t="shared" si="68"/>
        <v>88.816016802702023</v>
      </c>
      <c r="R456" s="48" t="str">
        <f t="shared" si="69"/>
        <v>AUMENTO</v>
      </c>
      <c r="S456" s="60">
        <f t="shared" si="70"/>
        <v>0.34594594594594597</v>
      </c>
      <c r="T45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56" s="48" t="str">
        <f t="shared" si="71"/>
        <v>Risco MUITO ALTO de transmissão nas escolas com tendência de AUMENTO na taxa.</v>
      </c>
    </row>
    <row r="457" spans="1:21" x14ac:dyDescent="0.35">
      <c r="A457" s="56" t="s">
        <v>738</v>
      </c>
      <c r="B457" s="57">
        <v>4108</v>
      </c>
      <c r="C457" s="48" t="s">
        <v>8</v>
      </c>
      <c r="D457" s="58">
        <v>4</v>
      </c>
      <c r="E457" s="58">
        <v>1</v>
      </c>
      <c r="F457" s="58">
        <v>0</v>
      </c>
      <c r="G457" s="58">
        <v>3</v>
      </c>
      <c r="H457" s="59">
        <v>5</v>
      </c>
      <c r="I457" s="60">
        <f>Tabela1[[#This Row],[E_27/3 a 9/4]]/SUM(Tabela1[E_27/3 a 9/4])</f>
        <v>3.9510699497423905E-5</v>
      </c>
      <c r="J457" s="60">
        <f>SUM($I$4:I457)</f>
        <v>0.90284318993583013</v>
      </c>
      <c r="K457" s="61">
        <f t="shared" si="63"/>
        <v>97.370983446932811</v>
      </c>
      <c r="L457" s="61">
        <f t="shared" si="64"/>
        <v>24.342745861733203</v>
      </c>
      <c r="M457" s="61">
        <f t="shared" si="65"/>
        <v>0</v>
      </c>
      <c r="N457" s="61">
        <f t="shared" si="66"/>
        <v>73.028237585199605</v>
      </c>
      <c r="O457" s="61">
        <f t="shared" si="67"/>
        <v>121.71372930866603</v>
      </c>
      <c r="P457" s="59">
        <f>SLOPE(K457:O457,Datas!$G$1:$G$5)</f>
        <v>9.7370983446932851</v>
      </c>
      <c r="Q457" s="61">
        <f t="shared" si="68"/>
        <v>84.136281226409722</v>
      </c>
      <c r="R457" s="48" t="str">
        <f t="shared" si="69"/>
        <v>AUMENTO</v>
      </c>
      <c r="S457" s="60">
        <f t="shared" si="70"/>
        <v>1.4000000000000004</v>
      </c>
      <c r="T457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457" s="48" t="str">
        <f t="shared" si="71"/>
        <v>Risco alto de transmissão nas escolas com tendência de AUMENTO na taxa.</v>
      </c>
    </row>
    <row r="458" spans="1:21" x14ac:dyDescent="0.35">
      <c r="A458" s="56" t="s">
        <v>541</v>
      </c>
      <c r="B458" s="57">
        <v>6241</v>
      </c>
      <c r="C458" s="48" t="s">
        <v>0</v>
      </c>
      <c r="D458" s="58">
        <v>28</v>
      </c>
      <c r="E458" s="58">
        <v>26</v>
      </c>
      <c r="F458" s="58">
        <v>13</v>
      </c>
      <c r="G458" s="58">
        <v>36</v>
      </c>
      <c r="H458" s="59">
        <v>20</v>
      </c>
      <c r="I458" s="60">
        <f>Tabela1[[#This Row],[E_27/3 a 9/4]]/SUM(Tabela1[E_27/3 a 9/4])</f>
        <v>1.5804279798969562E-4</v>
      </c>
      <c r="J458" s="60">
        <f>SUM($I$4:I458)</f>
        <v>0.90300123273381983</v>
      </c>
      <c r="K458" s="61">
        <f t="shared" si="63"/>
        <v>448.64605031244992</v>
      </c>
      <c r="L458" s="61">
        <f t="shared" si="64"/>
        <v>416.59990386156062</v>
      </c>
      <c r="M458" s="61">
        <f t="shared" si="65"/>
        <v>208.29995193078031</v>
      </c>
      <c r="N458" s="61">
        <f t="shared" si="66"/>
        <v>576.8306361160071</v>
      </c>
      <c r="O458" s="61">
        <f t="shared" si="67"/>
        <v>320.46146450889285</v>
      </c>
      <c r="P458" s="59">
        <f>SLOPE(K458:O458,Datas!$G$1:$G$5)</f>
        <v>-9.6138439352667664</v>
      </c>
      <c r="Q458" s="61">
        <f t="shared" si="68"/>
        <v>-84.061639190481273</v>
      </c>
      <c r="R458" s="48" t="str">
        <f t="shared" si="69"/>
        <v>Redução</v>
      </c>
      <c r="S458" s="60">
        <f t="shared" si="70"/>
        <v>0.25373134328358227</v>
      </c>
      <c r="T45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58" s="48" t="str">
        <f t="shared" si="71"/>
        <v>Risco MUITO ALTO de transmissão nas escolas com tendência de Redução na taxa.</v>
      </c>
    </row>
    <row r="459" spans="1:21" x14ac:dyDescent="0.35">
      <c r="A459" s="56" t="s">
        <v>772</v>
      </c>
      <c r="B459" s="57">
        <v>11195</v>
      </c>
      <c r="C459" s="48" t="s">
        <v>0</v>
      </c>
      <c r="D459" s="58">
        <v>13</v>
      </c>
      <c r="E459" s="58">
        <v>24</v>
      </c>
      <c r="F459" s="58">
        <v>54</v>
      </c>
      <c r="G459" s="58">
        <v>79</v>
      </c>
      <c r="H459" s="59">
        <v>72</v>
      </c>
      <c r="I459" s="60">
        <f>Tabela1[[#This Row],[E_27/3 a 9/4]]/SUM(Tabela1[E_27/3 a 9/4])</f>
        <v>5.689540727629042E-4</v>
      </c>
      <c r="J459" s="60">
        <f>SUM($I$4:I459)</f>
        <v>0.90357018680658274</v>
      </c>
      <c r="K459" s="61">
        <f t="shared" si="63"/>
        <v>116.12326931665922</v>
      </c>
      <c r="L459" s="61">
        <f t="shared" si="64"/>
        <v>214.38142027690932</v>
      </c>
      <c r="M459" s="61">
        <f t="shared" si="65"/>
        <v>482.35819562304596</v>
      </c>
      <c r="N459" s="61">
        <f t="shared" si="66"/>
        <v>705.67217507815985</v>
      </c>
      <c r="O459" s="61">
        <f t="shared" si="67"/>
        <v>643.14426083072806</v>
      </c>
      <c r="P459" s="59">
        <f>SLOPE(K459:O459,Datas!$G$1:$G$5)</f>
        <v>154.53327378293881</v>
      </c>
      <c r="Q459" s="61">
        <f t="shared" si="68"/>
        <v>89.629238555717706</v>
      </c>
      <c r="R459" s="48" t="str">
        <f t="shared" si="69"/>
        <v>AUMENTO</v>
      </c>
      <c r="S459" s="60">
        <f t="shared" si="70"/>
        <v>1.4890109890109888</v>
      </c>
      <c r="T45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59" s="48" t="str">
        <f t="shared" si="71"/>
        <v>Risco MUITO ALTO de transmissão nas escolas com tendência de AUMENTO na taxa.</v>
      </c>
    </row>
    <row r="460" spans="1:21" x14ac:dyDescent="0.35">
      <c r="A460" s="56" t="s">
        <v>695</v>
      </c>
      <c r="B460" s="57">
        <v>2728</v>
      </c>
      <c r="C460" s="48" t="s">
        <v>3</v>
      </c>
      <c r="D460" s="58">
        <v>8</v>
      </c>
      <c r="E460" s="58">
        <v>25</v>
      </c>
      <c r="F460" s="58">
        <v>23</v>
      </c>
      <c r="G460" s="58">
        <v>37</v>
      </c>
      <c r="H460" s="59">
        <v>0</v>
      </c>
      <c r="I460" s="60">
        <f>Tabela1[[#This Row],[E_27/3 a 9/4]]/SUM(Tabela1[E_27/3 a 9/4])</f>
        <v>0</v>
      </c>
      <c r="J460" s="60">
        <f>SUM($I$4:I460)</f>
        <v>0.90357018680658274</v>
      </c>
      <c r="K460" s="61">
        <f t="shared" si="63"/>
        <v>293.25513196480938</v>
      </c>
      <c r="L460" s="61">
        <f t="shared" si="64"/>
        <v>916.4222873900294</v>
      </c>
      <c r="M460" s="61">
        <f t="shared" si="65"/>
        <v>843.10850439882688</v>
      </c>
      <c r="N460" s="61">
        <f t="shared" si="66"/>
        <v>1356.3049853372434</v>
      </c>
      <c r="O460" s="61">
        <f t="shared" si="67"/>
        <v>0</v>
      </c>
      <c r="P460" s="59">
        <f>SLOPE(K460:O460,Datas!$G$1:$G$5)</f>
        <v>-14.662756598240481</v>
      </c>
      <c r="Q460" s="61">
        <f t="shared" si="68"/>
        <v>-86.098469337849465</v>
      </c>
      <c r="R460" s="48" t="str">
        <f t="shared" si="69"/>
        <v>Redução</v>
      </c>
      <c r="S460" s="60">
        <f t="shared" si="70"/>
        <v>-8.9285714285716137E-3</v>
      </c>
      <c r="T46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460" s="48" t="str">
        <f t="shared" si="71"/>
        <v>Risco MUITO BAIXO de transmissão nas escolas com tendência de Redução na taxa.</v>
      </c>
    </row>
    <row r="461" spans="1:21" x14ac:dyDescent="0.35">
      <c r="A461" s="56" t="s">
        <v>808</v>
      </c>
      <c r="B461" s="57">
        <v>5755</v>
      </c>
      <c r="C461" s="48" t="s">
        <v>3</v>
      </c>
      <c r="D461" s="58">
        <v>6</v>
      </c>
      <c r="E461" s="58">
        <v>3</v>
      </c>
      <c r="F461" s="58">
        <v>15</v>
      </c>
      <c r="G461" s="58">
        <v>6</v>
      </c>
      <c r="H461" s="59">
        <v>0</v>
      </c>
      <c r="I461" s="60">
        <f>Tabela1[[#This Row],[E_27/3 a 9/4]]/SUM(Tabela1[E_27/3 a 9/4])</f>
        <v>0</v>
      </c>
      <c r="J461" s="60">
        <f>SUM($I$4:I461)</f>
        <v>0.90357018680658274</v>
      </c>
      <c r="K461" s="61">
        <f t="shared" si="63"/>
        <v>104.25716768027802</v>
      </c>
      <c r="L461" s="61">
        <f t="shared" si="64"/>
        <v>52.128583840139008</v>
      </c>
      <c r="M461" s="61">
        <f t="shared" si="65"/>
        <v>260.64291920069508</v>
      </c>
      <c r="N461" s="61">
        <f t="shared" si="66"/>
        <v>104.25716768027802</v>
      </c>
      <c r="O461" s="61">
        <f t="shared" si="67"/>
        <v>0</v>
      </c>
      <c r="P461" s="59">
        <f>SLOPE(K461:O461,Datas!$G$1:$G$5)</f>
        <v>-15.638575152041701</v>
      </c>
      <c r="Q461" s="61">
        <f t="shared" si="68"/>
        <v>-86.341234549777127</v>
      </c>
      <c r="R461" s="48" t="str">
        <f t="shared" si="69"/>
        <v>Redução</v>
      </c>
      <c r="S461" s="60">
        <f t="shared" si="70"/>
        <v>-0.625</v>
      </c>
      <c r="T46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461" s="48" t="str">
        <f t="shared" si="71"/>
        <v>Risco MUITO BAIXO de transmissão nas escolas com tendência de Redução na taxa.</v>
      </c>
    </row>
    <row r="462" spans="1:21" x14ac:dyDescent="0.35">
      <c r="A462" s="56" t="s">
        <v>789</v>
      </c>
      <c r="B462" s="57">
        <v>3941</v>
      </c>
      <c r="C462" s="48" t="s">
        <v>0</v>
      </c>
      <c r="D462" s="58">
        <v>14</v>
      </c>
      <c r="E462" s="58">
        <v>16</v>
      </c>
      <c r="F462" s="58">
        <v>22</v>
      </c>
      <c r="G462" s="58">
        <v>33</v>
      </c>
      <c r="H462" s="59">
        <v>36</v>
      </c>
      <c r="I462" s="60">
        <f>Tabela1[[#This Row],[E_27/3 a 9/4]]/SUM(Tabela1[E_27/3 a 9/4])</f>
        <v>2.844770363814521E-4</v>
      </c>
      <c r="J462" s="60">
        <f>SUM($I$4:I462)</f>
        <v>0.9038546638429642</v>
      </c>
      <c r="K462" s="61">
        <f t="shared" si="63"/>
        <v>355.23978685612792</v>
      </c>
      <c r="L462" s="61">
        <f t="shared" si="64"/>
        <v>405.98832783557475</v>
      </c>
      <c r="M462" s="61">
        <f t="shared" si="65"/>
        <v>558.23395077391524</v>
      </c>
      <c r="N462" s="61">
        <f t="shared" si="66"/>
        <v>837.35092616087286</v>
      </c>
      <c r="O462" s="61">
        <f t="shared" si="67"/>
        <v>913.47373763004327</v>
      </c>
      <c r="P462" s="59">
        <f>SLOPE(K462:O462,Datas!$G$1:$G$5)</f>
        <v>154.78304998731286</v>
      </c>
      <c r="Q462" s="61">
        <f t="shared" si="68"/>
        <v>89.629836843497543</v>
      </c>
      <c r="R462" s="48" t="str">
        <f t="shared" si="69"/>
        <v>AUMENTO</v>
      </c>
      <c r="S462" s="60">
        <f t="shared" si="70"/>
        <v>0.99038461538461553</v>
      </c>
      <c r="T46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62" s="48" t="str">
        <f t="shared" si="71"/>
        <v>Risco MUITO ALTO de transmissão nas escolas com tendência de AUMENTO na taxa.</v>
      </c>
    </row>
    <row r="463" spans="1:21" x14ac:dyDescent="0.35">
      <c r="A463" s="56" t="s">
        <v>228</v>
      </c>
      <c r="B463" s="57">
        <v>8300</v>
      </c>
      <c r="C463" s="48" t="s">
        <v>30</v>
      </c>
      <c r="D463" s="58">
        <v>2</v>
      </c>
      <c r="E463" s="58">
        <v>1</v>
      </c>
      <c r="F463" s="58">
        <v>1</v>
      </c>
      <c r="G463" s="58">
        <v>2</v>
      </c>
      <c r="H463" s="59">
        <v>3</v>
      </c>
      <c r="I463" s="60">
        <f>Tabela1[[#This Row],[E_27/3 a 9/4]]/SUM(Tabela1[E_27/3 a 9/4])</f>
        <v>2.3706419698454342E-5</v>
      </c>
      <c r="J463" s="60">
        <f>SUM($I$4:I463)</f>
        <v>0.9038783702626626</v>
      </c>
      <c r="K463" s="61">
        <f t="shared" si="63"/>
        <v>24.096385542168672</v>
      </c>
      <c r="L463" s="61">
        <f t="shared" si="64"/>
        <v>12.048192771084336</v>
      </c>
      <c r="M463" s="61">
        <f t="shared" si="65"/>
        <v>12.048192771084336</v>
      </c>
      <c r="N463" s="61">
        <f t="shared" si="66"/>
        <v>24.096385542168672</v>
      </c>
      <c r="O463" s="61">
        <f t="shared" si="67"/>
        <v>36.144578313253014</v>
      </c>
      <c r="P463" s="59">
        <f>SLOPE(K463:O463,Datas!$G$1:$G$5)</f>
        <v>3.6144578313253022</v>
      </c>
      <c r="Q463" s="61">
        <f t="shared" si="68"/>
        <v>74.535007585374686</v>
      </c>
      <c r="R463" s="48" t="str">
        <f t="shared" si="69"/>
        <v>AUMENTO</v>
      </c>
      <c r="S463" s="60">
        <f t="shared" si="70"/>
        <v>0.87500000000000022</v>
      </c>
      <c r="T463" s="60" t="str">
        <f>IF(Tabela1[[#This Row],[27/3 a 9/4]]&gt;200,"Muito alto",IF(Tabela1[[#This Row],[27/3 a 9/4]]&gt;50,"Alto",IF(Tabela1[[#This Row],[27/3 a 9/4]]&gt;20,"Moderado",IF(Tabela1[[#This Row],[27/3 a 9/4]]&gt;5,"Baixo","Muito baixo"))))</f>
        <v>Moderado</v>
      </c>
      <c r="U463" s="48" t="str">
        <f t="shared" si="71"/>
        <v>Risco moderado de transmissão nas escolas com tendência de AUMENTO na taxa.</v>
      </c>
    </row>
    <row r="464" spans="1:21" x14ac:dyDescent="0.35">
      <c r="A464" s="56" t="s">
        <v>710</v>
      </c>
      <c r="B464" s="57">
        <v>4158</v>
      </c>
      <c r="C464" s="48" t="s">
        <v>0</v>
      </c>
      <c r="D464" s="58">
        <v>6</v>
      </c>
      <c r="E464" s="58">
        <v>1</v>
      </c>
      <c r="F464" s="58">
        <v>4</v>
      </c>
      <c r="G464" s="58">
        <v>11</v>
      </c>
      <c r="H464" s="59">
        <v>5</v>
      </c>
      <c r="I464" s="60">
        <f>Tabela1[[#This Row],[E_27/3 a 9/4]]/SUM(Tabela1[E_27/3 a 9/4])</f>
        <v>3.9510699497423905E-5</v>
      </c>
      <c r="J464" s="60">
        <f>SUM($I$4:I464)</f>
        <v>0.90391788096215997</v>
      </c>
      <c r="K464" s="61">
        <f t="shared" si="63"/>
        <v>144.3001443001443</v>
      </c>
      <c r="L464" s="61">
        <f t="shared" si="64"/>
        <v>24.050024050024049</v>
      </c>
      <c r="M464" s="61">
        <f t="shared" si="65"/>
        <v>96.200096200096198</v>
      </c>
      <c r="N464" s="61">
        <f t="shared" si="66"/>
        <v>264.55026455026456</v>
      </c>
      <c r="O464" s="61">
        <f t="shared" si="67"/>
        <v>120.25012025012026</v>
      </c>
      <c r="P464" s="59">
        <f>SLOPE(K464:O464,Datas!$G$1:$G$5)</f>
        <v>19.240019240019244</v>
      </c>
      <c r="Q464" s="61">
        <f t="shared" si="68"/>
        <v>87.024729065478056</v>
      </c>
      <c r="R464" s="48" t="str">
        <f t="shared" si="69"/>
        <v>AUMENTO</v>
      </c>
      <c r="S464" s="60">
        <f t="shared" si="70"/>
        <v>1.1818181818181819</v>
      </c>
      <c r="T464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464" s="48" t="str">
        <f t="shared" si="71"/>
        <v>Risco alto de transmissão nas escolas com tendência de AUMENTO na taxa.</v>
      </c>
    </row>
    <row r="465" spans="1:21" x14ac:dyDescent="0.35">
      <c r="A465" s="56" t="s">
        <v>508</v>
      </c>
      <c r="B465" s="57">
        <v>18200</v>
      </c>
      <c r="C465" s="48" t="s">
        <v>30</v>
      </c>
      <c r="D465" s="58">
        <v>11</v>
      </c>
      <c r="E465" s="58">
        <v>4</v>
      </c>
      <c r="F465" s="58">
        <v>4</v>
      </c>
      <c r="G465" s="58">
        <v>19</v>
      </c>
      <c r="H465" s="59">
        <v>29</v>
      </c>
      <c r="I465" s="60">
        <f>Tabela1[[#This Row],[E_27/3 a 9/4]]/SUM(Tabela1[E_27/3 a 9/4])</f>
        <v>2.2916205708505864E-4</v>
      </c>
      <c r="J465" s="60">
        <f>SUM($I$4:I465)</f>
        <v>0.90414704301924498</v>
      </c>
      <c r="K465" s="61">
        <f t="shared" si="63"/>
        <v>60.439560439560438</v>
      </c>
      <c r="L465" s="61">
        <f t="shared" si="64"/>
        <v>21.978021978021978</v>
      </c>
      <c r="M465" s="61">
        <f t="shared" si="65"/>
        <v>21.978021978021978</v>
      </c>
      <c r="N465" s="61">
        <f t="shared" si="66"/>
        <v>104.39560439560441</v>
      </c>
      <c r="O465" s="61">
        <f t="shared" si="67"/>
        <v>159.34065934065936</v>
      </c>
      <c r="P465" s="59">
        <f>SLOPE(K465:O465,Datas!$G$1:$G$5)</f>
        <v>28.021978021978025</v>
      </c>
      <c r="Q465" s="61">
        <f t="shared" si="68"/>
        <v>87.956194392020805</v>
      </c>
      <c r="R465" s="48" t="str">
        <f t="shared" si="69"/>
        <v>AUMENTO</v>
      </c>
      <c r="S465" s="60">
        <f t="shared" si="70"/>
        <v>2.7894736842105261</v>
      </c>
      <c r="T465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465" s="48" t="str">
        <f t="shared" si="71"/>
        <v>Risco alto de transmissão nas escolas com tendência de AUMENTO na taxa.</v>
      </c>
    </row>
    <row r="466" spans="1:21" x14ac:dyDescent="0.35">
      <c r="A466" s="56" t="s">
        <v>238</v>
      </c>
      <c r="B466" s="57">
        <v>29719</v>
      </c>
      <c r="C466" s="48" t="s">
        <v>30</v>
      </c>
      <c r="D466" s="58">
        <v>36</v>
      </c>
      <c r="E466" s="58">
        <v>37</v>
      </c>
      <c r="F466" s="58">
        <v>128</v>
      </c>
      <c r="G466" s="58">
        <v>138</v>
      </c>
      <c r="H466" s="59">
        <v>108</v>
      </c>
      <c r="I466" s="60">
        <f>Tabela1[[#This Row],[E_27/3 a 9/4]]/SUM(Tabela1[E_27/3 a 9/4])</f>
        <v>8.5343110914435629E-4</v>
      </c>
      <c r="J466" s="60">
        <f>SUM($I$4:I466)</f>
        <v>0.90500047412838935</v>
      </c>
      <c r="K466" s="61">
        <f t="shared" si="63"/>
        <v>121.13462767926242</v>
      </c>
      <c r="L466" s="61">
        <f t="shared" si="64"/>
        <v>124.49947844813082</v>
      </c>
      <c r="M466" s="61">
        <f t="shared" si="65"/>
        <v>430.70089841515528</v>
      </c>
      <c r="N466" s="61">
        <f t="shared" si="66"/>
        <v>464.34940610383927</v>
      </c>
      <c r="O466" s="61">
        <f t="shared" si="67"/>
        <v>363.4038830377873</v>
      </c>
      <c r="P466" s="59">
        <f>SLOPE(K466:O466,Datas!$G$1:$G$5)</f>
        <v>82.438843837275812</v>
      </c>
      <c r="Q466" s="61">
        <f t="shared" si="68"/>
        <v>89.305024586808955</v>
      </c>
      <c r="R466" s="48" t="str">
        <f t="shared" si="69"/>
        <v>AUMENTO</v>
      </c>
      <c r="S466" s="60">
        <f t="shared" si="70"/>
        <v>0.83582089552238792</v>
      </c>
      <c r="T46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66" s="48" t="str">
        <f t="shared" si="71"/>
        <v>Risco MUITO ALTO de transmissão nas escolas com tendência de AUMENTO na taxa.</v>
      </c>
    </row>
    <row r="467" spans="1:21" x14ac:dyDescent="0.35">
      <c r="A467" s="56" t="s">
        <v>165</v>
      </c>
      <c r="B467" s="57">
        <v>4883</v>
      </c>
      <c r="C467" s="48" t="s">
        <v>8</v>
      </c>
      <c r="D467" s="58">
        <v>5</v>
      </c>
      <c r="E467" s="58">
        <v>2</v>
      </c>
      <c r="F467" s="58">
        <v>3</v>
      </c>
      <c r="G467" s="58">
        <v>11</v>
      </c>
      <c r="H467" s="59">
        <v>38</v>
      </c>
      <c r="I467" s="60">
        <f>Tabela1[[#This Row],[E_27/3 a 9/4]]/SUM(Tabela1[E_27/3 a 9/4])</f>
        <v>3.0028131618042164E-4</v>
      </c>
      <c r="J467" s="60">
        <f>SUM($I$4:I467)</f>
        <v>0.90530075544456978</v>
      </c>
      <c r="K467" s="61">
        <f t="shared" si="63"/>
        <v>102.39606799098914</v>
      </c>
      <c r="L467" s="61">
        <f t="shared" si="64"/>
        <v>40.958427196395654</v>
      </c>
      <c r="M467" s="61">
        <f t="shared" si="65"/>
        <v>61.437640794593484</v>
      </c>
      <c r="N467" s="61">
        <f t="shared" si="66"/>
        <v>225.27134958017612</v>
      </c>
      <c r="O467" s="61">
        <f t="shared" si="67"/>
        <v>778.21011673151747</v>
      </c>
      <c r="P467" s="59">
        <f>SLOPE(K467:O467,Datas!$G$1:$G$5)</f>
        <v>153.59410198648374</v>
      </c>
      <c r="Q467" s="61">
        <f t="shared" si="68"/>
        <v>89.62697154886429</v>
      </c>
      <c r="R467" s="48" t="str">
        <f t="shared" si="69"/>
        <v>AUMENTO</v>
      </c>
      <c r="S467" s="60">
        <f t="shared" si="70"/>
        <v>6.3500000000000005</v>
      </c>
      <c r="T46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67" s="48" t="str">
        <f t="shared" si="71"/>
        <v>Risco MUITO ALTO de transmissão nas escolas com tendência de AUMENTO na taxa.</v>
      </c>
    </row>
    <row r="468" spans="1:21" x14ac:dyDescent="0.35">
      <c r="A468" s="56" t="s">
        <v>474</v>
      </c>
      <c r="B468" s="57">
        <v>8504</v>
      </c>
      <c r="C468" s="48" t="s">
        <v>30</v>
      </c>
      <c r="D468" s="58">
        <v>3</v>
      </c>
      <c r="E468" s="58">
        <v>0</v>
      </c>
      <c r="F468" s="58">
        <v>5</v>
      </c>
      <c r="G468" s="58">
        <v>22</v>
      </c>
      <c r="H468" s="59">
        <v>19</v>
      </c>
      <c r="I468" s="60">
        <f>Tabela1[[#This Row],[E_27/3 a 9/4]]/SUM(Tabela1[E_27/3 a 9/4])</f>
        <v>1.5014065809021082E-4</v>
      </c>
      <c r="J468" s="60">
        <f>SUM($I$4:I468)</f>
        <v>0.90545089610265994</v>
      </c>
      <c r="K468" s="61">
        <f t="shared" si="63"/>
        <v>35.277516462841021</v>
      </c>
      <c r="L468" s="61">
        <f t="shared" si="64"/>
        <v>0</v>
      </c>
      <c r="M468" s="61">
        <f t="shared" si="65"/>
        <v>58.795860771401685</v>
      </c>
      <c r="N468" s="61">
        <f t="shared" si="66"/>
        <v>258.70178739416747</v>
      </c>
      <c r="O468" s="61">
        <f t="shared" si="67"/>
        <v>223.42427093132645</v>
      </c>
      <c r="P468" s="59">
        <f>SLOPE(K468:O468,Datas!$G$1:$G$5)</f>
        <v>63.499529633113831</v>
      </c>
      <c r="Q468" s="61">
        <f t="shared" si="68"/>
        <v>89.097772156454852</v>
      </c>
      <c r="R468" s="48" t="str">
        <f t="shared" si="69"/>
        <v>AUMENTO</v>
      </c>
      <c r="S468" s="60">
        <f t="shared" si="70"/>
        <v>6.6875</v>
      </c>
      <c r="T46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68" s="48" t="str">
        <f t="shared" si="71"/>
        <v>Risco MUITO ALTO de transmissão nas escolas com tendência de AUMENTO na taxa.</v>
      </c>
    </row>
    <row r="469" spans="1:21" x14ac:dyDescent="0.35">
      <c r="A469" s="56" t="s">
        <v>98</v>
      </c>
      <c r="B469" s="57">
        <v>10657</v>
      </c>
      <c r="C469" s="48" t="s">
        <v>33</v>
      </c>
      <c r="D469" s="58">
        <v>133</v>
      </c>
      <c r="E469" s="58">
        <v>172</v>
      </c>
      <c r="F469" s="58">
        <v>70</v>
      </c>
      <c r="G469" s="58">
        <v>63</v>
      </c>
      <c r="H469" s="59">
        <v>41</v>
      </c>
      <c r="I469" s="60">
        <f>Tabela1[[#This Row],[E_27/3 a 9/4]]/SUM(Tabela1[E_27/3 a 9/4])</f>
        <v>3.2398773587887598E-4</v>
      </c>
      <c r="J469" s="60">
        <f>SUM($I$4:I469)</f>
        <v>0.90577488383853877</v>
      </c>
      <c r="K469" s="61">
        <f t="shared" si="63"/>
        <v>1248.0060054424323</v>
      </c>
      <c r="L469" s="61">
        <f t="shared" si="64"/>
        <v>1613.9626536548747</v>
      </c>
      <c r="M469" s="61">
        <f t="shared" si="65"/>
        <v>656.84526602233268</v>
      </c>
      <c r="N469" s="61">
        <f t="shared" si="66"/>
        <v>591.1607394200995</v>
      </c>
      <c r="O469" s="61">
        <f t="shared" si="67"/>
        <v>384.7236558130806</v>
      </c>
      <c r="P469" s="59">
        <f>SLOPE(K469:O469,Datas!$G$1:$G$5)</f>
        <v>-274.93666134934784</v>
      </c>
      <c r="Q469" s="61">
        <f t="shared" si="68"/>
        <v>-89.791604631502636</v>
      </c>
      <c r="R469" s="48" t="str">
        <f t="shared" si="69"/>
        <v>Redução</v>
      </c>
      <c r="S469" s="60">
        <f t="shared" si="70"/>
        <v>-0.58399999999999996</v>
      </c>
      <c r="T46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69" s="48" t="str">
        <f t="shared" si="71"/>
        <v>Risco MUITO ALTO de transmissão nas escolas com tendência de Redução na taxa.</v>
      </c>
    </row>
    <row r="470" spans="1:21" x14ac:dyDescent="0.35">
      <c r="A470" s="56" t="s">
        <v>405</v>
      </c>
      <c r="B470" s="57">
        <v>10819</v>
      </c>
      <c r="C470" s="48" t="s">
        <v>30</v>
      </c>
      <c r="D470" s="58">
        <v>11</v>
      </c>
      <c r="E470" s="58">
        <v>3</v>
      </c>
      <c r="F470" s="58">
        <v>5</v>
      </c>
      <c r="G470" s="58">
        <v>6</v>
      </c>
      <c r="H470" s="59">
        <v>37</v>
      </c>
      <c r="I470" s="60">
        <f>Tabela1[[#This Row],[E_27/3 a 9/4]]/SUM(Tabela1[E_27/3 a 9/4])</f>
        <v>2.923791762809369E-4</v>
      </c>
      <c r="J470" s="60">
        <f>SUM($I$4:I470)</f>
        <v>0.90606726301481966</v>
      </c>
      <c r="K470" s="61">
        <f t="shared" si="63"/>
        <v>101.67298271559294</v>
      </c>
      <c r="L470" s="61">
        <f t="shared" si="64"/>
        <v>27.728995286070798</v>
      </c>
      <c r="M470" s="61">
        <f t="shared" si="65"/>
        <v>46.214992143451333</v>
      </c>
      <c r="N470" s="61">
        <f t="shared" si="66"/>
        <v>55.457990572141597</v>
      </c>
      <c r="O470" s="61">
        <f t="shared" si="67"/>
        <v>341.99094186153991</v>
      </c>
      <c r="P470" s="59">
        <f>SLOPE(K470:O470,Datas!$G$1:$G$5)</f>
        <v>50.836491357796476</v>
      </c>
      <c r="Q470" s="61">
        <f t="shared" si="68"/>
        <v>88.873085266124846</v>
      </c>
      <c r="R470" s="48" t="str">
        <f t="shared" si="69"/>
        <v>AUMENTO</v>
      </c>
      <c r="S470" s="60">
        <f t="shared" si="70"/>
        <v>2.3947368421052637</v>
      </c>
      <c r="T47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70" s="48" t="str">
        <f t="shared" si="71"/>
        <v>Risco MUITO ALTO de transmissão nas escolas com tendência de AUMENTO na taxa.</v>
      </c>
    </row>
    <row r="471" spans="1:21" x14ac:dyDescent="0.35">
      <c r="A471" s="56" t="s">
        <v>278</v>
      </c>
      <c r="B471" s="57">
        <v>15858</v>
      </c>
      <c r="C471" s="48" t="s">
        <v>0</v>
      </c>
      <c r="D471" s="58">
        <v>0</v>
      </c>
      <c r="E471" s="58">
        <v>0</v>
      </c>
      <c r="F471" s="58">
        <v>121</v>
      </c>
      <c r="G471" s="58">
        <v>38</v>
      </c>
      <c r="H471" s="59">
        <v>49</v>
      </c>
      <c r="I471" s="60">
        <f>Tabela1[[#This Row],[E_27/3 a 9/4]]/SUM(Tabela1[E_27/3 a 9/4])</f>
        <v>3.8720485507475426E-4</v>
      </c>
      <c r="J471" s="60">
        <f>SUM($I$4:I471)</f>
        <v>0.90645446786989436</v>
      </c>
      <c r="K471" s="61">
        <f t="shared" si="63"/>
        <v>0</v>
      </c>
      <c r="L471" s="61">
        <f t="shared" si="64"/>
        <v>0</v>
      </c>
      <c r="M471" s="61">
        <f t="shared" si="65"/>
        <v>763.02181864043382</v>
      </c>
      <c r="N471" s="61">
        <f t="shared" si="66"/>
        <v>239.6266868457561</v>
      </c>
      <c r="O471" s="61">
        <f t="shared" si="67"/>
        <v>308.99230672215919</v>
      </c>
      <c r="P471" s="59">
        <f>SLOPE(K471:O471,Datas!$G$1:$G$5)</f>
        <v>85.761130029007447</v>
      </c>
      <c r="Q471" s="61">
        <f t="shared" si="68"/>
        <v>89.331944634896658</v>
      </c>
      <c r="R471" s="48" t="str">
        <f t="shared" si="69"/>
        <v>AUMENTO</v>
      </c>
      <c r="S471" s="60">
        <f t="shared" si="70"/>
        <v>7.8512396694214934E-2</v>
      </c>
      <c r="T47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71" s="48" t="str">
        <f t="shared" si="71"/>
        <v>Risco MUITO ALTO de transmissão nas escolas com tendência de AUMENTO na taxa.</v>
      </c>
    </row>
    <row r="472" spans="1:21" x14ac:dyDescent="0.35">
      <c r="A472" s="56" t="s">
        <v>273</v>
      </c>
      <c r="B472" s="57">
        <v>11380</v>
      </c>
      <c r="C472" s="48" t="s">
        <v>50</v>
      </c>
      <c r="D472" s="58">
        <v>48</v>
      </c>
      <c r="E472" s="58">
        <v>4</v>
      </c>
      <c r="F472" s="58">
        <v>4</v>
      </c>
      <c r="G472" s="58">
        <v>10</v>
      </c>
      <c r="H472" s="59">
        <v>21</v>
      </c>
      <c r="I472" s="60">
        <f>Tabela1[[#This Row],[E_27/3 a 9/4]]/SUM(Tabela1[E_27/3 a 9/4])</f>
        <v>1.6594493788918039E-4</v>
      </c>
      <c r="J472" s="60">
        <f>SUM($I$4:I472)</f>
        <v>0.90662041280778349</v>
      </c>
      <c r="K472" s="61">
        <f t="shared" si="63"/>
        <v>421.792618629174</v>
      </c>
      <c r="L472" s="61">
        <f t="shared" si="64"/>
        <v>35.149384885764505</v>
      </c>
      <c r="M472" s="61">
        <f t="shared" si="65"/>
        <v>35.149384885764505</v>
      </c>
      <c r="N472" s="61">
        <f t="shared" si="66"/>
        <v>87.873462214411248</v>
      </c>
      <c r="O472" s="61">
        <f t="shared" si="67"/>
        <v>184.53427065026361</v>
      </c>
      <c r="P472" s="59">
        <f>SLOPE(K472:O472,Datas!$G$1:$G$5)</f>
        <v>-42.179261862917407</v>
      </c>
      <c r="Q472" s="61">
        <f t="shared" si="68"/>
        <v>-88.641866984677492</v>
      </c>
      <c r="R472" s="48" t="str">
        <f t="shared" si="69"/>
        <v>Redução</v>
      </c>
      <c r="S472" s="60">
        <f t="shared" si="70"/>
        <v>-0.16964285714285723</v>
      </c>
      <c r="T472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472" s="48" t="str">
        <f t="shared" si="71"/>
        <v>Risco alto de transmissão nas escolas com tendência de Redução na taxa.</v>
      </c>
    </row>
    <row r="473" spans="1:21" x14ac:dyDescent="0.35">
      <c r="A473" s="56" t="s">
        <v>85</v>
      </c>
      <c r="B473" s="57">
        <v>6137</v>
      </c>
      <c r="C473" s="48" t="s">
        <v>8</v>
      </c>
      <c r="D473" s="58">
        <v>4</v>
      </c>
      <c r="E473" s="58">
        <v>2</v>
      </c>
      <c r="F473" s="58">
        <v>1</v>
      </c>
      <c r="G473" s="58">
        <v>27</v>
      </c>
      <c r="H473" s="59">
        <v>38</v>
      </c>
      <c r="I473" s="60">
        <f>Tabela1[[#This Row],[E_27/3 a 9/4]]/SUM(Tabela1[E_27/3 a 9/4])</f>
        <v>3.0028131618042164E-4</v>
      </c>
      <c r="J473" s="60">
        <f>SUM($I$4:I473)</f>
        <v>0.90692069412396392</v>
      </c>
      <c r="K473" s="61">
        <f t="shared" si="63"/>
        <v>65.178425941013529</v>
      </c>
      <c r="L473" s="61">
        <f t="shared" si="64"/>
        <v>32.589212970506765</v>
      </c>
      <c r="M473" s="61">
        <f t="shared" si="65"/>
        <v>16.294606485253382</v>
      </c>
      <c r="N473" s="61">
        <f t="shared" si="66"/>
        <v>439.95437510184132</v>
      </c>
      <c r="O473" s="61">
        <f t="shared" si="67"/>
        <v>619.19504643962853</v>
      </c>
      <c r="P473" s="59">
        <f>SLOPE(K473:O473,Datas!$G$1:$G$5)</f>
        <v>151.53984031285646</v>
      </c>
      <c r="Q473" s="61">
        <f t="shared" si="68"/>
        <v>89.621914951521262</v>
      </c>
      <c r="R473" s="48" t="str">
        <f t="shared" si="69"/>
        <v>AUMENTO</v>
      </c>
      <c r="S473" s="60">
        <f t="shared" si="70"/>
        <v>12.928571428571427</v>
      </c>
      <c r="T47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73" s="48" t="str">
        <f t="shared" si="71"/>
        <v>Risco MUITO ALTO de transmissão nas escolas com tendência de AUMENTO na taxa.</v>
      </c>
    </row>
    <row r="474" spans="1:21" x14ac:dyDescent="0.35">
      <c r="A474" s="56" t="s">
        <v>804</v>
      </c>
      <c r="B474" s="57">
        <v>3114</v>
      </c>
      <c r="C474" s="48" t="s">
        <v>3</v>
      </c>
      <c r="D474" s="58">
        <v>5</v>
      </c>
      <c r="E474" s="58">
        <v>37</v>
      </c>
      <c r="F474" s="58">
        <v>-34</v>
      </c>
      <c r="G474" s="58">
        <v>42</v>
      </c>
      <c r="H474" s="59">
        <v>18</v>
      </c>
      <c r="I474" s="60">
        <f>Tabela1[[#This Row],[E_27/3 a 9/4]]/SUM(Tabela1[E_27/3 a 9/4])</f>
        <v>1.4223851819072605E-4</v>
      </c>
      <c r="J474" s="60">
        <f>SUM($I$4:I474)</f>
        <v>0.90706293264215465</v>
      </c>
      <c r="K474" s="61">
        <f t="shared" si="63"/>
        <v>160.56518946692356</v>
      </c>
      <c r="L474" s="61">
        <f t="shared" si="64"/>
        <v>1188.1824020552344</v>
      </c>
      <c r="M474" s="61">
        <f t="shared" si="65"/>
        <v>-1091.8432883750802</v>
      </c>
      <c r="N474" s="61">
        <f t="shared" si="66"/>
        <v>1348.747591522158</v>
      </c>
      <c r="O474" s="61">
        <f t="shared" si="67"/>
        <v>578.03468208092488</v>
      </c>
      <c r="P474" s="59">
        <f>SLOPE(K474:O474,Datas!$G$1:$G$5)</f>
        <v>99.550417469492615</v>
      </c>
      <c r="Q474" s="61">
        <f t="shared" si="68"/>
        <v>89.424474010883017</v>
      </c>
      <c r="R474" s="48" t="str">
        <f t="shared" si="69"/>
        <v>AUMENTO</v>
      </c>
      <c r="S474" s="60">
        <f t="shared" si="70"/>
        <v>10.249999999999996</v>
      </c>
      <c r="T47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74" s="48" t="str">
        <f t="shared" si="71"/>
        <v>Risco MUITO ALTO de transmissão nas escolas com tendência de AUMENTO na taxa.</v>
      </c>
    </row>
    <row r="475" spans="1:21" x14ac:dyDescent="0.35">
      <c r="A475" s="56" t="s">
        <v>41</v>
      </c>
      <c r="B475" s="57">
        <v>4884</v>
      </c>
      <c r="C475" s="48" t="s">
        <v>30</v>
      </c>
      <c r="D475" s="58">
        <v>6</v>
      </c>
      <c r="E475" s="58">
        <v>2</v>
      </c>
      <c r="F475" s="58">
        <v>30</v>
      </c>
      <c r="G475" s="58">
        <v>76</v>
      </c>
      <c r="H475" s="59">
        <v>69</v>
      </c>
      <c r="I475" s="60">
        <f>Tabela1[[#This Row],[E_27/3 a 9/4]]/SUM(Tabela1[E_27/3 a 9/4])</f>
        <v>5.4524765306444985E-4</v>
      </c>
      <c r="J475" s="60">
        <f>SUM($I$4:I475)</f>
        <v>0.90760818029521906</v>
      </c>
      <c r="K475" s="61">
        <f t="shared" si="63"/>
        <v>122.85012285012284</v>
      </c>
      <c r="L475" s="61">
        <f t="shared" si="64"/>
        <v>40.95004095004095</v>
      </c>
      <c r="M475" s="61">
        <f t="shared" si="65"/>
        <v>614.25061425061426</v>
      </c>
      <c r="N475" s="61">
        <f t="shared" si="66"/>
        <v>1556.1015561015561</v>
      </c>
      <c r="O475" s="61">
        <f t="shared" si="67"/>
        <v>1412.7764127764128</v>
      </c>
      <c r="P475" s="59">
        <f>SLOPE(K475:O475,Datas!$G$1:$G$5)</f>
        <v>409.50040950040955</v>
      </c>
      <c r="Q475" s="61">
        <f t="shared" si="68"/>
        <v>89.860083984551991</v>
      </c>
      <c r="R475" s="48" t="str">
        <f t="shared" si="69"/>
        <v>AUMENTO</v>
      </c>
      <c r="S475" s="60">
        <f t="shared" si="70"/>
        <v>4.723684210526315</v>
      </c>
      <c r="T47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75" s="48" t="str">
        <f t="shared" si="71"/>
        <v>Risco MUITO ALTO de transmissão nas escolas com tendência de AUMENTO na taxa.</v>
      </c>
    </row>
    <row r="476" spans="1:21" x14ac:dyDescent="0.35">
      <c r="A476" s="56" t="s">
        <v>279</v>
      </c>
      <c r="B476" s="57">
        <v>10882</v>
      </c>
      <c r="C476" s="48" t="s">
        <v>26</v>
      </c>
      <c r="D476" s="58">
        <v>48</v>
      </c>
      <c r="E476" s="58">
        <v>25</v>
      </c>
      <c r="F476" s="58">
        <v>46</v>
      </c>
      <c r="G476" s="58">
        <v>101</v>
      </c>
      <c r="H476" s="59">
        <v>77</v>
      </c>
      <c r="I476" s="60">
        <f>Tabela1[[#This Row],[E_27/3 a 9/4]]/SUM(Tabela1[E_27/3 a 9/4])</f>
        <v>6.0846477226032814E-4</v>
      </c>
      <c r="J476" s="60">
        <f>SUM($I$4:I476)</f>
        <v>0.90821664506747934</v>
      </c>
      <c r="K476" s="61">
        <f t="shared" si="63"/>
        <v>441.09538687741224</v>
      </c>
      <c r="L476" s="61">
        <f t="shared" si="64"/>
        <v>229.73718066531885</v>
      </c>
      <c r="M476" s="61">
        <f t="shared" si="65"/>
        <v>422.71641242418673</v>
      </c>
      <c r="N476" s="61">
        <f t="shared" si="66"/>
        <v>928.13820988788825</v>
      </c>
      <c r="O476" s="61">
        <f t="shared" si="67"/>
        <v>707.59051644918213</v>
      </c>
      <c r="P476" s="59">
        <f>SLOPE(K476:O476,Datas!$G$1:$G$5)</f>
        <v>123.13912883661092</v>
      </c>
      <c r="Q476" s="61">
        <f t="shared" si="68"/>
        <v>89.534717188823976</v>
      </c>
      <c r="R476" s="48" t="str">
        <f t="shared" si="69"/>
        <v>AUMENTO</v>
      </c>
      <c r="S476" s="60">
        <f t="shared" si="70"/>
        <v>1.2436974789915967</v>
      </c>
      <c r="T47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76" s="48" t="str">
        <f t="shared" si="71"/>
        <v>Risco MUITO ALTO de transmissão nas escolas com tendência de AUMENTO na taxa.</v>
      </c>
    </row>
    <row r="477" spans="1:21" x14ac:dyDescent="0.35">
      <c r="A477" s="56" t="s">
        <v>528</v>
      </c>
      <c r="B477" s="57">
        <v>7784</v>
      </c>
      <c r="C477" s="48" t="s">
        <v>77</v>
      </c>
      <c r="D477" s="58">
        <v>26</v>
      </c>
      <c r="E477" s="58">
        <v>21</v>
      </c>
      <c r="F477" s="58">
        <v>32</v>
      </c>
      <c r="G477" s="58">
        <v>47</v>
      </c>
      <c r="H477" s="59">
        <v>-2</v>
      </c>
      <c r="I477" s="60">
        <f>Tabela1[[#This Row],[E_27/3 a 9/4]]/SUM(Tabela1[E_27/3 a 9/4])</f>
        <v>-1.580427979896956E-5</v>
      </c>
      <c r="J477" s="60">
        <f>SUM($I$4:I477)</f>
        <v>0.90820084078768037</v>
      </c>
      <c r="K477" s="61">
        <f t="shared" si="63"/>
        <v>334.01849948612539</v>
      </c>
      <c r="L477" s="61">
        <f t="shared" si="64"/>
        <v>269.78417266187051</v>
      </c>
      <c r="M477" s="61">
        <f t="shared" si="65"/>
        <v>411.09969167523127</v>
      </c>
      <c r="N477" s="61">
        <f t="shared" si="66"/>
        <v>603.80267214799596</v>
      </c>
      <c r="O477" s="61">
        <f t="shared" si="67"/>
        <v>-25.693730729701954</v>
      </c>
      <c r="P477" s="59">
        <f>SLOPE(K477:O477,Datas!$G$1:$G$5)</f>
        <v>-38.540596094552924</v>
      </c>
      <c r="Q477" s="61">
        <f t="shared" si="68"/>
        <v>-88.513698988276332</v>
      </c>
      <c r="R477" s="48" t="str">
        <f t="shared" si="69"/>
        <v>Redução</v>
      </c>
      <c r="S477" s="60">
        <f t="shared" si="70"/>
        <v>-0.14556962025316456</v>
      </c>
      <c r="T47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477" s="48" t="str">
        <f t="shared" si="71"/>
        <v>Risco MUITO BAIXO de transmissão nas escolas com tendência de Redução na taxa.</v>
      </c>
    </row>
    <row r="478" spans="1:21" x14ac:dyDescent="0.35">
      <c r="A478" s="56" t="s">
        <v>730</v>
      </c>
      <c r="B478" s="57">
        <v>14682</v>
      </c>
      <c r="C478" s="48" t="s">
        <v>30</v>
      </c>
      <c r="D478" s="58">
        <v>7</v>
      </c>
      <c r="E478" s="58">
        <v>17</v>
      </c>
      <c r="F478" s="58">
        <v>31</v>
      </c>
      <c r="G478" s="58">
        <v>99</v>
      </c>
      <c r="H478" s="59">
        <v>191</v>
      </c>
      <c r="I478" s="60">
        <f>Tabela1[[#This Row],[E_27/3 a 9/4]]/SUM(Tabela1[E_27/3 a 9/4])</f>
        <v>1.5093087208015931E-3</v>
      </c>
      <c r="J478" s="60">
        <f>SUM($I$4:I478)</f>
        <v>0.90971014950848195</v>
      </c>
      <c r="K478" s="61">
        <f t="shared" si="63"/>
        <v>47.677428143304731</v>
      </c>
      <c r="L478" s="61">
        <f t="shared" si="64"/>
        <v>115.78803977659719</v>
      </c>
      <c r="M478" s="61">
        <f t="shared" si="65"/>
        <v>211.14289606320662</v>
      </c>
      <c r="N478" s="61">
        <f t="shared" si="66"/>
        <v>674.29505516959534</v>
      </c>
      <c r="O478" s="61">
        <f t="shared" si="67"/>
        <v>1300.9126821958862</v>
      </c>
      <c r="P478" s="59">
        <f>SLOPE(K478:O478,Datas!$G$1:$G$5)</f>
        <v>306.4977523498161</v>
      </c>
      <c r="Q478" s="61">
        <f t="shared" si="68"/>
        <v>89.813063633352257</v>
      </c>
      <c r="R478" s="48" t="str">
        <f t="shared" si="69"/>
        <v>AUMENTO</v>
      </c>
      <c r="S478" s="60">
        <f t="shared" si="70"/>
        <v>6.9090909090909092</v>
      </c>
      <c r="T47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78" s="48" t="str">
        <f t="shared" si="71"/>
        <v>Risco MUITO ALTO de transmissão nas escolas com tendência de AUMENTO na taxa.</v>
      </c>
    </row>
    <row r="479" spans="1:21" x14ac:dyDescent="0.35">
      <c r="A479" s="56" t="s">
        <v>753</v>
      </c>
      <c r="B479" s="57">
        <v>12909</v>
      </c>
      <c r="C479" s="48" t="s">
        <v>0</v>
      </c>
      <c r="D479" s="58">
        <v>15</v>
      </c>
      <c r="E479" s="58">
        <v>13</v>
      </c>
      <c r="F479" s="58">
        <v>18</v>
      </c>
      <c r="G479" s="58">
        <v>54</v>
      </c>
      <c r="H479" s="59">
        <v>74</v>
      </c>
      <c r="I479" s="60">
        <f>Tabela1[[#This Row],[E_27/3 a 9/4]]/SUM(Tabela1[E_27/3 a 9/4])</f>
        <v>5.8475835256187379E-4</v>
      </c>
      <c r="J479" s="60">
        <f>SUM($I$4:I479)</f>
        <v>0.91029490786104383</v>
      </c>
      <c r="K479" s="61">
        <f t="shared" si="63"/>
        <v>116.19800139437602</v>
      </c>
      <c r="L479" s="61">
        <f t="shared" si="64"/>
        <v>100.70493454179255</v>
      </c>
      <c r="M479" s="61">
        <f t="shared" si="65"/>
        <v>139.43760167325121</v>
      </c>
      <c r="N479" s="61">
        <f t="shared" si="66"/>
        <v>418.31280501975368</v>
      </c>
      <c r="O479" s="61">
        <f t="shared" si="67"/>
        <v>573.24347354558836</v>
      </c>
      <c r="P479" s="59">
        <f>SLOPE(K479:O479,Datas!$G$1:$G$5)</f>
        <v>123.16988147803859</v>
      </c>
      <c r="Q479" s="61">
        <f t="shared" si="68"/>
        <v>89.534833353964828</v>
      </c>
      <c r="R479" s="48" t="str">
        <f t="shared" si="69"/>
        <v>AUMENTO</v>
      </c>
      <c r="S479" s="60">
        <f t="shared" si="70"/>
        <v>3.1739130434782608</v>
      </c>
      <c r="T47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79" s="48" t="str">
        <f t="shared" si="71"/>
        <v>Risco MUITO ALTO de transmissão nas escolas com tendência de AUMENTO na taxa.</v>
      </c>
    </row>
    <row r="480" spans="1:21" x14ac:dyDescent="0.35">
      <c r="A480" s="56" t="s">
        <v>104</v>
      </c>
      <c r="B480" s="57">
        <v>10544</v>
      </c>
      <c r="C480" s="48" t="s">
        <v>71</v>
      </c>
      <c r="D480" s="58">
        <v>8</v>
      </c>
      <c r="E480" s="58">
        <v>2</v>
      </c>
      <c r="F480" s="58">
        <v>1</v>
      </c>
      <c r="G480" s="58">
        <v>9</v>
      </c>
      <c r="H480" s="59">
        <v>24</v>
      </c>
      <c r="I480" s="60">
        <f>Tabela1[[#This Row],[E_27/3 a 9/4]]/SUM(Tabela1[E_27/3 a 9/4])</f>
        <v>1.8965135758763473E-4</v>
      </c>
      <c r="J480" s="60">
        <f>SUM($I$4:I480)</f>
        <v>0.91048455921863147</v>
      </c>
      <c r="K480" s="61">
        <f t="shared" si="63"/>
        <v>75.872534142640362</v>
      </c>
      <c r="L480" s="61">
        <f t="shared" si="64"/>
        <v>18.96813353566009</v>
      </c>
      <c r="M480" s="61">
        <f t="shared" si="65"/>
        <v>9.4840667678300452</v>
      </c>
      <c r="N480" s="61">
        <f t="shared" si="66"/>
        <v>85.356600910470419</v>
      </c>
      <c r="O480" s="61">
        <f t="shared" si="67"/>
        <v>227.6176024279211</v>
      </c>
      <c r="P480" s="59">
        <f>SLOPE(K480:O480,Datas!$G$1:$G$5)</f>
        <v>36.987860394537179</v>
      </c>
      <c r="Q480" s="61">
        <f t="shared" si="68"/>
        <v>88.451334435128786</v>
      </c>
      <c r="R480" s="48" t="str">
        <f t="shared" si="69"/>
        <v>AUMENTO</v>
      </c>
      <c r="S480" s="60">
        <f t="shared" si="70"/>
        <v>3.5000000000000004</v>
      </c>
      <c r="T48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80" s="48" t="str">
        <f t="shared" si="71"/>
        <v>Risco MUITO ALTO de transmissão nas escolas com tendência de AUMENTO na taxa.</v>
      </c>
    </row>
    <row r="481" spans="1:21" x14ac:dyDescent="0.35">
      <c r="A481" s="56" t="s">
        <v>579</v>
      </c>
      <c r="B481" s="57">
        <v>3968</v>
      </c>
      <c r="C481" s="48" t="s">
        <v>0</v>
      </c>
      <c r="D481" s="58">
        <v>10</v>
      </c>
      <c r="E481" s="58">
        <v>9</v>
      </c>
      <c r="F481" s="58">
        <v>3</v>
      </c>
      <c r="G481" s="58">
        <v>7</v>
      </c>
      <c r="H481" s="59">
        <v>22</v>
      </c>
      <c r="I481" s="60">
        <f>Tabela1[[#This Row],[E_27/3 a 9/4]]/SUM(Tabela1[E_27/3 a 9/4])</f>
        <v>1.7384707778866516E-4</v>
      </c>
      <c r="J481" s="60">
        <f>SUM($I$4:I481)</f>
        <v>0.91065840629642014</v>
      </c>
      <c r="K481" s="61">
        <f t="shared" si="63"/>
        <v>252.01612903225805</v>
      </c>
      <c r="L481" s="61">
        <f t="shared" si="64"/>
        <v>226.81451612903228</v>
      </c>
      <c r="M481" s="61">
        <f t="shared" si="65"/>
        <v>75.604838709677423</v>
      </c>
      <c r="N481" s="61">
        <f t="shared" si="66"/>
        <v>176.41129032258064</v>
      </c>
      <c r="O481" s="61">
        <f t="shared" si="67"/>
        <v>554.4354838709678</v>
      </c>
      <c r="P481" s="59">
        <f>SLOPE(K481:O481,Datas!$G$1:$G$5)</f>
        <v>55.443548387096783</v>
      </c>
      <c r="Q481" s="61">
        <f t="shared" si="68"/>
        <v>88.966704523414251</v>
      </c>
      <c r="R481" s="48" t="str">
        <f t="shared" si="69"/>
        <v>AUMENTO</v>
      </c>
      <c r="S481" s="60">
        <f t="shared" si="70"/>
        <v>0.97727272727272707</v>
      </c>
      <c r="T48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81" s="48" t="str">
        <f t="shared" si="71"/>
        <v>Risco MUITO ALTO de transmissão nas escolas com tendência de AUMENTO na taxa.</v>
      </c>
    </row>
    <row r="482" spans="1:21" x14ac:dyDescent="0.35">
      <c r="A482" s="56" t="s">
        <v>657</v>
      </c>
      <c r="B482" s="57">
        <v>28240</v>
      </c>
      <c r="C482" s="48" t="s">
        <v>53</v>
      </c>
      <c r="D482" s="58">
        <v>428</v>
      </c>
      <c r="E482" s="58">
        <v>620</v>
      </c>
      <c r="F482" s="58">
        <v>141</v>
      </c>
      <c r="G482" s="58">
        <v>39</v>
      </c>
      <c r="H482" s="59">
        <v>31</v>
      </c>
      <c r="I482" s="60">
        <f>Tabela1[[#This Row],[E_27/3 a 9/4]]/SUM(Tabela1[E_27/3 a 9/4])</f>
        <v>2.4496633688402821E-4</v>
      </c>
      <c r="J482" s="60">
        <f>SUM($I$4:I482)</f>
        <v>0.91090337263330412</v>
      </c>
      <c r="K482" s="61">
        <f t="shared" si="63"/>
        <v>1515.5807365439093</v>
      </c>
      <c r="L482" s="61">
        <f t="shared" si="64"/>
        <v>2195.467422096317</v>
      </c>
      <c r="M482" s="61">
        <f t="shared" si="65"/>
        <v>499.29178470254959</v>
      </c>
      <c r="N482" s="61">
        <f t="shared" si="66"/>
        <v>138.10198300283287</v>
      </c>
      <c r="O482" s="61">
        <f t="shared" si="67"/>
        <v>109.77337110481585</v>
      </c>
      <c r="P482" s="59">
        <f>SLOPE(K482:O482,Datas!$G$1:$G$5)</f>
        <v>-486.89801699716708</v>
      </c>
      <c r="Q482" s="61">
        <f t="shared" si="68"/>
        <v>-89.882325051752019</v>
      </c>
      <c r="R482" s="48" t="str">
        <f t="shared" si="69"/>
        <v>Redução</v>
      </c>
      <c r="S482" s="60">
        <f t="shared" si="70"/>
        <v>-0.91169049621530684</v>
      </c>
      <c r="T482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482" s="48" t="str">
        <f t="shared" si="71"/>
        <v>Risco alto de transmissão nas escolas com tendência de Redução na taxa.</v>
      </c>
    </row>
    <row r="483" spans="1:21" x14ac:dyDescent="0.35">
      <c r="A483" s="56" t="s">
        <v>612</v>
      </c>
      <c r="B483" s="57">
        <v>14380</v>
      </c>
      <c r="C483" s="48" t="s">
        <v>77</v>
      </c>
      <c r="D483" s="58">
        <v>20</v>
      </c>
      <c r="E483" s="58">
        <v>26</v>
      </c>
      <c r="F483" s="58">
        <v>14</v>
      </c>
      <c r="G483" s="58">
        <v>1</v>
      </c>
      <c r="H483" s="59">
        <v>0</v>
      </c>
      <c r="I483" s="60">
        <f>Tabela1[[#This Row],[E_27/3 a 9/4]]/SUM(Tabela1[E_27/3 a 9/4])</f>
        <v>0</v>
      </c>
      <c r="J483" s="60">
        <f>SUM($I$4:I483)</f>
        <v>0.91090337263330412</v>
      </c>
      <c r="K483" s="61">
        <f t="shared" si="63"/>
        <v>139.08205841446454</v>
      </c>
      <c r="L483" s="61">
        <f t="shared" si="64"/>
        <v>180.80667593880389</v>
      </c>
      <c r="M483" s="61">
        <f t="shared" si="65"/>
        <v>97.357440890125176</v>
      </c>
      <c r="N483" s="61">
        <f t="shared" si="66"/>
        <v>6.9541029207232272</v>
      </c>
      <c r="O483" s="61">
        <f t="shared" si="67"/>
        <v>0</v>
      </c>
      <c r="P483" s="59">
        <f>SLOPE(K483:O483,Datas!$G$1:$G$5)</f>
        <v>-45.201668984700973</v>
      </c>
      <c r="Q483" s="61">
        <f t="shared" si="68"/>
        <v>-88.732647795774142</v>
      </c>
      <c r="R483" s="48" t="str">
        <f t="shared" si="69"/>
        <v>Redução</v>
      </c>
      <c r="S483" s="60">
        <f t="shared" si="70"/>
        <v>-0.97499999999999998</v>
      </c>
      <c r="T48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483" s="48" t="str">
        <f t="shared" si="71"/>
        <v>Risco MUITO BAIXO de transmissão nas escolas com tendência de Redução na taxa.</v>
      </c>
    </row>
    <row r="484" spans="1:21" x14ac:dyDescent="0.35">
      <c r="A484" s="56" t="s">
        <v>198</v>
      </c>
      <c r="B484" s="57">
        <v>15858</v>
      </c>
      <c r="C484" s="48" t="s">
        <v>53</v>
      </c>
      <c r="D484" s="58">
        <v>58</v>
      </c>
      <c r="E484" s="58">
        <v>75</v>
      </c>
      <c r="F484" s="58">
        <v>72</v>
      </c>
      <c r="G484" s="58">
        <v>87</v>
      </c>
      <c r="H484" s="59">
        <v>69</v>
      </c>
      <c r="I484" s="60">
        <f>Tabela1[[#This Row],[E_27/3 a 9/4]]/SUM(Tabela1[E_27/3 a 9/4])</f>
        <v>5.4524765306444985E-4</v>
      </c>
      <c r="J484" s="60">
        <f>SUM($I$4:I484)</f>
        <v>0.91144862028636853</v>
      </c>
      <c r="K484" s="61">
        <f t="shared" si="63"/>
        <v>365.74599571194352</v>
      </c>
      <c r="L484" s="61">
        <f t="shared" si="64"/>
        <v>472.94740824820281</v>
      </c>
      <c r="M484" s="61">
        <f t="shared" si="65"/>
        <v>454.02951191827469</v>
      </c>
      <c r="N484" s="61">
        <f t="shared" si="66"/>
        <v>548.61899356791525</v>
      </c>
      <c r="O484" s="61">
        <f t="shared" si="67"/>
        <v>435.11161558834652</v>
      </c>
      <c r="P484" s="59">
        <f>SLOPE(K484:O484,Datas!$G$1:$G$5)</f>
        <v>21.440282507251844</v>
      </c>
      <c r="Q484" s="61">
        <f t="shared" si="68"/>
        <v>87.329592715420404</v>
      </c>
      <c r="R484" s="48" t="str">
        <f t="shared" si="69"/>
        <v>AUMENTO</v>
      </c>
      <c r="S484" s="60">
        <f t="shared" si="70"/>
        <v>0.14146341463414633</v>
      </c>
      <c r="T48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84" s="48" t="str">
        <f t="shared" si="71"/>
        <v>Risco MUITO ALTO de transmissão nas escolas com tendência de AUMENTO na taxa.</v>
      </c>
    </row>
    <row r="485" spans="1:21" x14ac:dyDescent="0.35">
      <c r="A485" s="56" t="s">
        <v>784</v>
      </c>
      <c r="B485" s="57">
        <v>6904</v>
      </c>
      <c r="C485" s="48" t="s">
        <v>10</v>
      </c>
      <c r="D485" s="58">
        <v>15</v>
      </c>
      <c r="E485" s="58">
        <v>13</v>
      </c>
      <c r="F485" s="58">
        <v>22</v>
      </c>
      <c r="G485" s="58">
        <v>28</v>
      </c>
      <c r="H485" s="59">
        <v>70</v>
      </c>
      <c r="I485" s="60">
        <f>Tabela1[[#This Row],[E_27/3 a 9/4]]/SUM(Tabela1[E_27/3 a 9/4])</f>
        <v>5.531497929639346E-4</v>
      </c>
      <c r="J485" s="60">
        <f>SUM($I$4:I485)</f>
        <v>0.91200177007933247</v>
      </c>
      <c r="K485" s="61">
        <f t="shared" si="63"/>
        <v>217.26535341830825</v>
      </c>
      <c r="L485" s="61">
        <f t="shared" si="64"/>
        <v>188.29663962920046</v>
      </c>
      <c r="M485" s="61">
        <f t="shared" si="65"/>
        <v>318.65585168018538</v>
      </c>
      <c r="N485" s="61">
        <f t="shared" si="66"/>
        <v>405.56199304750868</v>
      </c>
      <c r="O485" s="61">
        <f t="shared" si="67"/>
        <v>1013.9049826187718</v>
      </c>
      <c r="P485" s="59">
        <f>SLOPE(K485:O485,Datas!$G$1:$G$5)</f>
        <v>181.05446118192353</v>
      </c>
      <c r="Q485" s="61">
        <f t="shared" si="68"/>
        <v>89.683547168442914</v>
      </c>
      <c r="R485" s="48" t="str">
        <f t="shared" si="69"/>
        <v>AUMENTO</v>
      </c>
      <c r="S485" s="60">
        <f t="shared" si="70"/>
        <v>1.94</v>
      </c>
      <c r="T48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85" s="48" t="str">
        <f t="shared" si="71"/>
        <v>Risco MUITO ALTO de transmissão nas escolas com tendência de AUMENTO na taxa.</v>
      </c>
    </row>
    <row r="486" spans="1:21" x14ac:dyDescent="0.35">
      <c r="A486" s="56" t="s">
        <v>756</v>
      </c>
      <c r="B486" s="57">
        <v>3260</v>
      </c>
      <c r="C486" s="48" t="s">
        <v>77</v>
      </c>
      <c r="D486" s="58">
        <v>0</v>
      </c>
      <c r="E486" s="58">
        <v>0</v>
      </c>
      <c r="F486" s="58">
        <v>3</v>
      </c>
      <c r="G486" s="58">
        <v>0</v>
      </c>
      <c r="H486" s="59">
        <v>0</v>
      </c>
      <c r="I486" s="60">
        <f>Tabela1[[#This Row],[E_27/3 a 9/4]]/SUM(Tabela1[E_27/3 a 9/4])</f>
        <v>0</v>
      </c>
      <c r="J486" s="60">
        <f>SUM($I$4:I486)</f>
        <v>0.91200177007933247</v>
      </c>
      <c r="K486" s="61">
        <f t="shared" si="63"/>
        <v>0</v>
      </c>
      <c r="L486" s="61">
        <f t="shared" si="64"/>
        <v>0</v>
      </c>
      <c r="M486" s="61">
        <f t="shared" si="65"/>
        <v>92.024539877300612</v>
      </c>
      <c r="N486" s="61">
        <f t="shared" si="66"/>
        <v>0</v>
      </c>
      <c r="O486" s="61">
        <f t="shared" si="67"/>
        <v>0</v>
      </c>
      <c r="P486" s="59">
        <f>SLOPE(K486:O486,Datas!$G$1:$G$5)</f>
        <v>7.1054273576010023E-16</v>
      </c>
      <c r="Q486" s="61">
        <f t="shared" si="68"/>
        <v>4.071109992273302E-14</v>
      </c>
      <c r="R486" s="48" t="str">
        <f t="shared" si="69"/>
        <v>Estabilidade</v>
      </c>
      <c r="S486" s="60">
        <f t="shared" si="70"/>
        <v>-1</v>
      </c>
      <c r="T48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486" s="48" t="str">
        <f t="shared" si="71"/>
        <v>Risco MUITO BAIXO de transmissão nas escolas com tendência de Estabilidade na taxa.</v>
      </c>
    </row>
    <row r="487" spans="1:21" x14ac:dyDescent="0.35">
      <c r="A487" s="56" t="s">
        <v>67</v>
      </c>
      <c r="B487" s="57">
        <v>5967</v>
      </c>
      <c r="C487" s="48" t="s">
        <v>0</v>
      </c>
      <c r="D487" s="58">
        <v>20</v>
      </c>
      <c r="E487" s="58">
        <v>7</v>
      </c>
      <c r="F487" s="58">
        <v>21</v>
      </c>
      <c r="G487" s="58">
        <v>61</v>
      </c>
      <c r="H487" s="59">
        <v>82</v>
      </c>
      <c r="I487" s="60">
        <f>Tabela1[[#This Row],[E_27/3 a 9/4]]/SUM(Tabela1[E_27/3 a 9/4])</f>
        <v>6.4797547175775197E-4</v>
      </c>
      <c r="J487" s="60">
        <f>SUM($I$4:I487)</f>
        <v>0.91264974555109024</v>
      </c>
      <c r="K487" s="61">
        <f t="shared" si="63"/>
        <v>335.17680576504108</v>
      </c>
      <c r="L487" s="61">
        <f t="shared" si="64"/>
        <v>117.31188201776438</v>
      </c>
      <c r="M487" s="61">
        <f t="shared" si="65"/>
        <v>351.93564605329311</v>
      </c>
      <c r="N487" s="61">
        <f t="shared" si="66"/>
        <v>1022.2892575833753</v>
      </c>
      <c r="O487" s="61">
        <f t="shared" si="67"/>
        <v>1374.2249036366684</v>
      </c>
      <c r="P487" s="59">
        <f>SLOPE(K487:O487,Datas!$G$1:$G$5)</f>
        <v>298.30735713088654</v>
      </c>
      <c r="Q487" s="61">
        <f t="shared" si="68"/>
        <v>89.807931103530308</v>
      </c>
      <c r="R487" s="48" t="str">
        <f t="shared" si="69"/>
        <v>AUMENTO</v>
      </c>
      <c r="S487" s="60">
        <f t="shared" si="70"/>
        <v>3.4687499999999991</v>
      </c>
      <c r="T48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87" s="48" t="str">
        <f t="shared" si="71"/>
        <v>Risco MUITO ALTO de transmissão nas escolas com tendência de AUMENTO na taxa.</v>
      </c>
    </row>
    <row r="488" spans="1:21" x14ac:dyDescent="0.35">
      <c r="A488" s="56" t="s">
        <v>797</v>
      </c>
      <c r="B488" s="57">
        <v>3932</v>
      </c>
      <c r="C488" s="48" t="s">
        <v>3</v>
      </c>
      <c r="D488" s="58">
        <v>9</v>
      </c>
      <c r="E488" s="58">
        <v>3</v>
      </c>
      <c r="F488" s="58">
        <v>0</v>
      </c>
      <c r="G488" s="58">
        <v>11</v>
      </c>
      <c r="H488" s="59">
        <v>11</v>
      </c>
      <c r="I488" s="60">
        <f>Tabela1[[#This Row],[E_27/3 a 9/4]]/SUM(Tabela1[E_27/3 a 9/4])</f>
        <v>8.6923538894332581E-5</v>
      </c>
      <c r="J488" s="60">
        <f>SUM($I$4:I488)</f>
        <v>0.91273666908998452</v>
      </c>
      <c r="K488" s="61">
        <f t="shared" si="63"/>
        <v>228.8911495422177</v>
      </c>
      <c r="L488" s="61">
        <f t="shared" si="64"/>
        <v>76.297049847405901</v>
      </c>
      <c r="M488" s="61">
        <f t="shared" si="65"/>
        <v>0</v>
      </c>
      <c r="N488" s="61">
        <f t="shared" si="66"/>
        <v>279.7558494404883</v>
      </c>
      <c r="O488" s="61">
        <f t="shared" si="67"/>
        <v>279.7558494404883</v>
      </c>
      <c r="P488" s="59">
        <f>SLOPE(K488:O488,Datas!$G$1:$G$5)</f>
        <v>30.518819938962359</v>
      </c>
      <c r="Q488" s="61">
        <f t="shared" si="68"/>
        <v>88.123279748777065</v>
      </c>
      <c r="R488" s="48" t="str">
        <f t="shared" si="69"/>
        <v>AUMENTO</v>
      </c>
      <c r="S488" s="60">
        <f t="shared" si="70"/>
        <v>1.75</v>
      </c>
      <c r="T48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88" s="48" t="str">
        <f t="shared" si="71"/>
        <v>Risco MUITO ALTO de transmissão nas escolas com tendência de AUMENTO na taxa.</v>
      </c>
    </row>
    <row r="489" spans="1:21" x14ac:dyDescent="0.35">
      <c r="A489" s="56" t="s">
        <v>589</v>
      </c>
      <c r="B489" s="57">
        <v>3725</v>
      </c>
      <c r="C489" s="48" t="s">
        <v>3</v>
      </c>
      <c r="D489" s="58">
        <v>9</v>
      </c>
      <c r="E489" s="58">
        <v>3</v>
      </c>
      <c r="F489" s="58">
        <v>11</v>
      </c>
      <c r="G489" s="58">
        <v>6</v>
      </c>
      <c r="H489" s="59">
        <v>4</v>
      </c>
      <c r="I489" s="60">
        <f>Tabela1[[#This Row],[E_27/3 a 9/4]]/SUM(Tabela1[E_27/3 a 9/4])</f>
        <v>3.160855959793912E-5</v>
      </c>
      <c r="J489" s="60">
        <f>SUM($I$4:I489)</f>
        <v>0.91276827764958246</v>
      </c>
      <c r="K489" s="61">
        <f t="shared" si="63"/>
        <v>241.61073825503354</v>
      </c>
      <c r="L489" s="61">
        <f t="shared" si="64"/>
        <v>80.536912751677846</v>
      </c>
      <c r="M489" s="61">
        <f t="shared" si="65"/>
        <v>295.30201342281879</v>
      </c>
      <c r="N489" s="61">
        <f t="shared" si="66"/>
        <v>161.07382550335569</v>
      </c>
      <c r="O489" s="61">
        <f t="shared" si="67"/>
        <v>107.38255033557046</v>
      </c>
      <c r="P489" s="59">
        <f>SLOPE(K489:O489,Datas!$G$1:$G$5)</f>
        <v>-18.791946308724832</v>
      </c>
      <c r="Q489" s="61">
        <f t="shared" si="68"/>
        <v>-86.95391910765575</v>
      </c>
      <c r="R489" s="48" t="str">
        <f t="shared" si="69"/>
        <v>Redução</v>
      </c>
      <c r="S489" s="60">
        <f t="shared" si="70"/>
        <v>-0.34782608695652184</v>
      </c>
      <c r="T489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489" s="48" t="str">
        <f t="shared" si="71"/>
        <v>Risco alto de transmissão nas escolas com tendência de Redução na taxa.</v>
      </c>
    </row>
    <row r="490" spans="1:21" x14ac:dyDescent="0.35">
      <c r="A490" s="56" t="s">
        <v>542</v>
      </c>
      <c r="B490" s="57">
        <v>6294</v>
      </c>
      <c r="C490" s="48" t="s">
        <v>53</v>
      </c>
      <c r="D490" s="58">
        <v>3</v>
      </c>
      <c r="E490" s="58">
        <v>22</v>
      </c>
      <c r="F490" s="58">
        <v>16</v>
      </c>
      <c r="G490" s="58">
        <v>6</v>
      </c>
      <c r="H490" s="59">
        <v>7</v>
      </c>
      <c r="I490" s="60">
        <f>Tabela1[[#This Row],[E_27/3 a 9/4]]/SUM(Tabela1[E_27/3 a 9/4])</f>
        <v>5.5314979296393461E-5</v>
      </c>
      <c r="J490" s="60">
        <f>SUM($I$4:I490)</f>
        <v>0.9128235926288788</v>
      </c>
      <c r="K490" s="61">
        <f t="shared" si="63"/>
        <v>47.664442326024783</v>
      </c>
      <c r="L490" s="61">
        <f t="shared" si="64"/>
        <v>349.5392437241818</v>
      </c>
      <c r="M490" s="61">
        <f t="shared" si="65"/>
        <v>254.21035907213221</v>
      </c>
      <c r="N490" s="61">
        <f t="shared" si="66"/>
        <v>95.328884652049567</v>
      </c>
      <c r="O490" s="61">
        <f t="shared" si="67"/>
        <v>111.21703209405784</v>
      </c>
      <c r="P490" s="59">
        <f>SLOPE(K490:O490,Datas!$G$1:$G$5)</f>
        <v>-12.710517953606612</v>
      </c>
      <c r="Q490" s="61">
        <f t="shared" si="68"/>
        <v>-85.501520771932476</v>
      </c>
      <c r="R490" s="48" t="str">
        <f t="shared" si="69"/>
        <v>Redução</v>
      </c>
      <c r="S490" s="60">
        <f t="shared" si="70"/>
        <v>-0.52439024390243894</v>
      </c>
      <c r="T490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490" s="48" t="str">
        <f t="shared" si="71"/>
        <v>Risco alto de transmissão nas escolas com tendência de Redução na taxa.</v>
      </c>
    </row>
    <row r="491" spans="1:21" x14ac:dyDescent="0.35">
      <c r="A491" s="56" t="s">
        <v>119</v>
      </c>
      <c r="B491" s="57">
        <v>10616</v>
      </c>
      <c r="C491" s="48" t="s">
        <v>71</v>
      </c>
      <c r="D491" s="58">
        <v>20</v>
      </c>
      <c r="E491" s="58">
        <v>11</v>
      </c>
      <c r="F491" s="58">
        <v>14</v>
      </c>
      <c r="G491" s="58">
        <v>29</v>
      </c>
      <c r="H491" s="59">
        <v>34</v>
      </c>
      <c r="I491" s="60">
        <f>Tabela1[[#This Row],[E_27/3 a 9/4]]/SUM(Tabela1[E_27/3 a 9/4])</f>
        <v>2.6867275658248256E-4</v>
      </c>
      <c r="J491" s="60">
        <f>SUM($I$4:I491)</f>
        <v>0.91309226538546129</v>
      </c>
      <c r="K491" s="61">
        <f t="shared" si="63"/>
        <v>188.39487565938208</v>
      </c>
      <c r="L491" s="61">
        <f t="shared" si="64"/>
        <v>103.61718161266015</v>
      </c>
      <c r="M491" s="61">
        <f t="shared" si="65"/>
        <v>131.87641296156744</v>
      </c>
      <c r="N491" s="61">
        <f t="shared" si="66"/>
        <v>273.17256970610401</v>
      </c>
      <c r="O491" s="61">
        <f t="shared" si="67"/>
        <v>320.27128862094952</v>
      </c>
      <c r="P491" s="59">
        <f>SLOPE(K491:O491,Datas!$G$1:$G$5)</f>
        <v>43.330821401657872</v>
      </c>
      <c r="Q491" s="61">
        <f t="shared" si="68"/>
        <v>88.677947731390859</v>
      </c>
      <c r="R491" s="48" t="str">
        <f t="shared" si="69"/>
        <v>AUMENTO</v>
      </c>
      <c r="S491" s="60">
        <f t="shared" si="70"/>
        <v>1.0999999999999999</v>
      </c>
      <c r="T49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91" s="48" t="str">
        <f t="shared" si="71"/>
        <v>Risco MUITO ALTO de transmissão nas escolas com tendência de AUMENTO na taxa.</v>
      </c>
    </row>
    <row r="492" spans="1:21" x14ac:dyDescent="0.35">
      <c r="A492" s="56" t="s">
        <v>489</v>
      </c>
      <c r="B492" s="57">
        <v>5813</v>
      </c>
      <c r="C492" s="48" t="s">
        <v>71</v>
      </c>
      <c r="D492" s="58">
        <v>2</v>
      </c>
      <c r="E492" s="58">
        <v>4</v>
      </c>
      <c r="F492" s="58">
        <v>1</v>
      </c>
      <c r="G492" s="58">
        <v>3</v>
      </c>
      <c r="H492" s="59">
        <v>5</v>
      </c>
      <c r="I492" s="60">
        <f>Tabela1[[#This Row],[E_27/3 a 9/4]]/SUM(Tabela1[E_27/3 a 9/4])</f>
        <v>3.9510699497423905E-5</v>
      </c>
      <c r="J492" s="60">
        <f>SUM($I$4:I492)</f>
        <v>0.91313177608495866</v>
      </c>
      <c r="K492" s="61">
        <f t="shared" si="63"/>
        <v>34.405642525374162</v>
      </c>
      <c r="L492" s="61">
        <f t="shared" si="64"/>
        <v>68.811285050748324</v>
      </c>
      <c r="M492" s="61">
        <f t="shared" si="65"/>
        <v>17.202821262687081</v>
      </c>
      <c r="N492" s="61">
        <f t="shared" si="66"/>
        <v>51.608463788061243</v>
      </c>
      <c r="O492" s="61">
        <f t="shared" si="67"/>
        <v>86.014106313435406</v>
      </c>
      <c r="P492" s="59">
        <f>SLOPE(K492:O492,Datas!$G$1:$G$5)</f>
        <v>8.6014106313435406</v>
      </c>
      <c r="Q492" s="61">
        <f t="shared" si="68"/>
        <v>83.36856342840764</v>
      </c>
      <c r="R492" s="48" t="str">
        <f t="shared" si="69"/>
        <v>AUMENTO</v>
      </c>
      <c r="S492" s="60">
        <f t="shared" si="70"/>
        <v>0.71428571428571419</v>
      </c>
      <c r="T492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492" s="48" t="str">
        <f t="shared" si="71"/>
        <v>Risco alto de transmissão nas escolas com tendência de AUMENTO na taxa.</v>
      </c>
    </row>
    <row r="493" spans="1:21" x14ac:dyDescent="0.35">
      <c r="A493" s="56" t="s">
        <v>427</v>
      </c>
      <c r="B493" s="57">
        <v>5136</v>
      </c>
      <c r="C493" s="48" t="s">
        <v>71</v>
      </c>
      <c r="D493" s="58">
        <v>12</v>
      </c>
      <c r="E493" s="58">
        <v>12</v>
      </c>
      <c r="F493" s="58">
        <v>4</v>
      </c>
      <c r="G493" s="58">
        <v>3</v>
      </c>
      <c r="H493" s="59">
        <v>9</v>
      </c>
      <c r="I493" s="60">
        <f>Tabela1[[#This Row],[E_27/3 a 9/4]]/SUM(Tabela1[E_27/3 a 9/4])</f>
        <v>7.1119259095363025E-5</v>
      </c>
      <c r="J493" s="60">
        <f>SUM($I$4:I493)</f>
        <v>0.91320289534405397</v>
      </c>
      <c r="K493" s="61">
        <f t="shared" si="63"/>
        <v>233.64485981308408</v>
      </c>
      <c r="L493" s="61">
        <f t="shared" si="64"/>
        <v>233.64485981308408</v>
      </c>
      <c r="M493" s="61">
        <f t="shared" si="65"/>
        <v>77.881619937694708</v>
      </c>
      <c r="N493" s="61">
        <f t="shared" si="66"/>
        <v>58.411214953271021</v>
      </c>
      <c r="O493" s="61">
        <f t="shared" si="67"/>
        <v>175.23364485981307</v>
      </c>
      <c r="P493" s="59">
        <f>SLOPE(K493:O493,Datas!$G$1:$G$5)</f>
        <v>-29.20560747663551</v>
      </c>
      <c r="Q493" s="61">
        <f t="shared" si="68"/>
        <v>-88.038958630353576</v>
      </c>
      <c r="R493" s="48" t="str">
        <f t="shared" si="69"/>
        <v>Redução</v>
      </c>
      <c r="S493" s="60">
        <f t="shared" si="70"/>
        <v>-0.3571428571428571</v>
      </c>
      <c r="T493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493" s="48" t="str">
        <f t="shared" si="71"/>
        <v>Risco alto de transmissão nas escolas com tendência de Redução na taxa.</v>
      </c>
    </row>
    <row r="494" spans="1:21" x14ac:dyDescent="0.35">
      <c r="A494" s="56" t="s">
        <v>820</v>
      </c>
      <c r="B494" s="57">
        <v>3065</v>
      </c>
      <c r="C494" s="48" t="s">
        <v>3</v>
      </c>
      <c r="D494" s="58">
        <v>37</v>
      </c>
      <c r="E494" s="58">
        <v>20</v>
      </c>
      <c r="F494" s="58">
        <v>7</v>
      </c>
      <c r="G494" s="58">
        <v>14</v>
      </c>
      <c r="H494" s="59">
        <v>13</v>
      </c>
      <c r="I494" s="60">
        <f>Tabela1[[#This Row],[E_27/3 a 9/4]]/SUM(Tabela1[E_27/3 a 9/4])</f>
        <v>1.0272781869330215E-4</v>
      </c>
      <c r="J494" s="60">
        <f>SUM($I$4:I494)</f>
        <v>0.91330562316274722</v>
      </c>
      <c r="K494" s="61">
        <f t="shared" si="63"/>
        <v>1207.1778140293638</v>
      </c>
      <c r="L494" s="61">
        <f t="shared" si="64"/>
        <v>652.5285481239805</v>
      </c>
      <c r="M494" s="61">
        <f t="shared" si="65"/>
        <v>228.38499184339315</v>
      </c>
      <c r="N494" s="61">
        <f t="shared" si="66"/>
        <v>456.7699836867863</v>
      </c>
      <c r="O494" s="61">
        <f t="shared" si="67"/>
        <v>424.14355628058729</v>
      </c>
      <c r="P494" s="59">
        <f>SLOPE(K494:O494,Datas!$G$1:$G$5)</f>
        <v>-176.18270799347474</v>
      </c>
      <c r="Q494" s="61">
        <f t="shared" si="68"/>
        <v>-89.67479689184799</v>
      </c>
      <c r="R494" s="48" t="str">
        <f t="shared" si="69"/>
        <v>Redução</v>
      </c>
      <c r="S494" s="60">
        <f t="shared" si="70"/>
        <v>-0.3671875</v>
      </c>
      <c r="T49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94" s="48" t="str">
        <f t="shared" si="71"/>
        <v>Risco MUITO ALTO de transmissão nas escolas com tendência de Redução na taxa.</v>
      </c>
    </row>
    <row r="495" spans="1:21" x14ac:dyDescent="0.35">
      <c r="A495" s="56" t="s">
        <v>495</v>
      </c>
      <c r="B495" s="57">
        <v>14755</v>
      </c>
      <c r="C495" s="48" t="s">
        <v>26</v>
      </c>
      <c r="D495" s="58">
        <v>34</v>
      </c>
      <c r="E495" s="58">
        <v>128</v>
      </c>
      <c r="F495" s="58">
        <v>246</v>
      </c>
      <c r="G495" s="58">
        <v>173</v>
      </c>
      <c r="H495" s="59">
        <v>79</v>
      </c>
      <c r="I495" s="60">
        <f>Tabela1[[#This Row],[E_27/3 a 9/4]]/SUM(Tabela1[E_27/3 a 9/4])</f>
        <v>6.2426905205929762E-4</v>
      </c>
      <c r="J495" s="60">
        <f>SUM($I$4:I495)</f>
        <v>0.91392989221480647</v>
      </c>
      <c r="K495" s="61">
        <f t="shared" si="63"/>
        <v>230.43036258895293</v>
      </c>
      <c r="L495" s="61">
        <f t="shared" si="64"/>
        <v>867.50254151135209</v>
      </c>
      <c r="M495" s="61">
        <f t="shared" si="65"/>
        <v>1667.2314469671298</v>
      </c>
      <c r="N495" s="61">
        <f t="shared" si="66"/>
        <v>1172.4839037614367</v>
      </c>
      <c r="O495" s="61">
        <f t="shared" si="67"/>
        <v>535.41172483903767</v>
      </c>
      <c r="P495" s="59">
        <f>SLOPE(K495:O495,Datas!$G$1:$G$5)</f>
        <v>91.494408675025426</v>
      </c>
      <c r="Q495" s="61">
        <f t="shared" si="68"/>
        <v>89.373803284272924</v>
      </c>
      <c r="R495" s="48" t="str">
        <f t="shared" si="69"/>
        <v>AUMENTO</v>
      </c>
      <c r="S495" s="60">
        <f t="shared" si="70"/>
        <v>-7.3529411764705843E-2</v>
      </c>
      <c r="T49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95" s="48" t="str">
        <f t="shared" si="71"/>
        <v>Risco MUITO ALTO de transmissão nas escolas com tendência de AUMENTO na taxa.</v>
      </c>
    </row>
    <row r="496" spans="1:21" x14ac:dyDescent="0.35">
      <c r="A496" s="56" t="s">
        <v>467</v>
      </c>
      <c r="B496" s="57">
        <v>4972</v>
      </c>
      <c r="C496" s="48" t="s">
        <v>0</v>
      </c>
      <c r="D496" s="58">
        <v>10</v>
      </c>
      <c r="E496" s="58">
        <v>8</v>
      </c>
      <c r="F496" s="58">
        <v>3</v>
      </c>
      <c r="G496" s="58">
        <v>22</v>
      </c>
      <c r="H496" s="59">
        <v>15</v>
      </c>
      <c r="I496" s="60">
        <f>Tabela1[[#This Row],[E_27/3 a 9/4]]/SUM(Tabela1[E_27/3 a 9/4])</f>
        <v>1.1853209849227171E-4</v>
      </c>
      <c r="J496" s="60">
        <f>SUM($I$4:I496)</f>
        <v>0.91404842431329869</v>
      </c>
      <c r="K496" s="61">
        <f t="shared" si="63"/>
        <v>201.1263073209976</v>
      </c>
      <c r="L496" s="61">
        <f t="shared" si="64"/>
        <v>160.90104585679805</v>
      </c>
      <c r="M496" s="61">
        <f t="shared" si="65"/>
        <v>60.337892196299272</v>
      </c>
      <c r="N496" s="61">
        <f t="shared" si="66"/>
        <v>442.47787610619469</v>
      </c>
      <c r="O496" s="61">
        <f t="shared" si="67"/>
        <v>301.68946098149638</v>
      </c>
      <c r="P496" s="59">
        <f>SLOPE(K496:O496,Datas!$G$1:$G$5)</f>
        <v>48.270313757039418</v>
      </c>
      <c r="Q496" s="61">
        <f t="shared" si="68"/>
        <v>88.813192199827256</v>
      </c>
      <c r="R496" s="48" t="str">
        <f t="shared" si="69"/>
        <v>AUMENTO</v>
      </c>
      <c r="S496" s="60">
        <f t="shared" si="70"/>
        <v>1.642857142857143</v>
      </c>
      <c r="T49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96" s="48" t="str">
        <f t="shared" si="71"/>
        <v>Risco MUITO ALTO de transmissão nas escolas com tendência de AUMENTO na taxa.</v>
      </c>
    </row>
    <row r="497" spans="1:21" x14ac:dyDescent="0.35">
      <c r="A497" s="56" t="s">
        <v>586</v>
      </c>
      <c r="B497" s="57">
        <v>14158</v>
      </c>
      <c r="C497" s="48" t="s">
        <v>10</v>
      </c>
      <c r="D497" s="58">
        <v>50</v>
      </c>
      <c r="E497" s="58">
        <v>12</v>
      </c>
      <c r="F497" s="58">
        <v>36</v>
      </c>
      <c r="G497" s="58">
        <v>132</v>
      </c>
      <c r="H497" s="59">
        <v>100</v>
      </c>
      <c r="I497" s="60">
        <f>Tabela1[[#This Row],[E_27/3 a 9/4]]/SUM(Tabela1[E_27/3 a 9/4])</f>
        <v>7.9021398994847801E-4</v>
      </c>
      <c r="J497" s="60">
        <f>SUM($I$4:I497)</f>
        <v>0.91483863830324719</v>
      </c>
      <c r="K497" s="61">
        <f t="shared" si="63"/>
        <v>353.1572255968357</v>
      </c>
      <c r="L497" s="61">
        <f t="shared" si="64"/>
        <v>84.757734143240569</v>
      </c>
      <c r="M497" s="61">
        <f t="shared" si="65"/>
        <v>254.27320242972172</v>
      </c>
      <c r="N497" s="61">
        <f t="shared" si="66"/>
        <v>932.33507557564621</v>
      </c>
      <c r="O497" s="61">
        <f t="shared" si="67"/>
        <v>706.3144511936714</v>
      </c>
      <c r="P497" s="59">
        <f>SLOPE(K497:O497,Datas!$G$1:$G$5)</f>
        <v>155.38917926260771</v>
      </c>
      <c r="Q497" s="61">
        <f t="shared" si="68"/>
        <v>89.631280705420068</v>
      </c>
      <c r="R497" s="48" t="str">
        <f t="shared" si="69"/>
        <v>AUMENTO</v>
      </c>
      <c r="S497" s="60">
        <f t="shared" si="70"/>
        <v>2.5510204081632653</v>
      </c>
      <c r="T49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97" s="48" t="str">
        <f t="shared" si="71"/>
        <v>Risco MUITO ALTO de transmissão nas escolas com tendência de AUMENTO na taxa.</v>
      </c>
    </row>
    <row r="498" spans="1:21" x14ac:dyDescent="0.35">
      <c r="A498" s="56" t="s">
        <v>862</v>
      </c>
      <c r="B498" s="57">
        <v>11425</v>
      </c>
      <c r="C498" s="48" t="s">
        <v>24</v>
      </c>
      <c r="D498" s="58">
        <v>21</v>
      </c>
      <c r="E498" s="58">
        <v>18</v>
      </c>
      <c r="F498" s="58">
        <v>43</v>
      </c>
      <c r="G498" s="58">
        <v>114</v>
      </c>
      <c r="H498" s="59">
        <v>148</v>
      </c>
      <c r="I498" s="60">
        <f>Tabela1[[#This Row],[E_27/3 a 9/4]]/SUM(Tabela1[E_27/3 a 9/4])</f>
        <v>1.1695167051237476E-3</v>
      </c>
      <c r="J498" s="60">
        <f>SUM($I$4:I498)</f>
        <v>0.91600815500837096</v>
      </c>
      <c r="K498" s="61">
        <f t="shared" si="63"/>
        <v>183.80743982494531</v>
      </c>
      <c r="L498" s="61">
        <f t="shared" si="64"/>
        <v>157.5492341356674</v>
      </c>
      <c r="M498" s="61">
        <f t="shared" si="65"/>
        <v>376.36761487964992</v>
      </c>
      <c r="N498" s="61">
        <f t="shared" si="66"/>
        <v>997.81181619256029</v>
      </c>
      <c r="O498" s="61">
        <f t="shared" si="67"/>
        <v>1295.4048140043765</v>
      </c>
      <c r="P498" s="59">
        <f>SLOPE(K498:O498,Datas!$G$1:$G$5)</f>
        <v>306.3457330415755</v>
      </c>
      <c r="Q498" s="61">
        <f t="shared" si="68"/>
        <v>89.812970869744817</v>
      </c>
      <c r="R498" s="48" t="str">
        <f t="shared" si="69"/>
        <v>AUMENTO</v>
      </c>
      <c r="S498" s="60">
        <f t="shared" si="70"/>
        <v>3.7926829268292681</v>
      </c>
      <c r="T49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98" s="48" t="str">
        <f t="shared" si="71"/>
        <v>Risco MUITO ALTO de transmissão nas escolas com tendência de AUMENTO na taxa.</v>
      </c>
    </row>
    <row r="499" spans="1:21" x14ac:dyDescent="0.35">
      <c r="A499" s="56" t="s">
        <v>519</v>
      </c>
      <c r="B499" s="57">
        <v>5535</v>
      </c>
      <c r="C499" s="48" t="s">
        <v>10</v>
      </c>
      <c r="D499" s="58">
        <v>131</v>
      </c>
      <c r="E499" s="58">
        <v>33</v>
      </c>
      <c r="F499" s="58">
        <v>14</v>
      </c>
      <c r="G499" s="58">
        <v>47</v>
      </c>
      <c r="H499" s="59">
        <v>59</v>
      </c>
      <c r="I499" s="60">
        <f>Tabela1[[#This Row],[E_27/3 a 9/4]]/SUM(Tabela1[E_27/3 a 9/4])</f>
        <v>4.6622625406960203E-4</v>
      </c>
      <c r="J499" s="60">
        <f>SUM($I$4:I499)</f>
        <v>0.91647438126244052</v>
      </c>
      <c r="K499" s="61">
        <f t="shared" si="63"/>
        <v>2366.757000903342</v>
      </c>
      <c r="L499" s="61">
        <f t="shared" si="64"/>
        <v>596.20596205962056</v>
      </c>
      <c r="M499" s="61">
        <f t="shared" si="65"/>
        <v>252.93586269196024</v>
      </c>
      <c r="N499" s="61">
        <f t="shared" si="66"/>
        <v>849.14182475158088</v>
      </c>
      <c r="O499" s="61">
        <f t="shared" si="67"/>
        <v>1065.943992773261</v>
      </c>
      <c r="P499" s="59">
        <f>SLOPE(K499:O499,Datas!$G$1:$G$5)</f>
        <v>-234.86901535682017</v>
      </c>
      <c r="Q499" s="61">
        <f t="shared" si="68"/>
        <v>-89.756053674378549</v>
      </c>
      <c r="R499" s="48" t="str">
        <f t="shared" si="69"/>
        <v>Redução</v>
      </c>
      <c r="S499" s="60">
        <f t="shared" si="70"/>
        <v>-0.10674157303370781</v>
      </c>
      <c r="T49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499" s="48" t="str">
        <f t="shared" si="71"/>
        <v>Risco MUITO ALTO de transmissão nas escolas com tendência de Redução na taxa.</v>
      </c>
    </row>
    <row r="500" spans="1:21" x14ac:dyDescent="0.35">
      <c r="A500" s="56" t="s">
        <v>703</v>
      </c>
      <c r="B500" s="57">
        <v>4747</v>
      </c>
      <c r="C500" s="48" t="s">
        <v>10</v>
      </c>
      <c r="D500" s="58">
        <v>11</v>
      </c>
      <c r="E500" s="58">
        <v>28</v>
      </c>
      <c r="F500" s="58">
        <v>57</v>
      </c>
      <c r="G500" s="58">
        <v>96</v>
      </c>
      <c r="H500" s="59">
        <v>38</v>
      </c>
      <c r="I500" s="60">
        <f>Tabela1[[#This Row],[E_27/3 a 9/4]]/SUM(Tabela1[E_27/3 a 9/4])</f>
        <v>3.0028131618042164E-4</v>
      </c>
      <c r="J500" s="60">
        <f>SUM($I$4:I500)</f>
        <v>0.91677466257862095</v>
      </c>
      <c r="K500" s="61">
        <f t="shared" si="63"/>
        <v>231.72530018959344</v>
      </c>
      <c r="L500" s="61">
        <f t="shared" si="64"/>
        <v>589.84621866441955</v>
      </c>
      <c r="M500" s="61">
        <f t="shared" si="65"/>
        <v>1200.7583737097116</v>
      </c>
      <c r="N500" s="61">
        <f t="shared" si="66"/>
        <v>2022.3298925637246</v>
      </c>
      <c r="O500" s="61">
        <f t="shared" si="67"/>
        <v>800.50558247314086</v>
      </c>
      <c r="P500" s="59">
        <f>SLOPE(K500:O500,Datas!$G$1:$G$5)</f>
        <v>257.00442384664001</v>
      </c>
      <c r="Q500" s="61">
        <f t="shared" si="68"/>
        <v>89.777064186249547</v>
      </c>
      <c r="R500" s="48" t="str">
        <f t="shared" si="69"/>
        <v>AUMENTO</v>
      </c>
      <c r="S500" s="60">
        <f t="shared" si="70"/>
        <v>1.0937499999999998</v>
      </c>
      <c r="T50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00" s="48" t="str">
        <f t="shared" si="71"/>
        <v>Risco MUITO ALTO de transmissão nas escolas com tendência de AUMENTO na taxa.</v>
      </c>
    </row>
    <row r="501" spans="1:21" x14ac:dyDescent="0.35">
      <c r="A501" s="56" t="s">
        <v>299</v>
      </c>
      <c r="B501" s="57">
        <v>20105</v>
      </c>
      <c r="C501" s="48" t="s">
        <v>0</v>
      </c>
      <c r="D501" s="58">
        <v>57</v>
      </c>
      <c r="E501" s="58">
        <v>54</v>
      </c>
      <c r="F501" s="58">
        <v>101</v>
      </c>
      <c r="G501" s="58">
        <v>195</v>
      </c>
      <c r="H501" s="59">
        <v>164</v>
      </c>
      <c r="I501" s="60">
        <f>Tabela1[[#This Row],[E_27/3 a 9/4]]/SUM(Tabela1[E_27/3 a 9/4])</f>
        <v>1.2959509435155039E-3</v>
      </c>
      <c r="J501" s="60">
        <f>SUM($I$4:I501)</f>
        <v>0.91807061352213648</v>
      </c>
      <c r="K501" s="61">
        <f t="shared" si="63"/>
        <v>283.51156428749067</v>
      </c>
      <c r="L501" s="61">
        <f t="shared" si="64"/>
        <v>268.58990300920169</v>
      </c>
      <c r="M501" s="61">
        <f t="shared" si="65"/>
        <v>502.36259636906243</v>
      </c>
      <c r="N501" s="61">
        <f t="shared" si="66"/>
        <v>969.90798308878391</v>
      </c>
      <c r="O501" s="61">
        <f t="shared" si="67"/>
        <v>815.71748321313112</v>
      </c>
      <c r="P501" s="59">
        <f>SLOPE(K501:O501,Datas!$G$1:$G$5)</f>
        <v>176.57299179308632</v>
      </c>
      <c r="Q501" s="61">
        <f t="shared" si="68"/>
        <v>89.675515681208495</v>
      </c>
      <c r="R501" s="48" t="str">
        <f t="shared" si="69"/>
        <v>AUMENTO</v>
      </c>
      <c r="S501" s="60">
        <f t="shared" si="70"/>
        <v>1.5400943396226416</v>
      </c>
      <c r="T50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01" s="48" t="str">
        <f t="shared" si="71"/>
        <v>Risco MUITO ALTO de transmissão nas escolas com tendência de AUMENTO na taxa.</v>
      </c>
    </row>
    <row r="502" spans="1:21" x14ac:dyDescent="0.35">
      <c r="A502" s="56" t="s">
        <v>728</v>
      </c>
      <c r="B502" s="57">
        <v>9135</v>
      </c>
      <c r="C502" s="48" t="s">
        <v>19</v>
      </c>
      <c r="D502" s="58">
        <v>23</v>
      </c>
      <c r="E502" s="58">
        <v>17</v>
      </c>
      <c r="F502" s="58">
        <v>62</v>
      </c>
      <c r="G502" s="58">
        <v>54</v>
      </c>
      <c r="H502" s="59">
        <v>63</v>
      </c>
      <c r="I502" s="60">
        <f>Tabela1[[#This Row],[E_27/3 a 9/4]]/SUM(Tabela1[E_27/3 a 9/4])</f>
        <v>4.9783481366754117E-4</v>
      </c>
      <c r="J502" s="60">
        <f>SUM($I$4:I502)</f>
        <v>0.91856844833580398</v>
      </c>
      <c r="K502" s="61">
        <f t="shared" si="63"/>
        <v>251.77887246852765</v>
      </c>
      <c r="L502" s="61">
        <f t="shared" si="64"/>
        <v>186.09742747673781</v>
      </c>
      <c r="M502" s="61">
        <f t="shared" si="65"/>
        <v>678.70826491516141</v>
      </c>
      <c r="N502" s="61">
        <f t="shared" si="66"/>
        <v>591.13300492610847</v>
      </c>
      <c r="O502" s="61">
        <f t="shared" si="67"/>
        <v>689.65517241379314</v>
      </c>
      <c r="P502" s="59">
        <f>SLOPE(K502:O502,Datas!$G$1:$G$5)</f>
        <v>128.07881773399018</v>
      </c>
      <c r="Q502" s="61">
        <f t="shared" si="68"/>
        <v>89.552661272816465</v>
      </c>
      <c r="R502" s="48" t="str">
        <f t="shared" si="69"/>
        <v>AUMENTO</v>
      </c>
      <c r="S502" s="60">
        <f t="shared" si="70"/>
        <v>0.72058823529411808</v>
      </c>
      <c r="T50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02" s="48" t="str">
        <f t="shared" si="71"/>
        <v>Risco MUITO ALTO de transmissão nas escolas com tendência de AUMENTO na taxa.</v>
      </c>
    </row>
    <row r="503" spans="1:21" x14ac:dyDescent="0.35">
      <c r="A503" s="56" t="s">
        <v>302</v>
      </c>
      <c r="B503" s="57">
        <v>4434</v>
      </c>
      <c r="C503" s="48" t="s">
        <v>10</v>
      </c>
      <c r="D503" s="58">
        <v>31</v>
      </c>
      <c r="E503" s="58">
        <v>5</v>
      </c>
      <c r="F503" s="58">
        <v>10</v>
      </c>
      <c r="G503" s="58">
        <v>17</v>
      </c>
      <c r="H503" s="59">
        <v>6</v>
      </c>
      <c r="I503" s="60">
        <f>Tabela1[[#This Row],[E_27/3 a 9/4]]/SUM(Tabela1[E_27/3 a 9/4])</f>
        <v>4.7412839396908683E-5</v>
      </c>
      <c r="J503" s="60">
        <f>SUM($I$4:I503)</f>
        <v>0.91861586117520089</v>
      </c>
      <c r="K503" s="61">
        <f t="shared" si="63"/>
        <v>699.14298601714029</v>
      </c>
      <c r="L503" s="61">
        <f t="shared" si="64"/>
        <v>112.76499774470004</v>
      </c>
      <c r="M503" s="61">
        <f t="shared" si="65"/>
        <v>225.52999548940008</v>
      </c>
      <c r="N503" s="61">
        <f t="shared" si="66"/>
        <v>383.40099233198015</v>
      </c>
      <c r="O503" s="61">
        <f t="shared" si="67"/>
        <v>135.31799729364008</v>
      </c>
      <c r="P503" s="59">
        <f>SLOPE(K503:O503,Datas!$G$1:$G$5)</f>
        <v>-85.701398285972033</v>
      </c>
      <c r="Q503" s="61">
        <f t="shared" si="68"/>
        <v>-89.331479059166625</v>
      </c>
      <c r="R503" s="48" t="str">
        <f t="shared" si="69"/>
        <v>Redução</v>
      </c>
      <c r="S503" s="60">
        <f t="shared" si="70"/>
        <v>-0.25000000000000006</v>
      </c>
      <c r="T503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503" s="48" t="str">
        <f t="shared" si="71"/>
        <v>Risco alto de transmissão nas escolas com tendência de Redução na taxa.</v>
      </c>
    </row>
    <row r="504" spans="1:21" x14ac:dyDescent="0.35">
      <c r="A504" s="56" t="s">
        <v>479</v>
      </c>
      <c r="B504" s="57">
        <v>2860</v>
      </c>
      <c r="C504" s="48" t="s">
        <v>24</v>
      </c>
      <c r="D504" s="58">
        <v>14</v>
      </c>
      <c r="E504" s="58">
        <v>30</v>
      </c>
      <c r="F504" s="58">
        <v>57</v>
      </c>
      <c r="G504" s="58">
        <v>72</v>
      </c>
      <c r="H504" s="59">
        <v>28</v>
      </c>
      <c r="I504" s="60">
        <f>Tabela1[[#This Row],[E_27/3 a 9/4]]/SUM(Tabela1[E_27/3 a 9/4])</f>
        <v>2.2125991718557385E-4</v>
      </c>
      <c r="J504" s="60">
        <f>SUM($I$4:I504)</f>
        <v>0.91883712109238647</v>
      </c>
      <c r="K504" s="61">
        <f t="shared" si="63"/>
        <v>489.51048951048955</v>
      </c>
      <c r="L504" s="61">
        <f t="shared" si="64"/>
        <v>1048.951048951049</v>
      </c>
      <c r="M504" s="61">
        <f t="shared" si="65"/>
        <v>1993.0069930069928</v>
      </c>
      <c r="N504" s="61">
        <f t="shared" si="66"/>
        <v>2517.4825174825178</v>
      </c>
      <c r="O504" s="61">
        <f t="shared" si="67"/>
        <v>979.0209790209791</v>
      </c>
      <c r="P504" s="59">
        <f>SLOPE(K504:O504,Datas!$G$1:$G$5)</f>
        <v>244.7552447552448</v>
      </c>
      <c r="Q504" s="61">
        <f t="shared" si="68"/>
        <v>89.765907117702071</v>
      </c>
      <c r="R504" s="48" t="str">
        <f t="shared" si="69"/>
        <v>AUMENTO</v>
      </c>
      <c r="S504" s="60">
        <f t="shared" si="70"/>
        <v>0.48514851485148536</v>
      </c>
      <c r="T50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04" s="48" t="str">
        <f t="shared" si="71"/>
        <v>Risco MUITO ALTO de transmissão nas escolas com tendência de AUMENTO na taxa.</v>
      </c>
    </row>
    <row r="505" spans="1:21" x14ac:dyDescent="0.35">
      <c r="A505" s="56" t="s">
        <v>389</v>
      </c>
      <c r="B505" s="57">
        <v>4652</v>
      </c>
      <c r="C505" s="48" t="s">
        <v>10</v>
      </c>
      <c r="D505" s="58">
        <v>8</v>
      </c>
      <c r="E505" s="58">
        <v>3</v>
      </c>
      <c r="F505" s="58">
        <v>9</v>
      </c>
      <c r="G505" s="58">
        <v>16</v>
      </c>
      <c r="H505" s="59">
        <v>0</v>
      </c>
      <c r="I505" s="60">
        <f>Tabela1[[#This Row],[E_27/3 a 9/4]]/SUM(Tabela1[E_27/3 a 9/4])</f>
        <v>0</v>
      </c>
      <c r="J505" s="60">
        <f>SUM($I$4:I505)</f>
        <v>0.91883712109238647</v>
      </c>
      <c r="K505" s="61">
        <f t="shared" si="63"/>
        <v>171.96904557179707</v>
      </c>
      <c r="L505" s="61">
        <f t="shared" si="64"/>
        <v>64.488392089423911</v>
      </c>
      <c r="M505" s="61">
        <f t="shared" si="65"/>
        <v>193.4651762682717</v>
      </c>
      <c r="N505" s="61">
        <f t="shared" si="66"/>
        <v>343.93809114359414</v>
      </c>
      <c r="O505" s="61">
        <f t="shared" si="67"/>
        <v>0</v>
      </c>
      <c r="P505" s="59">
        <f>SLOPE(K505:O505,Datas!$G$1:$G$5)</f>
        <v>-6.4488392089423909</v>
      </c>
      <c r="Q505" s="61">
        <f t="shared" si="68"/>
        <v>-81.185536948748322</v>
      </c>
      <c r="R505" s="48" t="str">
        <f t="shared" si="69"/>
        <v>Redução</v>
      </c>
      <c r="S505" s="60">
        <f t="shared" si="70"/>
        <v>0.19999999999999987</v>
      </c>
      <c r="T50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505" s="48" t="str">
        <f t="shared" si="71"/>
        <v>Risco MUITO BAIXO de transmissão nas escolas com tendência de Redução na taxa.</v>
      </c>
    </row>
    <row r="506" spans="1:21" x14ac:dyDescent="0.35">
      <c r="A506" s="56" t="s">
        <v>400</v>
      </c>
      <c r="B506" s="57">
        <v>3367</v>
      </c>
      <c r="C506" s="48" t="s">
        <v>77</v>
      </c>
      <c r="D506" s="58">
        <v>3</v>
      </c>
      <c r="E506" s="58">
        <v>3</v>
      </c>
      <c r="F506" s="58">
        <v>8</v>
      </c>
      <c r="G506" s="58">
        <v>12</v>
      </c>
      <c r="H506" s="59">
        <v>5</v>
      </c>
      <c r="I506" s="60">
        <f>Tabela1[[#This Row],[E_27/3 a 9/4]]/SUM(Tabela1[E_27/3 a 9/4])</f>
        <v>3.9510699497423905E-5</v>
      </c>
      <c r="J506" s="60">
        <f>SUM($I$4:I506)</f>
        <v>0.91887663179188384</v>
      </c>
      <c r="K506" s="61">
        <f t="shared" si="63"/>
        <v>89.100089100089093</v>
      </c>
      <c r="L506" s="61">
        <f t="shared" si="64"/>
        <v>89.100089100089093</v>
      </c>
      <c r="M506" s="61">
        <f t="shared" si="65"/>
        <v>237.60023760023759</v>
      </c>
      <c r="N506" s="61">
        <f t="shared" si="66"/>
        <v>356.40035640035637</v>
      </c>
      <c r="O506" s="61">
        <f t="shared" si="67"/>
        <v>148.5001485001485</v>
      </c>
      <c r="P506" s="59">
        <f>SLOPE(K506:O506,Datas!$G$1:$G$5)</f>
        <v>38.610038610038607</v>
      </c>
      <c r="Q506" s="61">
        <f t="shared" si="68"/>
        <v>88.516370995679495</v>
      </c>
      <c r="R506" s="48" t="str">
        <f t="shared" si="69"/>
        <v>AUMENTO</v>
      </c>
      <c r="S506" s="60">
        <f t="shared" si="70"/>
        <v>0.8214285714285714</v>
      </c>
      <c r="T506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506" s="48" t="str">
        <f t="shared" si="71"/>
        <v>Risco alto de transmissão nas escolas com tendência de AUMENTO na taxa.</v>
      </c>
    </row>
    <row r="507" spans="1:21" x14ac:dyDescent="0.35">
      <c r="A507" s="56" t="s">
        <v>469</v>
      </c>
      <c r="B507" s="57">
        <v>5706</v>
      </c>
      <c r="C507" s="48" t="s">
        <v>10</v>
      </c>
      <c r="D507" s="58">
        <v>4</v>
      </c>
      <c r="E507" s="58">
        <v>11</v>
      </c>
      <c r="F507" s="58">
        <v>45</v>
      </c>
      <c r="G507" s="58">
        <v>16</v>
      </c>
      <c r="H507" s="59">
        <v>25</v>
      </c>
      <c r="I507" s="60">
        <f>Tabela1[[#This Row],[E_27/3 a 9/4]]/SUM(Tabela1[E_27/3 a 9/4])</f>
        <v>1.975534974871195E-4</v>
      </c>
      <c r="J507" s="60">
        <f>SUM($I$4:I507)</f>
        <v>0.9190741852893709</v>
      </c>
      <c r="K507" s="61">
        <f t="shared" si="63"/>
        <v>70.101647388713644</v>
      </c>
      <c r="L507" s="61">
        <f t="shared" si="64"/>
        <v>192.77953031896251</v>
      </c>
      <c r="M507" s="61">
        <f t="shared" si="65"/>
        <v>788.64353312302831</v>
      </c>
      <c r="N507" s="61">
        <f t="shared" si="66"/>
        <v>280.40658955485458</v>
      </c>
      <c r="O507" s="61">
        <f t="shared" si="67"/>
        <v>438.13529617946023</v>
      </c>
      <c r="P507" s="59">
        <f>SLOPE(K507:O507,Datas!$G$1:$G$5)</f>
        <v>82.369435681738508</v>
      </c>
      <c r="Q507" s="61">
        <f t="shared" si="68"/>
        <v>89.304439027080235</v>
      </c>
      <c r="R507" s="48" t="str">
        <f t="shared" si="69"/>
        <v>AUMENTO</v>
      </c>
      <c r="S507" s="60">
        <f t="shared" si="70"/>
        <v>2.5000000000000099E-2</v>
      </c>
      <c r="T50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07" s="48" t="str">
        <f t="shared" si="71"/>
        <v>Risco MUITO ALTO de transmissão nas escolas com tendência de AUMENTO na taxa.</v>
      </c>
    </row>
    <row r="508" spans="1:21" x14ac:dyDescent="0.35">
      <c r="A508" s="56" t="s">
        <v>272</v>
      </c>
      <c r="B508" s="57">
        <v>37877</v>
      </c>
      <c r="C508" s="48" t="s">
        <v>30</v>
      </c>
      <c r="D508" s="58">
        <v>175</v>
      </c>
      <c r="E508" s="58">
        <v>99</v>
      </c>
      <c r="F508" s="58">
        <v>91</v>
      </c>
      <c r="G508" s="58">
        <v>109</v>
      </c>
      <c r="H508" s="59">
        <v>97</v>
      </c>
      <c r="I508" s="60">
        <f>Tabela1[[#This Row],[E_27/3 a 9/4]]/SUM(Tabela1[E_27/3 a 9/4])</f>
        <v>7.6650757025002367E-4</v>
      </c>
      <c r="J508" s="60">
        <f>SUM($I$4:I508)</f>
        <v>0.91984069285962089</v>
      </c>
      <c r="K508" s="61">
        <f t="shared" si="63"/>
        <v>462.02180742931068</v>
      </c>
      <c r="L508" s="61">
        <f t="shared" si="64"/>
        <v>261.37233677429572</v>
      </c>
      <c r="M508" s="61">
        <f t="shared" si="65"/>
        <v>240.25133986324155</v>
      </c>
      <c r="N508" s="61">
        <f t="shared" si="66"/>
        <v>287.7735829131135</v>
      </c>
      <c r="O508" s="61">
        <f t="shared" si="67"/>
        <v>256.09208754653224</v>
      </c>
      <c r="P508" s="59">
        <f>SLOPE(K508:O508,Datas!$G$1:$G$5)</f>
        <v>-38.54581936267391</v>
      </c>
      <c r="Q508" s="61">
        <f t="shared" si="68"/>
        <v>-88.513900303677502</v>
      </c>
      <c r="R508" s="48" t="str">
        <f t="shared" si="69"/>
        <v>Redução</v>
      </c>
      <c r="S508" s="60">
        <f t="shared" si="70"/>
        <v>-0.15342465753424639</v>
      </c>
      <c r="T50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08" s="48" t="str">
        <f t="shared" si="71"/>
        <v>Risco MUITO ALTO de transmissão nas escolas com tendência de Redução na taxa.</v>
      </c>
    </row>
    <row r="509" spans="1:21" x14ac:dyDescent="0.35">
      <c r="A509" s="56" t="s">
        <v>322</v>
      </c>
      <c r="B509" s="57">
        <v>8762</v>
      </c>
      <c r="C509" s="48" t="s">
        <v>77</v>
      </c>
      <c r="D509" s="58">
        <v>37</v>
      </c>
      <c r="E509" s="58">
        <v>23</v>
      </c>
      <c r="F509" s="58">
        <v>60</v>
      </c>
      <c r="G509" s="58">
        <v>60</v>
      </c>
      <c r="H509" s="59">
        <v>99</v>
      </c>
      <c r="I509" s="60">
        <f>Tabela1[[#This Row],[E_27/3 a 9/4]]/SUM(Tabela1[E_27/3 a 9/4])</f>
        <v>7.8231185004899327E-4</v>
      </c>
      <c r="J509" s="60">
        <f>SUM($I$4:I509)</f>
        <v>0.92062300470966985</v>
      </c>
      <c r="K509" s="61">
        <f t="shared" si="63"/>
        <v>422.27801871718782</v>
      </c>
      <c r="L509" s="61">
        <f t="shared" si="64"/>
        <v>262.49714677014384</v>
      </c>
      <c r="M509" s="61">
        <f t="shared" si="65"/>
        <v>684.77516548733161</v>
      </c>
      <c r="N509" s="61">
        <f t="shared" si="66"/>
        <v>684.77516548733161</v>
      </c>
      <c r="O509" s="61">
        <f t="shared" si="67"/>
        <v>1129.8790230540974</v>
      </c>
      <c r="P509" s="59">
        <f>SLOPE(K509:O509,Datas!$G$1:$G$5)</f>
        <v>183.74800273910068</v>
      </c>
      <c r="Q509" s="61">
        <f t="shared" si="68"/>
        <v>89.688185923067508</v>
      </c>
      <c r="R509" s="48" t="str">
        <f t="shared" si="69"/>
        <v>AUMENTO</v>
      </c>
      <c r="S509" s="60">
        <f t="shared" si="70"/>
        <v>0.98750000000000016</v>
      </c>
      <c r="T50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09" s="48" t="str">
        <f t="shared" si="71"/>
        <v>Risco MUITO ALTO de transmissão nas escolas com tendência de AUMENTO na taxa.</v>
      </c>
    </row>
    <row r="510" spans="1:21" x14ac:dyDescent="0.35">
      <c r="A510" s="56" t="s">
        <v>396</v>
      </c>
      <c r="B510" s="57">
        <v>6659</v>
      </c>
      <c r="C510" s="48" t="s">
        <v>24</v>
      </c>
      <c r="D510" s="58">
        <v>4</v>
      </c>
      <c r="E510" s="58">
        <v>11</v>
      </c>
      <c r="F510" s="58">
        <v>36</v>
      </c>
      <c r="G510" s="58">
        <v>63</v>
      </c>
      <c r="H510" s="59">
        <v>69</v>
      </c>
      <c r="I510" s="60">
        <f>Tabela1[[#This Row],[E_27/3 a 9/4]]/SUM(Tabela1[E_27/3 a 9/4])</f>
        <v>5.4524765306444985E-4</v>
      </c>
      <c r="J510" s="60">
        <f>SUM($I$4:I510)</f>
        <v>0.92116825236273425</v>
      </c>
      <c r="K510" s="61">
        <f t="shared" si="63"/>
        <v>60.069079441357559</v>
      </c>
      <c r="L510" s="61">
        <f t="shared" si="64"/>
        <v>165.18996846373329</v>
      </c>
      <c r="M510" s="61">
        <f t="shared" si="65"/>
        <v>540.621714972218</v>
      </c>
      <c r="N510" s="61">
        <f t="shared" si="66"/>
        <v>946.08800120138164</v>
      </c>
      <c r="O510" s="61">
        <f t="shared" si="67"/>
        <v>1036.191620363418</v>
      </c>
      <c r="P510" s="59">
        <f>SLOPE(K510:O510,Datas!$G$1:$G$5)</f>
        <v>273.31431145817692</v>
      </c>
      <c r="Q510" s="61">
        <f t="shared" si="68"/>
        <v>89.790367641045563</v>
      </c>
      <c r="R510" s="48" t="str">
        <f t="shared" si="69"/>
        <v>AUMENTO</v>
      </c>
      <c r="S510" s="60">
        <f t="shared" si="70"/>
        <v>2.8823529411764706</v>
      </c>
      <c r="T51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10" s="48" t="str">
        <f t="shared" si="71"/>
        <v>Risco MUITO ALTO de transmissão nas escolas com tendência de AUMENTO na taxa.</v>
      </c>
    </row>
    <row r="511" spans="1:21" x14ac:dyDescent="0.35">
      <c r="A511" s="56" t="s">
        <v>603</v>
      </c>
      <c r="B511" s="57">
        <v>14426</v>
      </c>
      <c r="C511" s="48" t="s">
        <v>71</v>
      </c>
      <c r="D511" s="58">
        <v>60</v>
      </c>
      <c r="E511" s="58">
        <v>38</v>
      </c>
      <c r="F511" s="58">
        <v>24</v>
      </c>
      <c r="G511" s="58">
        <v>45</v>
      </c>
      <c r="H511" s="59">
        <v>55</v>
      </c>
      <c r="I511" s="60">
        <f>Tabela1[[#This Row],[E_27/3 a 9/4]]/SUM(Tabela1[E_27/3 a 9/4])</f>
        <v>4.3461769447166295E-4</v>
      </c>
      <c r="J511" s="60">
        <f>SUM($I$4:I511)</f>
        <v>0.92160287005720587</v>
      </c>
      <c r="K511" s="61">
        <f t="shared" si="63"/>
        <v>415.91570774989606</v>
      </c>
      <c r="L511" s="61">
        <f t="shared" si="64"/>
        <v>263.4132815749341</v>
      </c>
      <c r="M511" s="61">
        <f t="shared" si="65"/>
        <v>166.36628309995839</v>
      </c>
      <c r="N511" s="61">
        <f t="shared" si="66"/>
        <v>311.936780812422</v>
      </c>
      <c r="O511" s="61">
        <f t="shared" si="67"/>
        <v>381.25606543740469</v>
      </c>
      <c r="P511" s="59">
        <f>SLOPE(K511:O511,Datas!$G$1:$G$5)</f>
        <v>-2.0795785387494847</v>
      </c>
      <c r="Q511" s="61">
        <f t="shared" si="68"/>
        <v>-64.318649937370012</v>
      </c>
      <c r="R511" s="48" t="str">
        <f t="shared" si="69"/>
        <v>Redução</v>
      </c>
      <c r="S511" s="60">
        <f t="shared" si="70"/>
        <v>0.22950819672131154</v>
      </c>
      <c r="T51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11" s="48" t="str">
        <f t="shared" si="71"/>
        <v>Risco MUITO ALTO de transmissão nas escolas com tendência de Redução na taxa.</v>
      </c>
    </row>
    <row r="512" spans="1:21" x14ac:dyDescent="0.35">
      <c r="A512" s="56" t="s">
        <v>442</v>
      </c>
      <c r="B512" s="57">
        <v>6532</v>
      </c>
      <c r="C512" s="48" t="s">
        <v>3</v>
      </c>
      <c r="D512" s="58">
        <v>14</v>
      </c>
      <c r="E512" s="58">
        <v>12</v>
      </c>
      <c r="F512" s="58">
        <v>35</v>
      </c>
      <c r="G512" s="58">
        <v>54</v>
      </c>
      <c r="H512" s="59">
        <v>25</v>
      </c>
      <c r="I512" s="60">
        <f>Tabela1[[#This Row],[E_27/3 a 9/4]]/SUM(Tabela1[E_27/3 a 9/4])</f>
        <v>1.975534974871195E-4</v>
      </c>
      <c r="J512" s="60">
        <f>SUM($I$4:I512)</f>
        <v>0.92180042355469294</v>
      </c>
      <c r="K512" s="61">
        <f t="shared" si="63"/>
        <v>214.32945499081447</v>
      </c>
      <c r="L512" s="61">
        <f t="shared" si="64"/>
        <v>183.71096142069811</v>
      </c>
      <c r="M512" s="61">
        <f t="shared" si="65"/>
        <v>535.82363747703607</v>
      </c>
      <c r="N512" s="61">
        <f t="shared" si="66"/>
        <v>826.69932639314152</v>
      </c>
      <c r="O512" s="61">
        <f t="shared" si="67"/>
        <v>382.7311696264544</v>
      </c>
      <c r="P512" s="59">
        <f>SLOPE(K512:O512,Datas!$G$1:$G$5)</f>
        <v>97.979179424372319</v>
      </c>
      <c r="Q512" s="61">
        <f t="shared" si="68"/>
        <v>89.415245253934913</v>
      </c>
      <c r="R512" s="48" t="str">
        <f t="shared" si="69"/>
        <v>AUMENTO</v>
      </c>
      <c r="S512" s="60">
        <f t="shared" si="70"/>
        <v>0.94262295081967229</v>
      </c>
      <c r="T51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12" s="48" t="str">
        <f t="shared" si="71"/>
        <v>Risco MUITO ALTO de transmissão nas escolas com tendência de AUMENTO na taxa.</v>
      </c>
    </row>
    <row r="513" spans="1:21" x14ac:dyDescent="0.35">
      <c r="A513" s="56" t="s">
        <v>461</v>
      </c>
      <c r="B513" s="57">
        <v>11209</v>
      </c>
      <c r="C513" s="48" t="s">
        <v>50</v>
      </c>
      <c r="D513" s="58">
        <v>39</v>
      </c>
      <c r="E513" s="58">
        <v>52</v>
      </c>
      <c r="F513" s="58">
        <v>73</v>
      </c>
      <c r="G513" s="58">
        <v>75</v>
      </c>
      <c r="H513" s="59">
        <v>72</v>
      </c>
      <c r="I513" s="60">
        <f>Tabela1[[#This Row],[E_27/3 a 9/4]]/SUM(Tabela1[E_27/3 a 9/4])</f>
        <v>5.689540727629042E-4</v>
      </c>
      <c r="J513" s="60">
        <f>SUM($I$4:I513)</f>
        <v>0.92236937762745586</v>
      </c>
      <c r="K513" s="61">
        <f t="shared" si="63"/>
        <v>347.93469533410655</v>
      </c>
      <c r="L513" s="61">
        <f t="shared" si="64"/>
        <v>463.91292711214203</v>
      </c>
      <c r="M513" s="61">
        <f t="shared" si="65"/>
        <v>651.26237844589161</v>
      </c>
      <c r="N513" s="61">
        <f t="shared" si="66"/>
        <v>669.10518333482025</v>
      </c>
      <c r="O513" s="61">
        <f t="shared" si="67"/>
        <v>642.34097600142741</v>
      </c>
      <c r="P513" s="59">
        <f>SLOPE(K513:O513,Datas!$G$1:$G$5)</f>
        <v>79.400481755731988</v>
      </c>
      <c r="Q513" s="61">
        <f t="shared" si="68"/>
        <v>89.278433214193768</v>
      </c>
      <c r="R513" s="48" t="str">
        <f t="shared" si="69"/>
        <v>AUMENTO</v>
      </c>
      <c r="S513" s="60">
        <f t="shared" si="70"/>
        <v>0.34451219512195108</v>
      </c>
      <c r="T51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13" s="48" t="str">
        <f t="shared" si="71"/>
        <v>Risco MUITO ALTO de transmissão nas escolas com tendência de AUMENTO na taxa.</v>
      </c>
    </row>
    <row r="514" spans="1:21" x14ac:dyDescent="0.35">
      <c r="A514" s="56" t="s">
        <v>582</v>
      </c>
      <c r="B514" s="57">
        <v>6152</v>
      </c>
      <c r="C514" s="48" t="s">
        <v>10</v>
      </c>
      <c r="D514" s="58">
        <v>7</v>
      </c>
      <c r="E514" s="58">
        <v>9</v>
      </c>
      <c r="F514" s="58">
        <v>33</v>
      </c>
      <c r="G514" s="58">
        <v>17</v>
      </c>
      <c r="H514" s="59">
        <v>10</v>
      </c>
      <c r="I514" s="60">
        <f>Tabela1[[#This Row],[E_27/3 a 9/4]]/SUM(Tabela1[E_27/3 a 9/4])</f>
        <v>7.902139899484781E-5</v>
      </c>
      <c r="J514" s="60">
        <f>SUM($I$4:I514)</f>
        <v>0.9224483990264507</v>
      </c>
      <c r="K514" s="61">
        <f t="shared" si="63"/>
        <v>113.78413524057217</v>
      </c>
      <c r="L514" s="61">
        <f t="shared" si="64"/>
        <v>146.29388816644993</v>
      </c>
      <c r="M514" s="61">
        <f t="shared" si="65"/>
        <v>536.41092327698311</v>
      </c>
      <c r="N514" s="61">
        <f t="shared" si="66"/>
        <v>276.33289986996095</v>
      </c>
      <c r="O514" s="61">
        <f t="shared" si="67"/>
        <v>162.54876462938881</v>
      </c>
      <c r="P514" s="59">
        <f>SLOPE(K514:O514,Datas!$G$1:$G$5)</f>
        <v>22.756827048114427</v>
      </c>
      <c r="Q514" s="61">
        <f t="shared" si="68"/>
        <v>87.483878435231404</v>
      </c>
      <c r="R514" s="48" t="str">
        <f t="shared" si="69"/>
        <v>AUMENTO</v>
      </c>
      <c r="S514" s="60">
        <f t="shared" si="70"/>
        <v>-0.17346938775510207</v>
      </c>
      <c r="T514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514" s="48" t="str">
        <f t="shared" si="71"/>
        <v>Risco alto de transmissão nas escolas com tendência de AUMENTO na taxa.</v>
      </c>
    </row>
    <row r="515" spans="1:21" x14ac:dyDescent="0.35">
      <c r="A515" s="56" t="s">
        <v>92</v>
      </c>
      <c r="B515" s="57">
        <v>21494</v>
      </c>
      <c r="C515" s="48" t="s">
        <v>15</v>
      </c>
      <c r="D515" s="58">
        <v>78</v>
      </c>
      <c r="E515" s="58">
        <v>82</v>
      </c>
      <c r="F515" s="58">
        <v>136</v>
      </c>
      <c r="G515" s="58">
        <v>105</v>
      </c>
      <c r="H515" s="59">
        <v>94</v>
      </c>
      <c r="I515" s="60">
        <f>Tabela1[[#This Row],[E_27/3 a 9/4]]/SUM(Tabela1[E_27/3 a 9/4])</f>
        <v>7.4280115055156933E-4</v>
      </c>
      <c r="J515" s="60">
        <f>SUM($I$4:I515)</f>
        <v>0.92319120017700229</v>
      </c>
      <c r="K515" s="61">
        <f t="shared" si="63"/>
        <v>362.89196985205177</v>
      </c>
      <c r="L515" s="61">
        <f t="shared" si="64"/>
        <v>381.5018144598493</v>
      </c>
      <c r="M515" s="61">
        <f t="shared" si="65"/>
        <v>632.73471666511591</v>
      </c>
      <c r="N515" s="61">
        <f t="shared" si="66"/>
        <v>488.50842095468499</v>
      </c>
      <c r="O515" s="61">
        <f t="shared" si="67"/>
        <v>437.33134828324182</v>
      </c>
      <c r="P515" s="59">
        <f>SLOPE(K515:O515,Datas!$G$1:$G$5)</f>
        <v>25.588536335721578</v>
      </c>
      <c r="Q515" s="61">
        <f t="shared" si="68"/>
        <v>87.762019788735643</v>
      </c>
      <c r="R515" s="48" t="str">
        <f t="shared" si="69"/>
        <v>AUMENTO</v>
      </c>
      <c r="S515" s="60">
        <f t="shared" si="70"/>
        <v>8.4459459459457504E-3</v>
      </c>
      <c r="T51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15" s="48" t="str">
        <f t="shared" si="71"/>
        <v>Risco MUITO ALTO de transmissão nas escolas com tendência de AUMENTO na taxa.</v>
      </c>
    </row>
    <row r="516" spans="1:21" x14ac:dyDescent="0.35">
      <c r="A516" s="56" t="s">
        <v>335</v>
      </c>
      <c r="B516" s="57">
        <v>6186</v>
      </c>
      <c r="C516" s="48" t="s">
        <v>30</v>
      </c>
      <c r="D516" s="58">
        <v>14</v>
      </c>
      <c r="E516" s="58">
        <v>7</v>
      </c>
      <c r="F516" s="58">
        <v>7</v>
      </c>
      <c r="G516" s="58">
        <v>8</v>
      </c>
      <c r="H516" s="59">
        <v>8</v>
      </c>
      <c r="I516" s="60">
        <f>Tabela1[[#This Row],[E_27/3 a 9/4]]/SUM(Tabela1[E_27/3 a 9/4])</f>
        <v>6.321711919587824E-5</v>
      </c>
      <c r="J516" s="60">
        <f>SUM($I$4:I516)</f>
        <v>0.92325441729619817</v>
      </c>
      <c r="K516" s="61">
        <f t="shared" ref="K516:K579" si="72">D516/$B516*100000</f>
        <v>226.31749110895572</v>
      </c>
      <c r="L516" s="61">
        <f t="shared" ref="L516:L579" si="73">E516/$B516*100000</f>
        <v>113.15874555447786</v>
      </c>
      <c r="M516" s="61">
        <f t="shared" ref="M516:M579" si="74">F516/$B516*100000</f>
        <v>113.15874555447786</v>
      </c>
      <c r="N516" s="61">
        <f t="shared" ref="N516:N579" si="75">G516/$B516*100000</f>
        <v>129.32428063368897</v>
      </c>
      <c r="O516" s="61">
        <f t="shared" ref="O516:O579" si="76">H516/$B516*100000</f>
        <v>129.32428063368897</v>
      </c>
      <c r="P516" s="59">
        <f>SLOPE(K516:O516,Datas!$G$1:$G$5)</f>
        <v>-17.78208858713224</v>
      </c>
      <c r="Q516" s="61">
        <f t="shared" ref="Q516:Q579" si="77">DEGREES(ATAN(P516))</f>
        <v>-86.781283945522844</v>
      </c>
      <c r="R516" s="48" t="str">
        <f t="shared" ref="R516:R579" si="78">IF(Q516&lt;-45,"Redução",IF(Q516&gt;45,"AUMENTO","Estabilidade"))</f>
        <v>Redução</v>
      </c>
      <c r="S516" s="60">
        <f t="shared" ref="S516:S579" si="79">IF(AVERAGE(K516:M516)=0,0,(AVERAGE(N516:O516)-AVERAGE(K516:M516))/AVERAGE(K516:M516))</f>
        <v>-0.14285714285714293</v>
      </c>
      <c r="T516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516" s="48" t="str">
        <f t="shared" ref="U516:U579" si="80">CONCATENATE(IF(O516&gt;200,"Risco MUITO ALTO de transmissão nas escolas",IF(O516&gt;50,"Risco alto de transmissão nas escolas",IF(O516&gt;20,"Risco moderado de transmissão nas escolas",IF(O516&gt;5,"Risco baixo de transmissão nas escolas","Risco MUITO BAIXO de transmissão nas escolas"))))," com tendência de ",R516," na taxa.")</f>
        <v>Risco alto de transmissão nas escolas com tendência de Redução na taxa.</v>
      </c>
    </row>
    <row r="517" spans="1:21" x14ac:dyDescent="0.35">
      <c r="A517" s="56" t="s">
        <v>121</v>
      </c>
      <c r="B517" s="57">
        <v>1743</v>
      </c>
      <c r="C517" s="48" t="s">
        <v>10</v>
      </c>
      <c r="D517" s="58">
        <v>1</v>
      </c>
      <c r="E517" s="58">
        <v>0</v>
      </c>
      <c r="F517" s="58">
        <v>6</v>
      </c>
      <c r="G517" s="58">
        <v>28</v>
      </c>
      <c r="H517" s="59">
        <v>6</v>
      </c>
      <c r="I517" s="60">
        <f>Tabela1[[#This Row],[E_27/3 a 9/4]]/SUM(Tabela1[E_27/3 a 9/4])</f>
        <v>4.7412839396908683E-5</v>
      </c>
      <c r="J517" s="60">
        <f>SUM($I$4:I517)</f>
        <v>0.92330183013559508</v>
      </c>
      <c r="K517" s="61">
        <f t="shared" si="72"/>
        <v>57.372346528973033</v>
      </c>
      <c r="L517" s="61">
        <f t="shared" si="73"/>
        <v>0</v>
      </c>
      <c r="M517" s="61">
        <f t="shared" si="74"/>
        <v>344.23407917383821</v>
      </c>
      <c r="N517" s="61">
        <f t="shared" si="75"/>
        <v>1606.4257028112447</v>
      </c>
      <c r="O517" s="61">
        <f t="shared" si="76"/>
        <v>344.23407917383821</v>
      </c>
      <c r="P517" s="59">
        <f>SLOPE(K517:O517,Datas!$G$1:$G$5)</f>
        <v>218.01491681009753</v>
      </c>
      <c r="Q517" s="61">
        <f t="shared" si="77"/>
        <v>89.737195149126151</v>
      </c>
      <c r="R517" s="48" t="str">
        <f t="shared" si="78"/>
        <v>AUMENTO</v>
      </c>
      <c r="S517" s="60">
        <f t="shared" si="79"/>
        <v>6.2857142857142847</v>
      </c>
      <c r="T51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17" s="48" t="str">
        <f t="shared" si="80"/>
        <v>Risco MUITO ALTO de transmissão nas escolas com tendência de AUMENTO na taxa.</v>
      </c>
    </row>
    <row r="518" spans="1:21" x14ac:dyDescent="0.35">
      <c r="A518" s="56" t="s">
        <v>332</v>
      </c>
      <c r="B518" s="57">
        <v>1683</v>
      </c>
      <c r="C518" s="48" t="s">
        <v>71</v>
      </c>
      <c r="D518" s="58">
        <v>0</v>
      </c>
      <c r="E518" s="58">
        <v>0</v>
      </c>
      <c r="F518" s="58">
        <v>2</v>
      </c>
      <c r="G518" s="58">
        <v>4</v>
      </c>
      <c r="H518" s="59">
        <v>0</v>
      </c>
      <c r="I518" s="60">
        <f>Tabela1[[#This Row],[E_27/3 a 9/4]]/SUM(Tabela1[E_27/3 a 9/4])</f>
        <v>0</v>
      </c>
      <c r="J518" s="60">
        <f>SUM($I$4:I518)</f>
        <v>0.92330183013559508</v>
      </c>
      <c r="K518" s="61">
        <f t="shared" si="72"/>
        <v>0</v>
      </c>
      <c r="L518" s="61">
        <f t="shared" si="73"/>
        <v>0</v>
      </c>
      <c r="M518" s="61">
        <f t="shared" si="74"/>
        <v>118.83541295306001</v>
      </c>
      <c r="N518" s="61">
        <f t="shared" si="75"/>
        <v>237.67082590612003</v>
      </c>
      <c r="O518" s="61">
        <f t="shared" si="76"/>
        <v>0</v>
      </c>
      <c r="P518" s="59">
        <f>SLOPE(K518:O518,Datas!$G$1:$G$5)</f>
        <v>23.767082590612002</v>
      </c>
      <c r="Q518" s="61">
        <f t="shared" si="77"/>
        <v>87.590701138211244</v>
      </c>
      <c r="R518" s="48" t="str">
        <f t="shared" si="78"/>
        <v>AUMENTO</v>
      </c>
      <c r="S518" s="60">
        <f t="shared" si="79"/>
        <v>2.0000000000000004</v>
      </c>
      <c r="T51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518" s="48" t="str">
        <f t="shared" si="80"/>
        <v>Risco MUITO BAIXO de transmissão nas escolas com tendência de AUMENTO na taxa.</v>
      </c>
    </row>
    <row r="519" spans="1:21" x14ac:dyDescent="0.35">
      <c r="A519" s="56" t="s">
        <v>296</v>
      </c>
      <c r="B519" s="57">
        <v>3061</v>
      </c>
      <c r="C519" s="48" t="s">
        <v>3</v>
      </c>
      <c r="D519" s="58">
        <v>0</v>
      </c>
      <c r="E519" s="58">
        <v>0</v>
      </c>
      <c r="F519" s="58">
        <v>6</v>
      </c>
      <c r="G519" s="58">
        <v>24</v>
      </c>
      <c r="H519" s="59">
        <v>17</v>
      </c>
      <c r="I519" s="60">
        <f>Tabela1[[#This Row],[E_27/3 a 9/4]]/SUM(Tabela1[E_27/3 a 9/4])</f>
        <v>1.3433637829124128E-4</v>
      </c>
      <c r="J519" s="60">
        <f>SUM($I$4:I519)</f>
        <v>0.92343616651388627</v>
      </c>
      <c r="K519" s="61">
        <f t="shared" si="72"/>
        <v>0</v>
      </c>
      <c r="L519" s="61">
        <f t="shared" si="73"/>
        <v>0</v>
      </c>
      <c r="M519" s="61">
        <f t="shared" si="74"/>
        <v>196.01437438745506</v>
      </c>
      <c r="N519" s="61">
        <f t="shared" si="75"/>
        <v>784.05749754982025</v>
      </c>
      <c r="O519" s="61">
        <f t="shared" si="76"/>
        <v>555.37406076445598</v>
      </c>
      <c r="P519" s="59">
        <f>SLOPE(K519:O519,Datas!$G$1:$G$5)</f>
        <v>189.48056190787324</v>
      </c>
      <c r="Q519" s="61">
        <f t="shared" si="77"/>
        <v>89.697619391701437</v>
      </c>
      <c r="R519" s="48" t="str">
        <f t="shared" si="78"/>
        <v>AUMENTO</v>
      </c>
      <c r="S519" s="60">
        <f t="shared" si="79"/>
        <v>9.2499999999999982</v>
      </c>
      <c r="T51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19" s="48" t="str">
        <f t="shared" si="80"/>
        <v>Risco MUITO ALTO de transmissão nas escolas com tendência de AUMENTO na taxa.</v>
      </c>
    </row>
    <row r="520" spans="1:21" x14ac:dyDescent="0.35">
      <c r="A520" s="56" t="s">
        <v>141</v>
      </c>
      <c r="B520" s="57">
        <v>4056</v>
      </c>
      <c r="C520" s="48" t="s">
        <v>8</v>
      </c>
      <c r="D520" s="58">
        <v>0</v>
      </c>
      <c r="E520" s="58">
        <v>0</v>
      </c>
      <c r="F520" s="58">
        <v>0</v>
      </c>
      <c r="G520" s="58">
        <v>5</v>
      </c>
      <c r="H520" s="59">
        <v>51</v>
      </c>
      <c r="I520" s="60">
        <f>Tabela1[[#This Row],[E_27/3 a 9/4]]/SUM(Tabela1[E_27/3 a 9/4])</f>
        <v>4.0300913487372381E-4</v>
      </c>
      <c r="J520" s="60">
        <f>SUM($I$4:I520)</f>
        <v>0.92383917564875995</v>
      </c>
      <c r="K520" s="61">
        <f t="shared" si="72"/>
        <v>0</v>
      </c>
      <c r="L520" s="61">
        <f t="shared" si="73"/>
        <v>0</v>
      </c>
      <c r="M520" s="61">
        <f t="shared" si="74"/>
        <v>0</v>
      </c>
      <c r="N520" s="61">
        <f t="shared" si="75"/>
        <v>123.2741617357002</v>
      </c>
      <c r="O520" s="61">
        <f t="shared" si="76"/>
        <v>1257.396449704142</v>
      </c>
      <c r="P520" s="59">
        <f>SLOPE(K520:O520,Datas!$G$1:$G$5)</f>
        <v>263.80670611439842</v>
      </c>
      <c r="Q520" s="61">
        <f t="shared" si="77"/>
        <v>89.782812552680966</v>
      </c>
      <c r="R520" s="48" t="str">
        <f t="shared" si="78"/>
        <v>AUMENTO</v>
      </c>
      <c r="S520" s="60">
        <f t="shared" si="79"/>
        <v>0</v>
      </c>
      <c r="T52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20" s="48" t="str">
        <f t="shared" si="80"/>
        <v>Risco MUITO ALTO de transmissão nas escolas com tendência de AUMENTO na taxa.</v>
      </c>
    </row>
    <row r="521" spans="1:21" x14ac:dyDescent="0.35">
      <c r="A521" s="56" t="s">
        <v>503</v>
      </c>
      <c r="B521" s="57">
        <v>4194</v>
      </c>
      <c r="C521" s="48" t="s">
        <v>3</v>
      </c>
      <c r="D521" s="58">
        <v>2</v>
      </c>
      <c r="E521" s="58">
        <v>23</v>
      </c>
      <c r="F521" s="58">
        <v>21</v>
      </c>
      <c r="G521" s="58">
        <v>16</v>
      </c>
      <c r="H521" s="59">
        <v>18</v>
      </c>
      <c r="I521" s="60">
        <f>Tabela1[[#This Row],[E_27/3 a 9/4]]/SUM(Tabela1[E_27/3 a 9/4])</f>
        <v>1.4223851819072605E-4</v>
      </c>
      <c r="J521" s="60">
        <f>SUM($I$4:I521)</f>
        <v>0.92398141416695068</v>
      </c>
      <c r="K521" s="61">
        <f t="shared" si="72"/>
        <v>47.68717215069146</v>
      </c>
      <c r="L521" s="61">
        <f t="shared" si="73"/>
        <v>548.40247973295186</v>
      </c>
      <c r="M521" s="61">
        <f t="shared" si="74"/>
        <v>500.71530758226038</v>
      </c>
      <c r="N521" s="61">
        <f t="shared" si="75"/>
        <v>381.49737720553168</v>
      </c>
      <c r="O521" s="61">
        <f t="shared" si="76"/>
        <v>429.18454935622316</v>
      </c>
      <c r="P521" s="59">
        <f>SLOPE(K521:O521,Datas!$G$1:$G$5)</f>
        <v>59.608965188364323</v>
      </c>
      <c r="Q521" s="61">
        <f t="shared" si="77"/>
        <v>89.038896158612133</v>
      </c>
      <c r="R521" s="48" t="str">
        <f t="shared" si="78"/>
        <v>AUMENTO</v>
      </c>
      <c r="S521" s="60">
        <f t="shared" si="79"/>
        <v>0.10869565217391298</v>
      </c>
      <c r="T52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21" s="48" t="str">
        <f t="shared" si="80"/>
        <v>Risco MUITO ALTO de transmissão nas escolas com tendência de AUMENTO na taxa.</v>
      </c>
    </row>
    <row r="522" spans="1:21" x14ac:dyDescent="0.35">
      <c r="A522" s="56" t="s">
        <v>91</v>
      </c>
      <c r="B522" s="57">
        <v>11383</v>
      </c>
      <c r="C522" s="48" t="s">
        <v>50</v>
      </c>
      <c r="D522" s="58">
        <v>11</v>
      </c>
      <c r="E522" s="58">
        <v>6</v>
      </c>
      <c r="F522" s="58">
        <v>5</v>
      </c>
      <c r="G522" s="58">
        <v>5</v>
      </c>
      <c r="H522" s="59">
        <v>23</v>
      </c>
      <c r="I522" s="60">
        <f>Tabela1[[#This Row],[E_27/3 a 9/4]]/SUM(Tabela1[E_27/3 a 9/4])</f>
        <v>1.8174921768814996E-4</v>
      </c>
      <c r="J522" s="60">
        <f>SUM($I$4:I522)</f>
        <v>0.92416316338463877</v>
      </c>
      <c r="K522" s="61">
        <f t="shared" si="72"/>
        <v>96.635333391900204</v>
      </c>
      <c r="L522" s="61">
        <f t="shared" si="73"/>
        <v>52.710181850127377</v>
      </c>
      <c r="M522" s="61">
        <f t="shared" si="74"/>
        <v>43.92515154177282</v>
      </c>
      <c r="N522" s="61">
        <f t="shared" si="75"/>
        <v>43.92515154177282</v>
      </c>
      <c r="O522" s="61">
        <f t="shared" si="76"/>
        <v>202.05569709215496</v>
      </c>
      <c r="P522" s="59">
        <f>SLOPE(K522:O522,Datas!$G$1:$G$5)</f>
        <v>20.205569709215496</v>
      </c>
      <c r="Q522" s="61">
        <f t="shared" si="77"/>
        <v>87.166668939394128</v>
      </c>
      <c r="R522" s="48" t="str">
        <f t="shared" si="78"/>
        <v>AUMENTO</v>
      </c>
      <c r="S522" s="60">
        <f t="shared" si="79"/>
        <v>0.90909090909090928</v>
      </c>
      <c r="T52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22" s="48" t="str">
        <f t="shared" si="80"/>
        <v>Risco MUITO ALTO de transmissão nas escolas com tendência de AUMENTO na taxa.</v>
      </c>
    </row>
    <row r="523" spans="1:21" x14ac:dyDescent="0.35">
      <c r="A523" s="56" t="s">
        <v>331</v>
      </c>
      <c r="B523" s="57">
        <v>6249</v>
      </c>
      <c r="C523" s="48" t="s">
        <v>3</v>
      </c>
      <c r="D523" s="58">
        <v>18</v>
      </c>
      <c r="E523" s="58">
        <v>9</v>
      </c>
      <c r="F523" s="58">
        <v>7</v>
      </c>
      <c r="G523" s="58">
        <v>9</v>
      </c>
      <c r="H523" s="59">
        <v>1</v>
      </c>
      <c r="I523" s="60">
        <f>Tabela1[[#This Row],[E_27/3 a 9/4]]/SUM(Tabela1[E_27/3 a 9/4])</f>
        <v>7.9021398994847799E-6</v>
      </c>
      <c r="J523" s="60">
        <f>SUM($I$4:I523)</f>
        <v>0.9241710655245382</v>
      </c>
      <c r="K523" s="61">
        <f t="shared" si="72"/>
        <v>288.04608737397984</v>
      </c>
      <c r="L523" s="61">
        <f t="shared" si="73"/>
        <v>144.02304368698992</v>
      </c>
      <c r="M523" s="61">
        <f t="shared" si="74"/>
        <v>112.01792286765883</v>
      </c>
      <c r="N523" s="61">
        <f t="shared" si="75"/>
        <v>144.02304368698992</v>
      </c>
      <c r="O523" s="61">
        <f t="shared" si="76"/>
        <v>16.002560409665545</v>
      </c>
      <c r="P523" s="59">
        <f>SLOPE(K523:O523,Datas!$G$1:$G$5)</f>
        <v>-54.408705392862863</v>
      </c>
      <c r="Q523" s="61">
        <f t="shared" si="77"/>
        <v>-88.947055827759371</v>
      </c>
      <c r="R523" s="48" t="str">
        <f t="shared" si="78"/>
        <v>Redução</v>
      </c>
      <c r="S523" s="60">
        <f t="shared" si="79"/>
        <v>-0.55882352941176472</v>
      </c>
      <c r="T523" s="60" t="str">
        <f>IF(Tabela1[[#This Row],[27/3 a 9/4]]&gt;200,"Muito alto",IF(Tabela1[[#This Row],[27/3 a 9/4]]&gt;50,"Alto",IF(Tabela1[[#This Row],[27/3 a 9/4]]&gt;20,"Moderado",IF(Tabela1[[#This Row],[27/3 a 9/4]]&gt;5,"Baixo","Muito baixo"))))</f>
        <v>Baixo</v>
      </c>
      <c r="U523" s="48" t="str">
        <f t="shared" si="80"/>
        <v>Risco baixo de transmissão nas escolas com tendência de Redução na taxa.</v>
      </c>
    </row>
    <row r="524" spans="1:21" x14ac:dyDescent="0.35">
      <c r="A524" s="56" t="s">
        <v>785</v>
      </c>
      <c r="B524" s="57">
        <v>17750</v>
      </c>
      <c r="C524" s="48" t="s">
        <v>71</v>
      </c>
      <c r="D524" s="58">
        <v>30</v>
      </c>
      <c r="E524" s="58">
        <v>23</v>
      </c>
      <c r="F524" s="58">
        <v>27</v>
      </c>
      <c r="G524" s="58">
        <v>34</v>
      </c>
      <c r="H524" s="59">
        <v>96</v>
      </c>
      <c r="I524" s="60">
        <f>Tabela1[[#This Row],[E_27/3 a 9/4]]/SUM(Tabela1[E_27/3 a 9/4])</f>
        <v>7.5860543035053893E-4</v>
      </c>
      <c r="J524" s="60">
        <f>SUM($I$4:I524)</f>
        <v>0.92492967095488876</v>
      </c>
      <c r="K524" s="61">
        <f t="shared" si="72"/>
        <v>169.01408450704227</v>
      </c>
      <c r="L524" s="61">
        <f t="shared" si="73"/>
        <v>129.57746478873239</v>
      </c>
      <c r="M524" s="61">
        <f t="shared" si="74"/>
        <v>152.11267605633805</v>
      </c>
      <c r="N524" s="61">
        <f t="shared" si="75"/>
        <v>191.5492957746479</v>
      </c>
      <c r="O524" s="61">
        <f t="shared" si="76"/>
        <v>540.84507042253517</v>
      </c>
      <c r="P524" s="59">
        <f>SLOPE(K524:O524,Datas!$G$1:$G$5)</f>
        <v>80.563380281690144</v>
      </c>
      <c r="Q524" s="61">
        <f t="shared" si="77"/>
        <v>89.288847649886705</v>
      </c>
      <c r="R524" s="48" t="str">
        <f t="shared" si="78"/>
        <v>AUMENTO</v>
      </c>
      <c r="S524" s="60">
        <f t="shared" si="79"/>
        <v>1.4374999999999998</v>
      </c>
      <c r="T52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24" s="48" t="str">
        <f t="shared" si="80"/>
        <v>Risco MUITO ALTO de transmissão nas escolas com tendência de AUMENTO na taxa.</v>
      </c>
    </row>
    <row r="525" spans="1:21" x14ac:dyDescent="0.35">
      <c r="A525" s="56" t="s">
        <v>284</v>
      </c>
      <c r="B525" s="57">
        <v>8156</v>
      </c>
      <c r="C525" s="48" t="s">
        <v>0</v>
      </c>
      <c r="D525" s="58">
        <v>32</v>
      </c>
      <c r="E525" s="58">
        <v>42</v>
      </c>
      <c r="F525" s="58">
        <v>106</v>
      </c>
      <c r="G525" s="58">
        <v>148</v>
      </c>
      <c r="H525" s="59">
        <v>64</v>
      </c>
      <c r="I525" s="60">
        <f>Tabela1[[#This Row],[E_27/3 a 9/4]]/SUM(Tabela1[E_27/3 a 9/4])</f>
        <v>5.0573695356702592E-4</v>
      </c>
      <c r="J525" s="60">
        <f>SUM($I$4:I525)</f>
        <v>0.9254354079084558</v>
      </c>
      <c r="K525" s="61">
        <f t="shared" si="72"/>
        <v>392.34919077979401</v>
      </c>
      <c r="L525" s="61">
        <f t="shared" si="73"/>
        <v>514.95831289847956</v>
      </c>
      <c r="M525" s="61">
        <f t="shared" si="74"/>
        <v>1299.6566944580677</v>
      </c>
      <c r="N525" s="61">
        <f t="shared" si="75"/>
        <v>1814.6150073565473</v>
      </c>
      <c r="O525" s="61">
        <f t="shared" si="76"/>
        <v>784.69838155958803</v>
      </c>
      <c r="P525" s="59">
        <f>SLOPE(K525:O525,Datas!$G$1:$G$5)</f>
        <v>208.43550760176558</v>
      </c>
      <c r="Q525" s="61">
        <f t="shared" si="77"/>
        <v>89.725117180953958</v>
      </c>
      <c r="R525" s="48" t="str">
        <f t="shared" si="78"/>
        <v>AUMENTO</v>
      </c>
      <c r="S525" s="60">
        <f t="shared" si="79"/>
        <v>0.76666666666666683</v>
      </c>
      <c r="T52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25" s="48" t="str">
        <f t="shared" si="80"/>
        <v>Risco MUITO ALTO de transmissão nas escolas com tendência de AUMENTO na taxa.</v>
      </c>
    </row>
    <row r="526" spans="1:21" x14ac:dyDescent="0.35">
      <c r="A526" s="56" t="s">
        <v>547</v>
      </c>
      <c r="B526" s="57">
        <v>6772</v>
      </c>
      <c r="C526" s="48" t="s">
        <v>33</v>
      </c>
      <c r="D526" s="58">
        <v>9</v>
      </c>
      <c r="E526" s="58">
        <v>43</v>
      </c>
      <c r="F526" s="58">
        <v>51</v>
      </c>
      <c r="G526" s="58">
        <v>40</v>
      </c>
      <c r="H526" s="59">
        <v>11</v>
      </c>
      <c r="I526" s="60">
        <f>Tabela1[[#This Row],[E_27/3 a 9/4]]/SUM(Tabela1[E_27/3 a 9/4])</f>
        <v>8.6923538894332581E-5</v>
      </c>
      <c r="J526" s="60">
        <f>SUM($I$4:I526)</f>
        <v>0.92552233144735008</v>
      </c>
      <c r="K526" s="61">
        <f t="shared" si="72"/>
        <v>132.90017720023627</v>
      </c>
      <c r="L526" s="61">
        <f t="shared" si="73"/>
        <v>634.96751329001768</v>
      </c>
      <c r="M526" s="61">
        <f t="shared" si="74"/>
        <v>753.10100413467217</v>
      </c>
      <c r="N526" s="61">
        <f t="shared" si="75"/>
        <v>590.66745422327233</v>
      </c>
      <c r="O526" s="61">
        <f t="shared" si="76"/>
        <v>162.43354991139989</v>
      </c>
      <c r="P526" s="59">
        <f>SLOPE(K526:O526,Datas!$G$1:$G$5)</f>
        <v>1.4766686355581897</v>
      </c>
      <c r="Q526" s="61">
        <f t="shared" si="77"/>
        <v>55.894142732654011</v>
      </c>
      <c r="R526" s="48" t="str">
        <f t="shared" si="78"/>
        <v>AUMENTO</v>
      </c>
      <c r="S526" s="60">
        <f t="shared" si="79"/>
        <v>-0.2572815533980583</v>
      </c>
      <c r="T526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526" s="48" t="str">
        <f t="shared" si="80"/>
        <v>Risco alto de transmissão nas escolas com tendência de AUMENTO na taxa.</v>
      </c>
    </row>
    <row r="527" spans="1:21" x14ac:dyDescent="0.35">
      <c r="A527" s="56" t="s">
        <v>607</v>
      </c>
      <c r="B527" s="57">
        <v>25218</v>
      </c>
      <c r="C527" s="48" t="s">
        <v>0</v>
      </c>
      <c r="D527" s="58">
        <v>63</v>
      </c>
      <c r="E527" s="58">
        <v>35</v>
      </c>
      <c r="F527" s="58">
        <v>162</v>
      </c>
      <c r="G527" s="58">
        <v>170</v>
      </c>
      <c r="H527" s="59">
        <v>121</v>
      </c>
      <c r="I527" s="60">
        <f>Tabela1[[#This Row],[E_27/3 a 9/4]]/SUM(Tabela1[E_27/3 a 9/4])</f>
        <v>9.561589278376584E-4</v>
      </c>
      <c r="J527" s="60">
        <f>SUM($I$4:I527)</f>
        <v>0.9264784903751877</v>
      </c>
      <c r="K527" s="61">
        <f t="shared" si="72"/>
        <v>249.82155603140615</v>
      </c>
      <c r="L527" s="61">
        <f t="shared" si="73"/>
        <v>138.78975335078118</v>
      </c>
      <c r="M527" s="61">
        <f t="shared" si="74"/>
        <v>642.3982869379015</v>
      </c>
      <c r="N527" s="61">
        <f t="shared" si="75"/>
        <v>674.12165913236583</v>
      </c>
      <c r="O527" s="61">
        <f t="shared" si="76"/>
        <v>479.81600444127213</v>
      </c>
      <c r="P527" s="59">
        <f>SLOPE(K527:O527,Datas!$G$1:$G$5)</f>
        <v>99.532080260131664</v>
      </c>
      <c r="Q527" s="61">
        <f t="shared" si="77"/>
        <v>89.424367986469036</v>
      </c>
      <c r="R527" s="48" t="str">
        <f t="shared" si="78"/>
        <v>AUMENTO</v>
      </c>
      <c r="S527" s="60">
        <f t="shared" si="79"/>
        <v>0.67884615384615421</v>
      </c>
      <c r="T52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27" s="48" t="str">
        <f t="shared" si="80"/>
        <v>Risco MUITO ALTO de transmissão nas escolas com tendência de AUMENTO na taxa.</v>
      </c>
    </row>
    <row r="528" spans="1:21" x14ac:dyDescent="0.35">
      <c r="A528" s="56" t="s">
        <v>45</v>
      </c>
      <c r="B528" s="57">
        <v>11971</v>
      </c>
      <c r="C528" s="48" t="s">
        <v>30</v>
      </c>
      <c r="D528" s="58">
        <v>0</v>
      </c>
      <c r="E528" s="58">
        <v>10</v>
      </c>
      <c r="F528" s="58">
        <v>0</v>
      </c>
      <c r="G528" s="58">
        <v>63</v>
      </c>
      <c r="H528" s="59">
        <v>6</v>
      </c>
      <c r="I528" s="60">
        <f>Tabela1[[#This Row],[E_27/3 a 9/4]]/SUM(Tabela1[E_27/3 a 9/4])</f>
        <v>4.7412839396908683E-5</v>
      </c>
      <c r="J528" s="60">
        <f>SUM($I$4:I528)</f>
        <v>0.92652590321458461</v>
      </c>
      <c r="K528" s="61">
        <f t="shared" si="72"/>
        <v>0</v>
      </c>
      <c r="L528" s="61">
        <f t="shared" si="73"/>
        <v>83.535210091053372</v>
      </c>
      <c r="M528" s="61">
        <f t="shared" si="74"/>
        <v>0</v>
      </c>
      <c r="N528" s="61">
        <f t="shared" si="75"/>
        <v>526.27182357363631</v>
      </c>
      <c r="O528" s="61">
        <f t="shared" si="76"/>
        <v>50.121126054632029</v>
      </c>
      <c r="P528" s="59">
        <f>SLOPE(K528:O528,Datas!$G$1:$G$5)</f>
        <v>54.297886559184704</v>
      </c>
      <c r="Q528" s="61">
        <f t="shared" si="77"/>
        <v>88.944907315141123</v>
      </c>
      <c r="R528" s="48" t="str">
        <f t="shared" si="78"/>
        <v>AUMENTO</v>
      </c>
      <c r="S528" s="60">
        <f t="shared" si="79"/>
        <v>9.3500000000000014</v>
      </c>
      <c r="T528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528" s="48" t="str">
        <f t="shared" si="80"/>
        <v>Risco alto de transmissão nas escolas com tendência de AUMENTO na taxa.</v>
      </c>
    </row>
    <row r="529" spans="1:21" x14ac:dyDescent="0.35">
      <c r="A529" s="56" t="s">
        <v>139</v>
      </c>
      <c r="B529" s="57">
        <v>4045</v>
      </c>
      <c r="C529" s="48" t="s">
        <v>0</v>
      </c>
      <c r="D529" s="58">
        <v>4</v>
      </c>
      <c r="E529" s="58">
        <v>3</v>
      </c>
      <c r="F529" s="58">
        <v>23</v>
      </c>
      <c r="G529" s="58">
        <v>13</v>
      </c>
      <c r="H529" s="59">
        <v>17</v>
      </c>
      <c r="I529" s="60">
        <f>Tabela1[[#This Row],[E_27/3 a 9/4]]/SUM(Tabela1[E_27/3 a 9/4])</f>
        <v>1.3433637829124128E-4</v>
      </c>
      <c r="J529" s="60">
        <f>SUM($I$4:I529)</f>
        <v>0.9266602395928758</v>
      </c>
      <c r="K529" s="61">
        <f t="shared" si="72"/>
        <v>98.887515451174295</v>
      </c>
      <c r="L529" s="61">
        <f t="shared" si="73"/>
        <v>74.165636588380707</v>
      </c>
      <c r="M529" s="61">
        <f t="shared" si="74"/>
        <v>568.6032138442522</v>
      </c>
      <c r="N529" s="61">
        <f t="shared" si="75"/>
        <v>321.38442521631646</v>
      </c>
      <c r="O529" s="61">
        <f t="shared" si="76"/>
        <v>420.2719406674907</v>
      </c>
      <c r="P529" s="59">
        <f>SLOPE(K529:O529,Datas!$G$1:$G$5)</f>
        <v>88.998763906056851</v>
      </c>
      <c r="Q529" s="61">
        <f t="shared" si="77"/>
        <v>89.356245345664362</v>
      </c>
      <c r="R529" s="48" t="str">
        <f t="shared" si="78"/>
        <v>AUMENTO</v>
      </c>
      <c r="S529" s="60">
        <f t="shared" si="79"/>
        <v>0.5</v>
      </c>
      <c r="T52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29" s="48" t="str">
        <f t="shared" si="80"/>
        <v>Risco MUITO ALTO de transmissão nas escolas com tendência de AUMENTO na taxa.</v>
      </c>
    </row>
    <row r="530" spans="1:21" x14ac:dyDescent="0.35">
      <c r="A530" s="56" t="s">
        <v>836</v>
      </c>
      <c r="B530" s="57">
        <v>11563</v>
      </c>
      <c r="C530" s="48" t="s">
        <v>71</v>
      </c>
      <c r="D530" s="58">
        <v>27</v>
      </c>
      <c r="E530" s="58">
        <v>18</v>
      </c>
      <c r="F530" s="58">
        <v>16</v>
      </c>
      <c r="G530" s="58">
        <v>11</v>
      </c>
      <c r="H530" s="59">
        <v>26</v>
      </c>
      <c r="I530" s="60">
        <f>Tabela1[[#This Row],[E_27/3 a 9/4]]/SUM(Tabela1[E_27/3 a 9/4])</f>
        <v>2.054556373866043E-4</v>
      </c>
      <c r="J530" s="60">
        <f>SUM($I$4:I530)</f>
        <v>0.92686569523026241</v>
      </c>
      <c r="K530" s="61">
        <f t="shared" si="72"/>
        <v>233.50341606849435</v>
      </c>
      <c r="L530" s="61">
        <f t="shared" si="73"/>
        <v>155.6689440456629</v>
      </c>
      <c r="M530" s="61">
        <f t="shared" si="74"/>
        <v>138.37239470725589</v>
      </c>
      <c r="N530" s="61">
        <f t="shared" si="75"/>
        <v>95.131021361238425</v>
      </c>
      <c r="O530" s="61">
        <f t="shared" si="76"/>
        <v>224.85514139929083</v>
      </c>
      <c r="P530" s="59">
        <f>SLOPE(K530:O530,Datas!$G$1:$G$5)</f>
        <v>-7.7834472022831509</v>
      </c>
      <c r="Q530" s="61">
        <f t="shared" si="77"/>
        <v>-82.678871940103861</v>
      </c>
      <c r="R530" s="48" t="str">
        <f t="shared" si="78"/>
        <v>Redução</v>
      </c>
      <c r="S530" s="60">
        <f t="shared" si="79"/>
        <v>-9.0163934426229497E-2</v>
      </c>
      <c r="T53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30" s="48" t="str">
        <f t="shared" si="80"/>
        <v>Risco MUITO ALTO de transmissão nas escolas com tendência de Redução na taxa.</v>
      </c>
    </row>
    <row r="531" spans="1:21" x14ac:dyDescent="0.35">
      <c r="A531" s="56" t="s">
        <v>722</v>
      </c>
      <c r="B531" s="57">
        <v>10623</v>
      </c>
      <c r="C531" s="48" t="s">
        <v>15</v>
      </c>
      <c r="D531" s="58">
        <v>10</v>
      </c>
      <c r="E531" s="58">
        <v>13</v>
      </c>
      <c r="F531" s="58">
        <v>16</v>
      </c>
      <c r="G531" s="58">
        <v>11</v>
      </c>
      <c r="H531" s="59">
        <v>4</v>
      </c>
      <c r="I531" s="60">
        <f>Tabela1[[#This Row],[E_27/3 a 9/4]]/SUM(Tabela1[E_27/3 a 9/4])</f>
        <v>3.160855959793912E-5</v>
      </c>
      <c r="J531" s="60">
        <f>SUM($I$4:I531)</f>
        <v>0.92689730378986035</v>
      </c>
      <c r="K531" s="61">
        <f t="shared" si="72"/>
        <v>94.13536665725313</v>
      </c>
      <c r="L531" s="61">
        <f t="shared" si="73"/>
        <v>122.37597665442908</v>
      </c>
      <c r="M531" s="61">
        <f t="shared" si="74"/>
        <v>150.61658665160502</v>
      </c>
      <c r="N531" s="61">
        <f t="shared" si="75"/>
        <v>103.54890332297845</v>
      </c>
      <c r="O531" s="61">
        <f t="shared" si="76"/>
        <v>37.654146662901255</v>
      </c>
      <c r="P531" s="59">
        <f>SLOPE(K531:O531,Datas!$G$1:$G$5)</f>
        <v>-13.178951332015439</v>
      </c>
      <c r="Q531" s="61">
        <f t="shared" si="77"/>
        <v>-85.660793098647176</v>
      </c>
      <c r="R531" s="48" t="str">
        <f t="shared" si="78"/>
        <v>Redução</v>
      </c>
      <c r="S531" s="60">
        <f t="shared" si="79"/>
        <v>-0.42307692307692296</v>
      </c>
      <c r="T531" s="60" t="str">
        <f>IF(Tabela1[[#This Row],[27/3 a 9/4]]&gt;200,"Muito alto",IF(Tabela1[[#This Row],[27/3 a 9/4]]&gt;50,"Alto",IF(Tabela1[[#This Row],[27/3 a 9/4]]&gt;20,"Moderado",IF(Tabela1[[#This Row],[27/3 a 9/4]]&gt;5,"Baixo","Muito baixo"))))</f>
        <v>Moderado</v>
      </c>
      <c r="U531" s="48" t="str">
        <f t="shared" si="80"/>
        <v>Risco moderado de transmissão nas escolas com tendência de Redução na taxa.</v>
      </c>
    </row>
    <row r="532" spans="1:21" x14ac:dyDescent="0.35">
      <c r="A532" s="56" t="s">
        <v>721</v>
      </c>
      <c r="B532" s="57">
        <v>6247</v>
      </c>
      <c r="C532" s="48" t="s">
        <v>0</v>
      </c>
      <c r="D532" s="58">
        <v>10</v>
      </c>
      <c r="E532" s="58">
        <v>6</v>
      </c>
      <c r="F532" s="58">
        <v>12</v>
      </c>
      <c r="G532" s="58">
        <v>43</v>
      </c>
      <c r="H532" s="59">
        <v>33</v>
      </c>
      <c r="I532" s="60">
        <f>Tabela1[[#This Row],[E_27/3 a 9/4]]/SUM(Tabela1[E_27/3 a 9/4])</f>
        <v>2.6077061668299776E-4</v>
      </c>
      <c r="J532" s="60">
        <f>SUM($I$4:I532)</f>
        <v>0.9271580744065433</v>
      </c>
      <c r="K532" s="61">
        <f t="shared" si="72"/>
        <v>160.07683688170323</v>
      </c>
      <c r="L532" s="61">
        <f t="shared" si="73"/>
        <v>96.046102129021932</v>
      </c>
      <c r="M532" s="61">
        <f t="shared" si="74"/>
        <v>192.09220425804386</v>
      </c>
      <c r="N532" s="61">
        <f t="shared" si="75"/>
        <v>688.33039859132384</v>
      </c>
      <c r="O532" s="61">
        <f t="shared" si="76"/>
        <v>528.25356170962061</v>
      </c>
      <c r="P532" s="59">
        <f>SLOPE(K532:O532,Datas!$G$1:$G$5)</f>
        <v>132.86377461181368</v>
      </c>
      <c r="Q532" s="61">
        <f t="shared" si="77"/>
        <v>89.568771113009916</v>
      </c>
      <c r="R532" s="48" t="str">
        <f t="shared" si="78"/>
        <v>AUMENTO</v>
      </c>
      <c r="S532" s="60">
        <f t="shared" si="79"/>
        <v>3.0714285714285712</v>
      </c>
      <c r="T53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32" s="48" t="str">
        <f t="shared" si="80"/>
        <v>Risco MUITO ALTO de transmissão nas escolas com tendência de AUMENTO na taxa.</v>
      </c>
    </row>
    <row r="533" spans="1:21" x14ac:dyDescent="0.35">
      <c r="A533" s="56" t="s">
        <v>362</v>
      </c>
      <c r="B533" s="57">
        <v>10884</v>
      </c>
      <c r="C533" s="48" t="s">
        <v>30</v>
      </c>
      <c r="D533" s="58">
        <v>34</v>
      </c>
      <c r="E533" s="58">
        <v>31</v>
      </c>
      <c r="F533" s="58">
        <v>13</v>
      </c>
      <c r="G533" s="58">
        <v>16</v>
      </c>
      <c r="H533" s="59">
        <v>7</v>
      </c>
      <c r="I533" s="60">
        <f>Tabela1[[#This Row],[E_27/3 a 9/4]]/SUM(Tabela1[E_27/3 a 9/4])</f>
        <v>5.5314979296393461E-5</v>
      </c>
      <c r="J533" s="60">
        <f>SUM($I$4:I533)</f>
        <v>0.92721338938583964</v>
      </c>
      <c r="K533" s="61">
        <f t="shared" si="72"/>
        <v>312.38515251745685</v>
      </c>
      <c r="L533" s="61">
        <f t="shared" si="73"/>
        <v>284.82175670709296</v>
      </c>
      <c r="M533" s="61">
        <f t="shared" si="74"/>
        <v>119.44138184490996</v>
      </c>
      <c r="N533" s="61">
        <f t="shared" si="75"/>
        <v>147.00477765527381</v>
      </c>
      <c r="O533" s="61">
        <f t="shared" si="76"/>
        <v>64.314590224182282</v>
      </c>
      <c r="P533" s="59">
        <f>SLOPE(K533:O533,Datas!$G$1:$G$5)</f>
        <v>-63.395810363836823</v>
      </c>
      <c r="Q533" s="61">
        <f t="shared" si="77"/>
        <v>-89.096296303309728</v>
      </c>
      <c r="R533" s="48" t="str">
        <f t="shared" si="78"/>
        <v>Redução</v>
      </c>
      <c r="S533" s="60">
        <f t="shared" si="79"/>
        <v>-0.55769230769230771</v>
      </c>
      <c r="T533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533" s="48" t="str">
        <f t="shared" si="80"/>
        <v>Risco alto de transmissão nas escolas com tendência de Redução na taxa.</v>
      </c>
    </row>
    <row r="534" spans="1:21" x14ac:dyDescent="0.35">
      <c r="A534" s="56" t="s">
        <v>317</v>
      </c>
      <c r="B534" s="57">
        <v>5548</v>
      </c>
      <c r="C534" s="48" t="s">
        <v>3</v>
      </c>
      <c r="D534" s="58">
        <v>11</v>
      </c>
      <c r="E534" s="58">
        <v>6</v>
      </c>
      <c r="F534" s="58">
        <v>7</v>
      </c>
      <c r="G534" s="58">
        <v>8</v>
      </c>
      <c r="H534" s="59">
        <v>4</v>
      </c>
      <c r="I534" s="60">
        <f>Tabela1[[#This Row],[E_27/3 a 9/4]]/SUM(Tabela1[E_27/3 a 9/4])</f>
        <v>3.160855959793912E-5</v>
      </c>
      <c r="J534" s="60">
        <f>SUM($I$4:I534)</f>
        <v>0.92724499794543758</v>
      </c>
      <c r="K534" s="61">
        <f t="shared" si="72"/>
        <v>198.26964671953857</v>
      </c>
      <c r="L534" s="61">
        <f t="shared" si="73"/>
        <v>108.14708002883921</v>
      </c>
      <c r="M534" s="61">
        <f t="shared" si="74"/>
        <v>126.17159336697908</v>
      </c>
      <c r="N534" s="61">
        <f t="shared" si="75"/>
        <v>144.19610670511895</v>
      </c>
      <c r="O534" s="61">
        <f t="shared" si="76"/>
        <v>72.098053352559475</v>
      </c>
      <c r="P534" s="59">
        <f>SLOPE(K534:O534,Datas!$G$1:$G$5)</f>
        <v>-21.629416005767844</v>
      </c>
      <c r="Q534" s="61">
        <f t="shared" si="77"/>
        <v>-87.352910123474615</v>
      </c>
      <c r="R534" s="48" t="str">
        <f t="shared" si="78"/>
        <v>Redução</v>
      </c>
      <c r="S534" s="60">
        <f t="shared" si="79"/>
        <v>-0.25</v>
      </c>
      <c r="T534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534" s="48" t="str">
        <f t="shared" si="80"/>
        <v>Risco alto de transmissão nas escolas com tendência de Redução na taxa.</v>
      </c>
    </row>
    <row r="535" spans="1:21" x14ac:dyDescent="0.35">
      <c r="A535" s="56" t="s">
        <v>365</v>
      </c>
      <c r="B535" s="57">
        <v>4764</v>
      </c>
      <c r="C535" s="48" t="s">
        <v>0</v>
      </c>
      <c r="D535" s="58">
        <v>12</v>
      </c>
      <c r="E535" s="58">
        <v>3</v>
      </c>
      <c r="F535" s="58">
        <v>1</v>
      </c>
      <c r="G535" s="58">
        <v>14</v>
      </c>
      <c r="H535" s="59">
        <v>28</v>
      </c>
      <c r="I535" s="60">
        <f>Tabela1[[#This Row],[E_27/3 a 9/4]]/SUM(Tabela1[E_27/3 a 9/4])</f>
        <v>2.2125991718557385E-4</v>
      </c>
      <c r="J535" s="60">
        <f>SUM($I$4:I535)</f>
        <v>0.92746625786262316</v>
      </c>
      <c r="K535" s="61">
        <f t="shared" si="72"/>
        <v>251.88916876574308</v>
      </c>
      <c r="L535" s="61">
        <f t="shared" si="73"/>
        <v>62.97229219143577</v>
      </c>
      <c r="M535" s="61">
        <f t="shared" si="74"/>
        <v>20.990764063811923</v>
      </c>
      <c r="N535" s="61">
        <f t="shared" si="75"/>
        <v>293.87069689336693</v>
      </c>
      <c r="O535" s="61">
        <f t="shared" si="76"/>
        <v>587.74139378673385</v>
      </c>
      <c r="P535" s="59">
        <f>SLOPE(K535:O535,Datas!$G$1:$G$5)</f>
        <v>90.260285474391281</v>
      </c>
      <c r="Q535" s="61">
        <f t="shared" si="77"/>
        <v>89.365242031833318</v>
      </c>
      <c r="R535" s="48" t="str">
        <f t="shared" si="78"/>
        <v>AUMENTO</v>
      </c>
      <c r="S535" s="60">
        <f t="shared" si="79"/>
        <v>2.9375000000000004</v>
      </c>
      <c r="T53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35" s="48" t="str">
        <f t="shared" si="80"/>
        <v>Risco MUITO ALTO de transmissão nas escolas com tendência de AUMENTO na taxa.</v>
      </c>
    </row>
    <row r="536" spans="1:21" x14ac:dyDescent="0.35">
      <c r="A536" s="56" t="s">
        <v>350</v>
      </c>
      <c r="B536" s="57">
        <v>5092</v>
      </c>
      <c r="C536" s="48" t="s">
        <v>30</v>
      </c>
      <c r="D536" s="58">
        <v>4</v>
      </c>
      <c r="E536" s="58">
        <v>0</v>
      </c>
      <c r="F536" s="58">
        <v>1</v>
      </c>
      <c r="G536" s="58">
        <v>4</v>
      </c>
      <c r="H536" s="59">
        <v>7</v>
      </c>
      <c r="I536" s="60">
        <f>Tabela1[[#This Row],[E_27/3 a 9/4]]/SUM(Tabela1[E_27/3 a 9/4])</f>
        <v>5.5314979296393461E-5</v>
      </c>
      <c r="J536" s="60">
        <f>SUM($I$4:I536)</f>
        <v>0.92752157284191949</v>
      </c>
      <c r="K536" s="61">
        <f t="shared" si="72"/>
        <v>78.554595443833463</v>
      </c>
      <c r="L536" s="61">
        <f t="shared" si="73"/>
        <v>0</v>
      </c>
      <c r="M536" s="61">
        <f t="shared" si="74"/>
        <v>19.638648860958366</v>
      </c>
      <c r="N536" s="61">
        <f t="shared" si="75"/>
        <v>78.554595443833463</v>
      </c>
      <c r="O536" s="61">
        <f t="shared" si="76"/>
        <v>137.47054202670856</v>
      </c>
      <c r="P536" s="59">
        <f>SLOPE(K536:O536,Datas!$G$1:$G$5)</f>
        <v>19.638648860958362</v>
      </c>
      <c r="Q536" s="61">
        <f t="shared" si="77"/>
        <v>87.085016535726965</v>
      </c>
      <c r="R536" s="48" t="str">
        <f t="shared" si="78"/>
        <v>AUMENTO</v>
      </c>
      <c r="S536" s="60">
        <f t="shared" si="79"/>
        <v>2.2999999999999998</v>
      </c>
      <c r="T536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536" s="48" t="str">
        <f t="shared" si="80"/>
        <v>Risco alto de transmissão nas escolas com tendência de AUMENTO na taxa.</v>
      </c>
    </row>
    <row r="537" spans="1:21" x14ac:dyDescent="0.35">
      <c r="A537" s="56" t="s">
        <v>425</v>
      </c>
      <c r="B537" s="57">
        <v>6458</v>
      </c>
      <c r="C537" s="48" t="s">
        <v>30</v>
      </c>
      <c r="D537" s="58">
        <v>0</v>
      </c>
      <c r="E537" s="58">
        <v>147</v>
      </c>
      <c r="F537" s="58">
        <v>57</v>
      </c>
      <c r="G537" s="58">
        <v>11</v>
      </c>
      <c r="H537" s="59">
        <v>7</v>
      </c>
      <c r="I537" s="60">
        <f>Tabela1[[#This Row],[E_27/3 a 9/4]]/SUM(Tabela1[E_27/3 a 9/4])</f>
        <v>5.5314979296393461E-5</v>
      </c>
      <c r="J537" s="60">
        <f>SUM($I$4:I537)</f>
        <v>0.92757688782121583</v>
      </c>
      <c r="K537" s="61">
        <f t="shared" si="72"/>
        <v>0</v>
      </c>
      <c r="L537" s="61">
        <f t="shared" si="73"/>
        <v>2276.2465159492103</v>
      </c>
      <c r="M537" s="61">
        <f t="shared" si="74"/>
        <v>882.62620006193856</v>
      </c>
      <c r="N537" s="61">
        <f t="shared" si="75"/>
        <v>170.33137194177763</v>
      </c>
      <c r="O537" s="61">
        <f t="shared" si="76"/>
        <v>108.39269123567668</v>
      </c>
      <c r="P537" s="59">
        <f>SLOPE(K537:O537,Datas!$G$1:$G$5)</f>
        <v>-188.91297615360796</v>
      </c>
      <c r="Q537" s="61">
        <f t="shared" si="77"/>
        <v>-89.696710911363255</v>
      </c>
      <c r="R537" s="48" t="str">
        <f t="shared" si="78"/>
        <v>Redução</v>
      </c>
      <c r="S537" s="60">
        <f t="shared" si="79"/>
        <v>-0.86764705882352944</v>
      </c>
      <c r="T537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537" s="48" t="str">
        <f t="shared" si="80"/>
        <v>Risco alto de transmissão nas escolas com tendência de Redução na taxa.</v>
      </c>
    </row>
    <row r="538" spans="1:21" x14ac:dyDescent="0.35">
      <c r="A538" s="56" t="s">
        <v>112</v>
      </c>
      <c r="B538" s="57">
        <v>3012</v>
      </c>
      <c r="C538" s="48" t="s">
        <v>19</v>
      </c>
      <c r="D538" s="58">
        <v>2</v>
      </c>
      <c r="E538" s="58">
        <v>3</v>
      </c>
      <c r="F538" s="58">
        <v>10</v>
      </c>
      <c r="G538" s="58">
        <v>30</v>
      </c>
      <c r="H538" s="59">
        <v>9</v>
      </c>
      <c r="I538" s="60">
        <f>Tabela1[[#This Row],[E_27/3 a 9/4]]/SUM(Tabela1[E_27/3 a 9/4])</f>
        <v>7.1119259095363025E-5</v>
      </c>
      <c r="J538" s="60">
        <f>SUM($I$4:I538)</f>
        <v>0.92764800708031114</v>
      </c>
      <c r="K538" s="61">
        <f t="shared" si="72"/>
        <v>66.40106241699867</v>
      </c>
      <c r="L538" s="61">
        <f t="shared" si="73"/>
        <v>99.601593625498012</v>
      </c>
      <c r="M538" s="61">
        <f t="shared" si="74"/>
        <v>332.00531208499336</v>
      </c>
      <c r="N538" s="61">
        <f t="shared" si="75"/>
        <v>996.01593625498003</v>
      </c>
      <c r="O538" s="61">
        <f t="shared" si="76"/>
        <v>298.80478087649402</v>
      </c>
      <c r="P538" s="59">
        <f>SLOPE(K538:O538,Datas!$G$1:$G$5)</f>
        <v>136.12217795484725</v>
      </c>
      <c r="Q538" s="61">
        <f t="shared" si="77"/>
        <v>89.579093211110774</v>
      </c>
      <c r="R538" s="48" t="str">
        <f t="shared" si="78"/>
        <v>AUMENTO</v>
      </c>
      <c r="S538" s="60">
        <f t="shared" si="79"/>
        <v>2.9</v>
      </c>
      <c r="T53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38" s="48" t="str">
        <f t="shared" si="80"/>
        <v>Risco MUITO ALTO de transmissão nas escolas com tendência de AUMENTO na taxa.</v>
      </c>
    </row>
    <row r="539" spans="1:21" x14ac:dyDescent="0.35">
      <c r="A539" s="56" t="s">
        <v>654</v>
      </c>
      <c r="B539" s="57">
        <v>2473</v>
      </c>
      <c r="C539" s="48" t="s">
        <v>3</v>
      </c>
      <c r="D539" s="58">
        <v>4</v>
      </c>
      <c r="E539" s="58">
        <v>2</v>
      </c>
      <c r="F539" s="58">
        <v>5</v>
      </c>
      <c r="G539" s="58">
        <v>22</v>
      </c>
      <c r="H539" s="59">
        <v>15</v>
      </c>
      <c r="I539" s="60">
        <f>Tabela1[[#This Row],[E_27/3 a 9/4]]/SUM(Tabela1[E_27/3 a 9/4])</f>
        <v>1.1853209849227171E-4</v>
      </c>
      <c r="J539" s="60">
        <f>SUM($I$4:I539)</f>
        <v>0.92776653917880336</v>
      </c>
      <c r="K539" s="61">
        <f t="shared" si="72"/>
        <v>161.74686615446825</v>
      </c>
      <c r="L539" s="61">
        <f t="shared" si="73"/>
        <v>80.873433077234125</v>
      </c>
      <c r="M539" s="61">
        <f t="shared" si="74"/>
        <v>202.18358269308533</v>
      </c>
      <c r="N539" s="61">
        <f t="shared" si="75"/>
        <v>889.60776384957535</v>
      </c>
      <c r="O539" s="61">
        <f t="shared" si="76"/>
        <v>606.55074807925598</v>
      </c>
      <c r="P539" s="59">
        <f>SLOPE(K539:O539,Datas!$G$1:$G$5)</f>
        <v>169.83420946219167</v>
      </c>
      <c r="Q539" s="61">
        <f t="shared" si="77"/>
        <v>89.66264089215916</v>
      </c>
      <c r="R539" s="48" t="str">
        <f t="shared" si="78"/>
        <v>AUMENTO</v>
      </c>
      <c r="S539" s="60">
        <f t="shared" si="79"/>
        <v>4.0454545454545459</v>
      </c>
      <c r="T53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39" s="48" t="str">
        <f t="shared" si="80"/>
        <v>Risco MUITO ALTO de transmissão nas escolas com tendência de AUMENTO na taxa.</v>
      </c>
    </row>
    <row r="540" spans="1:21" x14ac:dyDescent="0.35">
      <c r="A540" s="56" t="s">
        <v>828</v>
      </c>
      <c r="B540" s="57">
        <v>8296</v>
      </c>
      <c r="C540" s="48" t="s">
        <v>19</v>
      </c>
      <c r="D540" s="58">
        <v>7</v>
      </c>
      <c r="E540" s="58">
        <v>5</v>
      </c>
      <c r="F540" s="58">
        <v>5</v>
      </c>
      <c r="G540" s="58">
        <v>18</v>
      </c>
      <c r="H540" s="59">
        <v>49</v>
      </c>
      <c r="I540" s="60">
        <f>Tabela1[[#This Row],[E_27/3 a 9/4]]/SUM(Tabela1[E_27/3 a 9/4])</f>
        <v>3.8720485507475426E-4</v>
      </c>
      <c r="J540" s="60">
        <f>SUM($I$4:I540)</f>
        <v>0.92815374403387807</v>
      </c>
      <c r="K540" s="61">
        <f t="shared" si="72"/>
        <v>84.378013500482155</v>
      </c>
      <c r="L540" s="61">
        <f t="shared" si="73"/>
        <v>60.27000964320154</v>
      </c>
      <c r="M540" s="61">
        <f t="shared" si="74"/>
        <v>60.27000964320154</v>
      </c>
      <c r="N540" s="61">
        <f t="shared" si="75"/>
        <v>216.97203471552555</v>
      </c>
      <c r="O540" s="61">
        <f t="shared" si="76"/>
        <v>590.64609450337514</v>
      </c>
      <c r="P540" s="59">
        <f>SLOPE(K540:O540,Datas!$G$1:$G$5)</f>
        <v>116.92381870781101</v>
      </c>
      <c r="Q540" s="61">
        <f t="shared" si="77"/>
        <v>89.509985363026701</v>
      </c>
      <c r="R540" s="48" t="str">
        <f t="shared" si="78"/>
        <v>AUMENTO</v>
      </c>
      <c r="S540" s="60">
        <f t="shared" si="79"/>
        <v>4.9117647058823524</v>
      </c>
      <c r="T54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40" s="48" t="str">
        <f t="shared" si="80"/>
        <v>Risco MUITO ALTO de transmissão nas escolas com tendência de AUMENTO na taxa.</v>
      </c>
    </row>
    <row r="541" spans="1:21" x14ac:dyDescent="0.35">
      <c r="A541" s="56" t="s">
        <v>647</v>
      </c>
      <c r="B541" s="57">
        <v>5885</v>
      </c>
      <c r="C541" s="48" t="s">
        <v>50</v>
      </c>
      <c r="D541" s="58">
        <v>8</v>
      </c>
      <c r="E541" s="58">
        <v>4</v>
      </c>
      <c r="F541" s="58">
        <v>4</v>
      </c>
      <c r="G541" s="58">
        <v>22</v>
      </c>
      <c r="H541" s="59">
        <v>12</v>
      </c>
      <c r="I541" s="60">
        <f>Tabela1[[#This Row],[E_27/3 a 9/4]]/SUM(Tabela1[E_27/3 a 9/4])</f>
        <v>9.4825678793817366E-5</v>
      </c>
      <c r="J541" s="60">
        <f>SUM($I$4:I541)</f>
        <v>0.92824856971267189</v>
      </c>
      <c r="K541" s="61">
        <f t="shared" si="72"/>
        <v>135.93882752761257</v>
      </c>
      <c r="L541" s="61">
        <f t="shared" si="73"/>
        <v>67.969413763806287</v>
      </c>
      <c r="M541" s="61">
        <f t="shared" si="74"/>
        <v>67.969413763806287</v>
      </c>
      <c r="N541" s="61">
        <f t="shared" si="75"/>
        <v>373.8317757009346</v>
      </c>
      <c r="O541" s="61">
        <f t="shared" si="76"/>
        <v>203.90824129141888</v>
      </c>
      <c r="P541" s="59">
        <f>SLOPE(K541:O541,Datas!$G$1:$G$5)</f>
        <v>44.180118946474089</v>
      </c>
      <c r="Q541" s="61">
        <f t="shared" si="77"/>
        <v>88.703353472477644</v>
      </c>
      <c r="R541" s="48" t="str">
        <f t="shared" si="78"/>
        <v>AUMENTO</v>
      </c>
      <c r="S541" s="60">
        <f t="shared" si="79"/>
        <v>2.1875000000000004</v>
      </c>
      <c r="T54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41" s="48" t="str">
        <f t="shared" si="80"/>
        <v>Risco MUITO ALTO de transmissão nas escolas com tendência de AUMENTO na taxa.</v>
      </c>
    </row>
    <row r="542" spans="1:21" x14ac:dyDescent="0.35">
      <c r="A542" s="56" t="s">
        <v>800</v>
      </c>
      <c r="B542" s="57">
        <v>4595</v>
      </c>
      <c r="C542" s="48" t="s">
        <v>30</v>
      </c>
      <c r="D542" s="58">
        <v>26</v>
      </c>
      <c r="E542" s="58">
        <v>1</v>
      </c>
      <c r="F542" s="58">
        <v>7</v>
      </c>
      <c r="G542" s="58">
        <v>16</v>
      </c>
      <c r="H542" s="59">
        <v>10</v>
      </c>
      <c r="I542" s="60">
        <f>Tabela1[[#This Row],[E_27/3 a 9/4]]/SUM(Tabela1[E_27/3 a 9/4])</f>
        <v>7.902139899484781E-5</v>
      </c>
      <c r="J542" s="60">
        <f>SUM($I$4:I542)</f>
        <v>0.92832759111166674</v>
      </c>
      <c r="K542" s="61">
        <f t="shared" si="72"/>
        <v>565.83242655059848</v>
      </c>
      <c r="L542" s="61">
        <f t="shared" si="73"/>
        <v>21.762785636561482</v>
      </c>
      <c r="M542" s="61">
        <f t="shared" si="74"/>
        <v>152.33949945593037</v>
      </c>
      <c r="N542" s="61">
        <f t="shared" si="75"/>
        <v>348.20457018498371</v>
      </c>
      <c r="O542" s="61">
        <f t="shared" si="76"/>
        <v>217.6278563656148</v>
      </c>
      <c r="P542" s="59">
        <f>SLOPE(K542:O542,Datas!$G$1:$G$5)</f>
        <v>-36.996735582154514</v>
      </c>
      <c r="Q542" s="61">
        <f t="shared" si="77"/>
        <v>-88.451705765360458</v>
      </c>
      <c r="R542" s="48" t="str">
        <f t="shared" si="78"/>
        <v>Redução</v>
      </c>
      <c r="S542" s="60">
        <f t="shared" si="79"/>
        <v>0.14705882352941166</v>
      </c>
      <c r="T54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42" s="48" t="str">
        <f t="shared" si="80"/>
        <v>Risco MUITO ALTO de transmissão nas escolas com tendência de Redução na taxa.</v>
      </c>
    </row>
    <row r="543" spans="1:21" x14ac:dyDescent="0.35">
      <c r="A543" s="56" t="s">
        <v>707</v>
      </c>
      <c r="B543" s="57">
        <v>2143</v>
      </c>
      <c r="C543" s="48" t="s">
        <v>71</v>
      </c>
      <c r="D543" s="58">
        <v>1</v>
      </c>
      <c r="E543" s="58">
        <v>0</v>
      </c>
      <c r="F543" s="58">
        <v>12</v>
      </c>
      <c r="G543" s="58">
        <v>7</v>
      </c>
      <c r="H543" s="59">
        <v>6</v>
      </c>
      <c r="I543" s="60">
        <f>Tabela1[[#This Row],[E_27/3 a 9/4]]/SUM(Tabela1[E_27/3 a 9/4])</f>
        <v>4.7412839396908683E-5</v>
      </c>
      <c r="J543" s="60">
        <f>SUM($I$4:I543)</f>
        <v>0.92837500395106365</v>
      </c>
      <c r="K543" s="61">
        <f t="shared" si="72"/>
        <v>46.663555762949137</v>
      </c>
      <c r="L543" s="61">
        <f t="shared" si="73"/>
        <v>0</v>
      </c>
      <c r="M543" s="61">
        <f t="shared" si="74"/>
        <v>559.96266915538968</v>
      </c>
      <c r="N543" s="61">
        <f t="shared" si="75"/>
        <v>326.64489034064394</v>
      </c>
      <c r="O543" s="61">
        <f t="shared" si="76"/>
        <v>279.98133457769484</v>
      </c>
      <c r="P543" s="59">
        <f>SLOPE(K543:O543,Datas!$G$1:$G$5)</f>
        <v>79.328044797013533</v>
      </c>
      <c r="Q543" s="61">
        <f t="shared" si="77"/>
        <v>89.277774398390662</v>
      </c>
      <c r="R543" s="48" t="str">
        <f t="shared" si="78"/>
        <v>AUMENTO</v>
      </c>
      <c r="S543" s="60">
        <f t="shared" si="79"/>
        <v>0.49999999999999967</v>
      </c>
      <c r="T54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43" s="48" t="str">
        <f t="shared" si="80"/>
        <v>Risco MUITO ALTO de transmissão nas escolas com tendência de AUMENTO na taxa.</v>
      </c>
    </row>
    <row r="544" spans="1:21" x14ac:dyDescent="0.35">
      <c r="A544" s="56" t="s">
        <v>827</v>
      </c>
      <c r="B544" s="57">
        <v>6414</v>
      </c>
      <c r="C544" s="48" t="s">
        <v>53</v>
      </c>
      <c r="D544" s="58">
        <v>43</v>
      </c>
      <c r="E544" s="58">
        <v>43</v>
      </c>
      <c r="F544" s="58">
        <v>145</v>
      </c>
      <c r="G544" s="58">
        <v>107</v>
      </c>
      <c r="H544" s="59">
        <v>72</v>
      </c>
      <c r="I544" s="60">
        <f>Tabela1[[#This Row],[E_27/3 a 9/4]]/SUM(Tabela1[E_27/3 a 9/4])</f>
        <v>5.689540727629042E-4</v>
      </c>
      <c r="J544" s="60">
        <f>SUM($I$4:I544)</f>
        <v>0.92894395802382657</v>
      </c>
      <c r="K544" s="61">
        <f t="shared" si="72"/>
        <v>670.40848144683503</v>
      </c>
      <c r="L544" s="61">
        <f t="shared" si="73"/>
        <v>670.40848144683503</v>
      </c>
      <c r="M544" s="61">
        <f t="shared" si="74"/>
        <v>2260.6797630183974</v>
      </c>
      <c r="N544" s="61">
        <f t="shared" si="75"/>
        <v>1668.2257561584036</v>
      </c>
      <c r="O544" s="61">
        <f t="shared" si="76"/>
        <v>1122.5444340505144</v>
      </c>
      <c r="P544" s="59">
        <f>SLOPE(K544:O544,Datas!$G$1:$G$5)</f>
        <v>190.20891799189272</v>
      </c>
      <c r="Q544" s="61">
        <f t="shared" si="77"/>
        <v>89.698777259019437</v>
      </c>
      <c r="R544" s="48" t="str">
        <f t="shared" si="78"/>
        <v>AUMENTO</v>
      </c>
      <c r="S544" s="60">
        <f t="shared" si="79"/>
        <v>0.16233766233766214</v>
      </c>
      <c r="T54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44" s="48" t="str">
        <f t="shared" si="80"/>
        <v>Risco MUITO ALTO de transmissão nas escolas com tendência de AUMENTO na taxa.</v>
      </c>
    </row>
    <row r="545" spans="1:21" x14ac:dyDescent="0.35">
      <c r="A545" s="56" t="s">
        <v>357</v>
      </c>
      <c r="B545" s="57">
        <v>12233</v>
      </c>
      <c r="C545" s="48" t="s">
        <v>53</v>
      </c>
      <c r="D545" s="58">
        <v>40</v>
      </c>
      <c r="E545" s="58">
        <v>106</v>
      </c>
      <c r="F545" s="58">
        <v>148</v>
      </c>
      <c r="G545" s="58">
        <v>82</v>
      </c>
      <c r="H545" s="59">
        <v>73</v>
      </c>
      <c r="I545" s="60">
        <f>Tabela1[[#This Row],[E_27/3 a 9/4]]/SUM(Tabela1[E_27/3 a 9/4])</f>
        <v>5.7685621266238894E-4</v>
      </c>
      <c r="J545" s="60">
        <f>SUM($I$4:I545)</f>
        <v>0.92952081423648891</v>
      </c>
      <c r="K545" s="61">
        <f t="shared" si="72"/>
        <v>326.98438649554487</v>
      </c>
      <c r="L545" s="61">
        <f t="shared" si="73"/>
        <v>866.5086242131938</v>
      </c>
      <c r="M545" s="61">
        <f t="shared" si="74"/>
        <v>1209.842230033516</v>
      </c>
      <c r="N545" s="61">
        <f t="shared" si="75"/>
        <v>670.31799231586695</v>
      </c>
      <c r="O545" s="61">
        <f t="shared" si="76"/>
        <v>596.74650535436933</v>
      </c>
      <c r="P545" s="59">
        <f>SLOPE(K545:O545,Datas!$G$1:$G$5)</f>
        <v>34.333360582032206</v>
      </c>
      <c r="Q545" s="61">
        <f t="shared" si="77"/>
        <v>88.331663875035744</v>
      </c>
      <c r="R545" s="48" t="str">
        <f t="shared" si="78"/>
        <v>AUMENTO</v>
      </c>
      <c r="S545" s="60">
        <f t="shared" si="79"/>
        <v>-0.20918367346938774</v>
      </c>
      <c r="T54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45" s="48" t="str">
        <f t="shared" si="80"/>
        <v>Risco MUITO ALTO de transmissão nas escolas com tendência de AUMENTO na taxa.</v>
      </c>
    </row>
    <row r="546" spans="1:21" x14ac:dyDescent="0.35">
      <c r="A546" s="56" t="s">
        <v>319</v>
      </c>
      <c r="B546" s="57">
        <v>5538</v>
      </c>
      <c r="C546" s="48" t="s">
        <v>30</v>
      </c>
      <c r="D546" s="58">
        <v>3</v>
      </c>
      <c r="E546" s="58">
        <v>4</v>
      </c>
      <c r="F546" s="58">
        <v>22</v>
      </c>
      <c r="G546" s="58">
        <v>30</v>
      </c>
      <c r="H546" s="59">
        <v>42</v>
      </c>
      <c r="I546" s="60">
        <f>Tabela1[[#This Row],[E_27/3 a 9/4]]/SUM(Tabela1[E_27/3 a 9/4])</f>
        <v>3.3188987577836078E-4</v>
      </c>
      <c r="J546" s="60">
        <f>SUM($I$4:I546)</f>
        <v>0.92985270411226728</v>
      </c>
      <c r="K546" s="61">
        <f t="shared" si="72"/>
        <v>54.17118093174431</v>
      </c>
      <c r="L546" s="61">
        <f t="shared" si="73"/>
        <v>72.228241242325751</v>
      </c>
      <c r="M546" s="61">
        <f t="shared" si="74"/>
        <v>397.25532683279164</v>
      </c>
      <c r="N546" s="61">
        <f t="shared" si="75"/>
        <v>541.71180931744311</v>
      </c>
      <c r="O546" s="61">
        <f t="shared" si="76"/>
        <v>758.39653304442038</v>
      </c>
      <c r="P546" s="59">
        <f>SLOPE(K546:O546,Datas!$G$1:$G$5)</f>
        <v>187.79342723004697</v>
      </c>
      <c r="Q546" s="61">
        <f t="shared" si="77"/>
        <v>89.694902857811087</v>
      </c>
      <c r="R546" s="48" t="str">
        <f t="shared" si="78"/>
        <v>AUMENTO</v>
      </c>
      <c r="S546" s="60">
        <f t="shared" si="79"/>
        <v>2.7241379310344827</v>
      </c>
      <c r="T54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46" s="48" t="str">
        <f t="shared" si="80"/>
        <v>Risco MUITO ALTO de transmissão nas escolas com tendência de AUMENTO na taxa.</v>
      </c>
    </row>
    <row r="547" spans="1:21" x14ac:dyDescent="0.35">
      <c r="A547" s="56" t="s">
        <v>309</v>
      </c>
      <c r="B547" s="57">
        <v>2203</v>
      </c>
      <c r="C547" s="48" t="s">
        <v>3</v>
      </c>
      <c r="D547" s="58">
        <v>1</v>
      </c>
      <c r="E547" s="58">
        <v>2</v>
      </c>
      <c r="F547" s="58">
        <v>3</v>
      </c>
      <c r="G547" s="58">
        <v>6</v>
      </c>
      <c r="H547" s="59">
        <v>3</v>
      </c>
      <c r="I547" s="60">
        <f>Tabela1[[#This Row],[E_27/3 a 9/4]]/SUM(Tabela1[E_27/3 a 9/4])</f>
        <v>2.3706419698454342E-5</v>
      </c>
      <c r="J547" s="60">
        <f>SUM($I$4:I547)</f>
        <v>0.92987641053196568</v>
      </c>
      <c r="K547" s="61">
        <f t="shared" si="72"/>
        <v>45.392646391284615</v>
      </c>
      <c r="L547" s="61">
        <f t="shared" si="73"/>
        <v>90.785292782569229</v>
      </c>
      <c r="M547" s="61">
        <f t="shared" si="74"/>
        <v>136.17793917385384</v>
      </c>
      <c r="N547" s="61">
        <f t="shared" si="75"/>
        <v>272.35587834770769</v>
      </c>
      <c r="O547" s="61">
        <f t="shared" si="76"/>
        <v>136.17793917385384</v>
      </c>
      <c r="P547" s="59">
        <f>SLOPE(K547:O547,Datas!$G$1:$G$5)</f>
        <v>36.314117113027692</v>
      </c>
      <c r="Q547" s="61">
        <f t="shared" si="77"/>
        <v>88.422616108443208</v>
      </c>
      <c r="R547" s="48" t="str">
        <f t="shared" si="78"/>
        <v>AUMENTO</v>
      </c>
      <c r="S547" s="60">
        <f t="shared" si="79"/>
        <v>1.2500000000000002</v>
      </c>
      <c r="T547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547" s="48" t="str">
        <f t="shared" si="80"/>
        <v>Risco alto de transmissão nas escolas com tendência de AUMENTO na taxa.</v>
      </c>
    </row>
    <row r="548" spans="1:21" x14ac:dyDescent="0.35">
      <c r="A548" s="56" t="s">
        <v>692</v>
      </c>
      <c r="B548" s="57">
        <v>10995</v>
      </c>
      <c r="C548" s="48" t="s">
        <v>33</v>
      </c>
      <c r="D548" s="58">
        <v>29</v>
      </c>
      <c r="E548" s="58">
        <v>33</v>
      </c>
      <c r="F548" s="58">
        <v>39</v>
      </c>
      <c r="G548" s="58">
        <v>102</v>
      </c>
      <c r="H548" s="59">
        <v>58</v>
      </c>
      <c r="I548" s="60">
        <f>Tabela1[[#This Row],[E_27/3 a 9/4]]/SUM(Tabela1[E_27/3 a 9/4])</f>
        <v>4.5832411417011729E-4</v>
      </c>
      <c r="J548" s="60">
        <f>SUM($I$4:I548)</f>
        <v>0.93033473464613581</v>
      </c>
      <c r="K548" s="61">
        <f t="shared" si="72"/>
        <v>263.75625284220104</v>
      </c>
      <c r="L548" s="61">
        <f t="shared" si="73"/>
        <v>300.13642564802183</v>
      </c>
      <c r="M548" s="61">
        <f t="shared" si="74"/>
        <v>354.70668485675304</v>
      </c>
      <c r="N548" s="61">
        <f t="shared" si="75"/>
        <v>927.69440654843117</v>
      </c>
      <c r="O548" s="61">
        <f t="shared" si="76"/>
        <v>527.51250568440207</v>
      </c>
      <c r="P548" s="59">
        <f>SLOPE(K548:O548,Datas!$G$1:$G$5)</f>
        <v>115.50704865848112</v>
      </c>
      <c r="Q548" s="61">
        <f t="shared" si="77"/>
        <v>89.503975309162641</v>
      </c>
      <c r="R548" s="48" t="str">
        <f t="shared" si="78"/>
        <v>AUMENTO</v>
      </c>
      <c r="S548" s="60">
        <f t="shared" si="79"/>
        <v>1.3762376237623763</v>
      </c>
      <c r="T54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48" s="48" t="str">
        <f t="shared" si="80"/>
        <v>Risco MUITO ALTO de transmissão nas escolas com tendência de AUMENTO na taxa.</v>
      </c>
    </row>
    <row r="549" spans="1:21" x14ac:dyDescent="0.35">
      <c r="A549" s="56" t="s">
        <v>749</v>
      </c>
      <c r="B549" s="57">
        <v>19207</v>
      </c>
      <c r="C549" s="48" t="s">
        <v>53</v>
      </c>
      <c r="D549" s="58">
        <v>73</v>
      </c>
      <c r="E549" s="58">
        <v>27</v>
      </c>
      <c r="F549" s="58">
        <v>61</v>
      </c>
      <c r="G549" s="58">
        <v>107</v>
      </c>
      <c r="H549" s="59">
        <v>225</v>
      </c>
      <c r="I549" s="60">
        <f>Tabela1[[#This Row],[E_27/3 a 9/4]]/SUM(Tabela1[E_27/3 a 9/4])</f>
        <v>1.7779814773840755E-3</v>
      </c>
      <c r="J549" s="60">
        <f>SUM($I$4:I549)</f>
        <v>0.93211271612351987</v>
      </c>
      <c r="K549" s="61">
        <f t="shared" si="72"/>
        <v>380.06976623106164</v>
      </c>
      <c r="L549" s="61">
        <f t="shared" si="73"/>
        <v>140.57374915395428</v>
      </c>
      <c r="M549" s="61">
        <f t="shared" si="74"/>
        <v>317.59254438485965</v>
      </c>
      <c r="N549" s="61">
        <f t="shared" si="75"/>
        <v>557.08856146196695</v>
      </c>
      <c r="O549" s="61">
        <f t="shared" si="76"/>
        <v>1171.4479096162856</v>
      </c>
      <c r="P549" s="59">
        <f>SLOPE(K549:O549,Datas!$G$1:$G$5)</f>
        <v>199.92710990784607</v>
      </c>
      <c r="Q549" s="61">
        <f t="shared" si="77"/>
        <v>89.713419046903553</v>
      </c>
      <c r="R549" s="48" t="str">
        <f t="shared" si="78"/>
        <v>AUMENTO</v>
      </c>
      <c r="S549" s="60">
        <f t="shared" si="79"/>
        <v>2.0931677018633539</v>
      </c>
      <c r="T54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49" s="48" t="str">
        <f t="shared" si="80"/>
        <v>Risco MUITO ALTO de transmissão nas escolas com tendência de AUMENTO na taxa.</v>
      </c>
    </row>
    <row r="550" spans="1:21" x14ac:dyDescent="0.35">
      <c r="A550" s="56" t="s">
        <v>452</v>
      </c>
      <c r="B550" s="57">
        <v>7864</v>
      </c>
      <c r="C550" s="48" t="s">
        <v>33</v>
      </c>
      <c r="D550" s="58">
        <v>23</v>
      </c>
      <c r="E550" s="58">
        <v>38</v>
      </c>
      <c r="F550" s="58">
        <v>43</v>
      </c>
      <c r="G550" s="58">
        <v>16</v>
      </c>
      <c r="H550" s="59">
        <v>5</v>
      </c>
      <c r="I550" s="60">
        <f>Tabela1[[#This Row],[E_27/3 a 9/4]]/SUM(Tabela1[E_27/3 a 9/4])</f>
        <v>3.9510699497423905E-5</v>
      </c>
      <c r="J550" s="60">
        <f>SUM($I$4:I550)</f>
        <v>0.93215222682301724</v>
      </c>
      <c r="K550" s="61">
        <f t="shared" si="72"/>
        <v>292.47202441505596</v>
      </c>
      <c r="L550" s="61">
        <f t="shared" si="73"/>
        <v>483.21464903357065</v>
      </c>
      <c r="M550" s="61">
        <f t="shared" si="74"/>
        <v>546.79552390640902</v>
      </c>
      <c r="N550" s="61">
        <f t="shared" si="75"/>
        <v>203.4587995930824</v>
      </c>
      <c r="O550" s="61">
        <f t="shared" si="76"/>
        <v>63.580874872838251</v>
      </c>
      <c r="P550" s="59">
        <f>SLOPE(K550:O550,Datas!$G$1:$G$5)</f>
        <v>-73.753814852492354</v>
      </c>
      <c r="Q550" s="61">
        <f t="shared" si="77"/>
        <v>-89.22319585770326</v>
      </c>
      <c r="R550" s="48" t="str">
        <f t="shared" si="78"/>
        <v>Redução</v>
      </c>
      <c r="S550" s="60">
        <f t="shared" si="79"/>
        <v>-0.69711538461538458</v>
      </c>
      <c r="T550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550" s="48" t="str">
        <f t="shared" si="80"/>
        <v>Risco alto de transmissão nas escolas com tendência de Redução na taxa.</v>
      </c>
    </row>
    <row r="551" spans="1:21" x14ac:dyDescent="0.35">
      <c r="A551" s="56" t="s">
        <v>678</v>
      </c>
      <c r="B551" s="57">
        <v>4536</v>
      </c>
      <c r="C551" s="48" t="s">
        <v>19</v>
      </c>
      <c r="D551" s="58">
        <v>30</v>
      </c>
      <c r="E551" s="58">
        <v>10</v>
      </c>
      <c r="F551" s="58">
        <v>2</v>
      </c>
      <c r="G551" s="58">
        <v>5</v>
      </c>
      <c r="H551" s="59">
        <v>4</v>
      </c>
      <c r="I551" s="60">
        <f>Tabela1[[#This Row],[E_27/3 a 9/4]]/SUM(Tabela1[E_27/3 a 9/4])</f>
        <v>3.160855959793912E-5</v>
      </c>
      <c r="J551" s="60">
        <f>SUM($I$4:I551)</f>
        <v>0.93218383538261518</v>
      </c>
      <c r="K551" s="61">
        <f t="shared" si="72"/>
        <v>661.37566137566137</v>
      </c>
      <c r="L551" s="61">
        <f t="shared" si="73"/>
        <v>220.45855379188711</v>
      </c>
      <c r="M551" s="61">
        <f t="shared" si="74"/>
        <v>44.091710758377424</v>
      </c>
      <c r="N551" s="61">
        <f t="shared" si="75"/>
        <v>110.22927689594356</v>
      </c>
      <c r="O551" s="61">
        <f t="shared" si="76"/>
        <v>88.183421516754848</v>
      </c>
      <c r="P551" s="59">
        <f>SLOPE(K551:O551,Datas!$G$1:$G$5)</f>
        <v>-125.66137566137563</v>
      </c>
      <c r="Q551" s="61">
        <f t="shared" si="77"/>
        <v>-89.544055842297723</v>
      </c>
      <c r="R551" s="48" t="str">
        <f t="shared" si="78"/>
        <v>Redução</v>
      </c>
      <c r="S551" s="60">
        <f t="shared" si="79"/>
        <v>-0.67857142857142849</v>
      </c>
      <c r="T551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551" s="48" t="str">
        <f t="shared" si="80"/>
        <v>Risco alto de transmissão nas escolas com tendência de Redução na taxa.</v>
      </c>
    </row>
    <row r="552" spans="1:21" x14ac:dyDescent="0.35">
      <c r="A552" s="56" t="s">
        <v>669</v>
      </c>
      <c r="B552" s="57">
        <v>5299</v>
      </c>
      <c r="C552" s="48" t="s">
        <v>15</v>
      </c>
      <c r="D552" s="58">
        <v>10</v>
      </c>
      <c r="E552" s="58">
        <v>0</v>
      </c>
      <c r="F552" s="58">
        <v>0</v>
      </c>
      <c r="G552" s="58">
        <v>24</v>
      </c>
      <c r="H552" s="59">
        <v>0</v>
      </c>
      <c r="I552" s="60">
        <f>Tabela1[[#This Row],[E_27/3 a 9/4]]/SUM(Tabela1[E_27/3 a 9/4])</f>
        <v>0</v>
      </c>
      <c r="J552" s="60">
        <f>SUM($I$4:I552)</f>
        <v>0.93218383538261518</v>
      </c>
      <c r="K552" s="61">
        <f t="shared" si="72"/>
        <v>188.71485185884129</v>
      </c>
      <c r="L552" s="61">
        <f t="shared" si="73"/>
        <v>0</v>
      </c>
      <c r="M552" s="61">
        <f t="shared" si="74"/>
        <v>0</v>
      </c>
      <c r="N552" s="61">
        <f t="shared" si="75"/>
        <v>452.91564446121913</v>
      </c>
      <c r="O552" s="61">
        <f t="shared" si="76"/>
        <v>0</v>
      </c>
      <c r="P552" s="59">
        <f>SLOPE(K552:O552,Datas!$G$1:$G$5)</f>
        <v>7.5485940743536561</v>
      </c>
      <c r="Q552" s="61">
        <f t="shared" si="77"/>
        <v>82.453681911629317</v>
      </c>
      <c r="R552" s="48" t="str">
        <f t="shared" si="78"/>
        <v>AUMENTO</v>
      </c>
      <c r="S552" s="60">
        <f t="shared" si="79"/>
        <v>2.6</v>
      </c>
      <c r="T55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552" s="48" t="str">
        <f t="shared" si="80"/>
        <v>Risco MUITO BAIXO de transmissão nas escolas com tendência de AUMENTO na taxa.</v>
      </c>
    </row>
    <row r="553" spans="1:21" x14ac:dyDescent="0.35">
      <c r="A553" s="56" t="s">
        <v>697</v>
      </c>
      <c r="B553" s="57">
        <v>6801</v>
      </c>
      <c r="C553" s="48" t="s">
        <v>8</v>
      </c>
      <c r="D553" s="58">
        <v>64</v>
      </c>
      <c r="E553" s="58">
        <v>12</v>
      </c>
      <c r="F553" s="58">
        <v>36</v>
      </c>
      <c r="G553" s="58">
        <v>7</v>
      </c>
      <c r="H553" s="59">
        <v>0</v>
      </c>
      <c r="I553" s="60">
        <f>Tabela1[[#This Row],[E_27/3 a 9/4]]/SUM(Tabela1[E_27/3 a 9/4])</f>
        <v>0</v>
      </c>
      <c r="J553" s="60">
        <f>SUM($I$4:I553)</f>
        <v>0.93218383538261518</v>
      </c>
      <c r="K553" s="61">
        <f t="shared" si="72"/>
        <v>941.03808263490669</v>
      </c>
      <c r="L553" s="61">
        <f t="shared" si="73"/>
        <v>176.44464049404499</v>
      </c>
      <c r="M553" s="61">
        <f t="shared" si="74"/>
        <v>529.333921482135</v>
      </c>
      <c r="N553" s="61">
        <f t="shared" si="75"/>
        <v>102.92604028819291</v>
      </c>
      <c r="O553" s="61">
        <f t="shared" si="76"/>
        <v>0</v>
      </c>
      <c r="P553" s="59">
        <f>SLOPE(K553:O553,Datas!$G$1:$G$5)</f>
        <v>-195.55947654756653</v>
      </c>
      <c r="Q553" s="61">
        <f t="shared" si="77"/>
        <v>-89.707018646510804</v>
      </c>
      <c r="R553" s="48" t="str">
        <f t="shared" si="78"/>
        <v>Redução</v>
      </c>
      <c r="S553" s="60">
        <f t="shared" si="79"/>
        <v>-0.90625</v>
      </c>
      <c r="T55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553" s="48" t="str">
        <f t="shared" si="80"/>
        <v>Risco MUITO BAIXO de transmissão nas escolas com tendência de Redução na taxa.</v>
      </c>
    </row>
    <row r="554" spans="1:21" x14ac:dyDescent="0.35">
      <c r="A554" s="56" t="s">
        <v>285</v>
      </c>
      <c r="B554" s="57">
        <v>5292</v>
      </c>
      <c r="C554" s="48" t="s">
        <v>0</v>
      </c>
      <c r="D554" s="58">
        <v>9</v>
      </c>
      <c r="E554" s="58">
        <v>14</v>
      </c>
      <c r="F554" s="58">
        <v>38</v>
      </c>
      <c r="G554" s="58">
        <v>61</v>
      </c>
      <c r="H554" s="59">
        <v>34</v>
      </c>
      <c r="I554" s="60">
        <f>Tabela1[[#This Row],[E_27/3 a 9/4]]/SUM(Tabela1[E_27/3 a 9/4])</f>
        <v>2.6867275658248256E-4</v>
      </c>
      <c r="J554" s="60">
        <f>SUM($I$4:I554)</f>
        <v>0.93245250813919767</v>
      </c>
      <c r="K554" s="61">
        <f t="shared" si="72"/>
        <v>170.06802721088434</v>
      </c>
      <c r="L554" s="61">
        <f t="shared" si="73"/>
        <v>264.55026455026456</v>
      </c>
      <c r="M554" s="61">
        <f t="shared" si="74"/>
        <v>718.06500377928944</v>
      </c>
      <c r="N554" s="61">
        <f t="shared" si="75"/>
        <v>1152.6832955404384</v>
      </c>
      <c r="O554" s="61">
        <f t="shared" si="76"/>
        <v>642.47921390778538</v>
      </c>
      <c r="P554" s="59">
        <f>SLOPE(K554:O554,Datas!$G$1:$G$5)</f>
        <v>183.29554043839761</v>
      </c>
      <c r="Q554" s="61">
        <f t="shared" si="77"/>
        <v>89.68741622993528</v>
      </c>
      <c r="R554" s="48" t="str">
        <f t="shared" si="78"/>
        <v>AUMENTO</v>
      </c>
      <c r="S554" s="60">
        <f t="shared" si="79"/>
        <v>1.3360655737704916</v>
      </c>
      <c r="T55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54" s="48" t="str">
        <f t="shared" si="80"/>
        <v>Risco MUITO ALTO de transmissão nas escolas com tendência de AUMENTO na taxa.</v>
      </c>
    </row>
    <row r="555" spans="1:21" x14ac:dyDescent="0.35">
      <c r="A555" s="56" t="s">
        <v>858</v>
      </c>
      <c r="B555" s="57">
        <v>19189</v>
      </c>
      <c r="C555" s="48" t="s">
        <v>50</v>
      </c>
      <c r="D555" s="58">
        <v>87</v>
      </c>
      <c r="E555" s="58">
        <v>17</v>
      </c>
      <c r="F555" s="58">
        <v>22</v>
      </c>
      <c r="G555" s="58">
        <v>76</v>
      </c>
      <c r="H555" s="59">
        <v>49</v>
      </c>
      <c r="I555" s="60">
        <f>Tabela1[[#This Row],[E_27/3 a 9/4]]/SUM(Tabela1[E_27/3 a 9/4])</f>
        <v>3.8720485507475426E-4</v>
      </c>
      <c r="J555" s="60">
        <f>SUM($I$4:I555)</f>
        <v>0.93283971299427237</v>
      </c>
      <c r="K555" s="61">
        <f t="shared" si="72"/>
        <v>453.38475168065037</v>
      </c>
      <c r="L555" s="61">
        <f t="shared" si="73"/>
        <v>88.59242274219605</v>
      </c>
      <c r="M555" s="61">
        <f t="shared" si="74"/>
        <v>114.64901766637136</v>
      </c>
      <c r="N555" s="61">
        <f t="shared" si="75"/>
        <v>396.06024284746468</v>
      </c>
      <c r="O555" s="61">
        <f t="shared" si="76"/>
        <v>255.354630256918</v>
      </c>
      <c r="P555" s="59">
        <f>SLOPE(K555:O555,Datas!$G$1:$G$5)</f>
        <v>-8.8592422742196106</v>
      </c>
      <c r="Q555" s="61">
        <f t="shared" si="77"/>
        <v>-83.559913571351061</v>
      </c>
      <c r="R555" s="48" t="str">
        <f t="shared" si="78"/>
        <v>Redução</v>
      </c>
      <c r="S555" s="60">
        <f t="shared" si="79"/>
        <v>0.48809523809523786</v>
      </c>
      <c r="T55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55" s="48" t="str">
        <f t="shared" si="80"/>
        <v>Risco MUITO ALTO de transmissão nas escolas com tendência de Redução na taxa.</v>
      </c>
    </row>
    <row r="556" spans="1:21" x14ac:dyDescent="0.35">
      <c r="A556" s="56" t="s">
        <v>635</v>
      </c>
      <c r="B556" s="57">
        <v>8052</v>
      </c>
      <c r="C556" s="48" t="s">
        <v>0</v>
      </c>
      <c r="D556" s="58">
        <v>25</v>
      </c>
      <c r="E556" s="58">
        <v>28</v>
      </c>
      <c r="F556" s="58">
        <v>25</v>
      </c>
      <c r="G556" s="58">
        <v>70</v>
      </c>
      <c r="H556" s="59">
        <v>29</v>
      </c>
      <c r="I556" s="60">
        <f>Tabela1[[#This Row],[E_27/3 a 9/4]]/SUM(Tabela1[E_27/3 a 9/4])</f>
        <v>2.2916205708505864E-4</v>
      </c>
      <c r="J556" s="60">
        <f>SUM($I$4:I556)</f>
        <v>0.93306887505135738</v>
      </c>
      <c r="K556" s="61">
        <f t="shared" si="72"/>
        <v>310.48186785891704</v>
      </c>
      <c r="L556" s="61">
        <f t="shared" si="73"/>
        <v>347.73969200198707</v>
      </c>
      <c r="M556" s="61">
        <f t="shared" si="74"/>
        <v>310.48186785891704</v>
      </c>
      <c r="N556" s="61">
        <f t="shared" si="75"/>
        <v>869.34923000496769</v>
      </c>
      <c r="O556" s="61">
        <f t="shared" si="76"/>
        <v>360.1589667163438</v>
      </c>
      <c r="P556" s="59">
        <f>SLOPE(K556:O556,Datas!$G$1:$G$5)</f>
        <v>62.096373571783417</v>
      </c>
      <c r="Q556" s="61">
        <f t="shared" si="77"/>
        <v>89.077388517529528</v>
      </c>
      <c r="R556" s="48" t="str">
        <f t="shared" si="78"/>
        <v>AUMENTO</v>
      </c>
      <c r="S556" s="60">
        <f t="shared" si="79"/>
        <v>0.90384615384615374</v>
      </c>
      <c r="T55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56" s="48" t="str">
        <f t="shared" si="80"/>
        <v>Risco MUITO ALTO de transmissão nas escolas com tendência de AUMENTO na taxa.</v>
      </c>
    </row>
    <row r="557" spans="1:21" x14ac:dyDescent="0.35">
      <c r="A557" s="56" t="s">
        <v>419</v>
      </c>
      <c r="B557" s="57">
        <v>14646</v>
      </c>
      <c r="C557" s="48" t="s">
        <v>0</v>
      </c>
      <c r="D557" s="58">
        <v>16</v>
      </c>
      <c r="E557" s="58">
        <v>27</v>
      </c>
      <c r="F557" s="58">
        <v>94</v>
      </c>
      <c r="G557" s="58">
        <v>181</v>
      </c>
      <c r="H557" s="59">
        <v>114</v>
      </c>
      <c r="I557" s="60">
        <f>Tabela1[[#This Row],[E_27/3 a 9/4]]/SUM(Tabela1[E_27/3 a 9/4])</f>
        <v>9.0084394854126498E-4</v>
      </c>
      <c r="J557" s="60">
        <f>SUM($I$4:I557)</f>
        <v>0.93396971899989867</v>
      </c>
      <c r="K557" s="61">
        <f t="shared" si="72"/>
        <v>109.24484500887614</v>
      </c>
      <c r="L557" s="61">
        <f t="shared" si="73"/>
        <v>184.3506759524785</v>
      </c>
      <c r="M557" s="61">
        <f t="shared" si="74"/>
        <v>641.81346442714732</v>
      </c>
      <c r="N557" s="61">
        <f t="shared" si="75"/>
        <v>1235.8323091629113</v>
      </c>
      <c r="O557" s="61">
        <f t="shared" si="76"/>
        <v>778.36952068824257</v>
      </c>
      <c r="P557" s="59">
        <f>SLOPE(K557:O557,Datas!$G$1:$G$5)</f>
        <v>238.97309845691657</v>
      </c>
      <c r="Q557" s="61">
        <f t="shared" si="77"/>
        <v>89.760243117497296</v>
      </c>
      <c r="R557" s="48" t="str">
        <f t="shared" si="78"/>
        <v>AUMENTO</v>
      </c>
      <c r="S557" s="60">
        <f t="shared" si="79"/>
        <v>2.2299270072992701</v>
      </c>
      <c r="T55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57" s="48" t="str">
        <f t="shared" si="80"/>
        <v>Risco MUITO ALTO de transmissão nas escolas com tendência de AUMENTO na taxa.</v>
      </c>
    </row>
    <row r="558" spans="1:21" x14ac:dyDescent="0.35">
      <c r="A558" s="56" t="s">
        <v>188</v>
      </c>
      <c r="B558" s="57">
        <v>4346</v>
      </c>
      <c r="C558" s="48" t="s">
        <v>10</v>
      </c>
      <c r="D558" s="58">
        <v>13</v>
      </c>
      <c r="E558" s="58">
        <v>8</v>
      </c>
      <c r="F558" s="58">
        <v>14</v>
      </c>
      <c r="G558" s="58">
        <v>32</v>
      </c>
      <c r="H558" s="59">
        <v>40</v>
      </c>
      <c r="I558" s="60">
        <f>Tabela1[[#This Row],[E_27/3 a 9/4]]/SUM(Tabela1[E_27/3 a 9/4])</f>
        <v>3.1608559597939124E-4</v>
      </c>
      <c r="J558" s="60">
        <f>SUM($I$4:I558)</f>
        <v>0.93428580459587807</v>
      </c>
      <c r="K558" s="61">
        <f t="shared" si="72"/>
        <v>299.12563276576162</v>
      </c>
      <c r="L558" s="61">
        <f t="shared" si="73"/>
        <v>184.07731247123792</v>
      </c>
      <c r="M558" s="61">
        <f t="shared" si="74"/>
        <v>322.13529682466634</v>
      </c>
      <c r="N558" s="61">
        <f t="shared" si="75"/>
        <v>736.30924988495167</v>
      </c>
      <c r="O558" s="61">
        <f t="shared" si="76"/>
        <v>920.38656235618953</v>
      </c>
      <c r="P558" s="59">
        <f>SLOPE(K558:O558,Datas!$G$1:$G$5)</f>
        <v>179.47537965945693</v>
      </c>
      <c r="Q558" s="61">
        <f t="shared" si="77"/>
        <v>89.680762973066493</v>
      </c>
      <c r="R558" s="48" t="str">
        <f t="shared" si="78"/>
        <v>AUMENTO</v>
      </c>
      <c r="S558" s="60">
        <f t="shared" si="79"/>
        <v>2.0857142857142859</v>
      </c>
      <c r="T55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58" s="48" t="str">
        <f t="shared" si="80"/>
        <v>Risco MUITO ALTO de transmissão nas escolas com tendência de AUMENTO na taxa.</v>
      </c>
    </row>
    <row r="559" spans="1:21" x14ac:dyDescent="0.35">
      <c r="A559" s="56" t="s">
        <v>132</v>
      </c>
      <c r="B559" s="57">
        <v>5412</v>
      </c>
      <c r="C559" s="48" t="s">
        <v>0</v>
      </c>
      <c r="D559" s="58">
        <v>16</v>
      </c>
      <c r="E559" s="58">
        <v>32</v>
      </c>
      <c r="F559" s="58">
        <v>10</v>
      </c>
      <c r="G559" s="58">
        <v>34</v>
      </c>
      <c r="H559" s="59">
        <v>29</v>
      </c>
      <c r="I559" s="60">
        <f>Tabela1[[#This Row],[E_27/3 a 9/4]]/SUM(Tabela1[E_27/3 a 9/4])</f>
        <v>2.2916205708505864E-4</v>
      </c>
      <c r="J559" s="60">
        <f>SUM($I$4:I559)</f>
        <v>0.93451496665296307</v>
      </c>
      <c r="K559" s="61">
        <f t="shared" si="72"/>
        <v>295.63932002956392</v>
      </c>
      <c r="L559" s="61">
        <f t="shared" si="73"/>
        <v>591.27864005912784</v>
      </c>
      <c r="M559" s="61">
        <f t="shared" si="74"/>
        <v>184.77457501847746</v>
      </c>
      <c r="N559" s="61">
        <f t="shared" si="75"/>
        <v>628.23355506282337</v>
      </c>
      <c r="O559" s="61">
        <f t="shared" si="76"/>
        <v>535.84626755358465</v>
      </c>
      <c r="P559" s="59">
        <f>SLOPE(K559:O559,Datas!$G$1:$G$5)</f>
        <v>51.7368810051737</v>
      </c>
      <c r="Q559" s="61">
        <f t="shared" si="77"/>
        <v>88.892692313772727</v>
      </c>
      <c r="R559" s="48" t="str">
        <f t="shared" si="78"/>
        <v>AUMENTO</v>
      </c>
      <c r="S559" s="60">
        <f t="shared" si="79"/>
        <v>0.62931034482758597</v>
      </c>
      <c r="T55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59" s="48" t="str">
        <f t="shared" si="80"/>
        <v>Risco MUITO ALTO de transmissão nas escolas com tendência de AUMENTO na taxa.</v>
      </c>
    </row>
    <row r="560" spans="1:21" x14ac:dyDescent="0.35">
      <c r="A560" s="56" t="s">
        <v>758</v>
      </c>
      <c r="B560" s="57">
        <v>4117</v>
      </c>
      <c r="C560" s="48" t="s">
        <v>19</v>
      </c>
      <c r="D560" s="58">
        <v>26</v>
      </c>
      <c r="E560" s="58">
        <v>20</v>
      </c>
      <c r="F560" s="58">
        <v>18</v>
      </c>
      <c r="G560" s="58">
        <v>0</v>
      </c>
      <c r="H560" s="59">
        <v>43</v>
      </c>
      <c r="I560" s="60">
        <f>Tabela1[[#This Row],[E_27/3 a 9/4]]/SUM(Tabela1[E_27/3 a 9/4])</f>
        <v>3.3979201567784558E-4</v>
      </c>
      <c r="J560" s="60">
        <f>SUM($I$4:I560)</f>
        <v>0.93485475866864087</v>
      </c>
      <c r="K560" s="61">
        <f t="shared" si="72"/>
        <v>631.52781151323779</v>
      </c>
      <c r="L560" s="61">
        <f t="shared" si="73"/>
        <v>485.79062424095218</v>
      </c>
      <c r="M560" s="61">
        <f t="shared" si="74"/>
        <v>437.21156181685694</v>
      </c>
      <c r="N560" s="61">
        <f t="shared" si="75"/>
        <v>0</v>
      </c>
      <c r="O560" s="61">
        <f t="shared" si="76"/>
        <v>1044.4498421180472</v>
      </c>
      <c r="P560" s="59">
        <f>SLOPE(K560:O560,Datas!$G$1:$G$5)</f>
        <v>34.00534369686666</v>
      </c>
      <c r="Q560" s="61">
        <f t="shared" si="77"/>
        <v>88.315580265687458</v>
      </c>
      <c r="R560" s="48" t="str">
        <f t="shared" si="78"/>
        <v>AUMENTO</v>
      </c>
      <c r="S560" s="60">
        <f t="shared" si="79"/>
        <v>7.81250000000017E-3</v>
      </c>
      <c r="T56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60" s="48" t="str">
        <f t="shared" si="80"/>
        <v>Risco MUITO ALTO de transmissão nas escolas com tendência de AUMENTO na taxa.</v>
      </c>
    </row>
    <row r="561" spans="1:21" x14ac:dyDescent="0.35">
      <c r="A561" s="56" t="s">
        <v>110</v>
      </c>
      <c r="B561" s="57">
        <v>2076</v>
      </c>
      <c r="C561" s="48" t="s">
        <v>3</v>
      </c>
      <c r="D561" s="58">
        <v>12</v>
      </c>
      <c r="E561" s="58">
        <v>12</v>
      </c>
      <c r="F561" s="58">
        <v>5</v>
      </c>
      <c r="G561" s="58">
        <v>4</v>
      </c>
      <c r="H561" s="59">
        <v>10</v>
      </c>
      <c r="I561" s="60">
        <f>Tabela1[[#This Row],[E_27/3 a 9/4]]/SUM(Tabela1[E_27/3 a 9/4])</f>
        <v>7.902139899484781E-5</v>
      </c>
      <c r="J561" s="60">
        <f>SUM($I$4:I561)</f>
        <v>0.93493378006763572</v>
      </c>
      <c r="K561" s="61">
        <f t="shared" si="72"/>
        <v>578.03468208092488</v>
      </c>
      <c r="L561" s="61">
        <f t="shared" si="73"/>
        <v>578.03468208092488</v>
      </c>
      <c r="M561" s="61">
        <f t="shared" si="74"/>
        <v>240.84778420038535</v>
      </c>
      <c r="N561" s="61">
        <f t="shared" si="75"/>
        <v>192.67822736030828</v>
      </c>
      <c r="O561" s="61">
        <f t="shared" si="76"/>
        <v>481.6955684007707</v>
      </c>
      <c r="P561" s="59">
        <f>SLOPE(K561:O561,Datas!$G$1:$G$5)</f>
        <v>-57.803468208092497</v>
      </c>
      <c r="Q561" s="61">
        <f t="shared" si="77"/>
        <v>-89.008881883780461</v>
      </c>
      <c r="R561" s="48" t="str">
        <f t="shared" si="78"/>
        <v>Redução</v>
      </c>
      <c r="S561" s="60">
        <f t="shared" si="79"/>
        <v>-0.27586206896551724</v>
      </c>
      <c r="T56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61" s="48" t="str">
        <f t="shared" si="80"/>
        <v>Risco MUITO ALTO de transmissão nas escolas com tendência de Redução na taxa.</v>
      </c>
    </row>
    <row r="562" spans="1:21" x14ac:dyDescent="0.35">
      <c r="A562" s="56" t="s">
        <v>552</v>
      </c>
      <c r="B562" s="57">
        <v>10776</v>
      </c>
      <c r="C562" s="48" t="s">
        <v>19</v>
      </c>
      <c r="D562" s="58">
        <v>22</v>
      </c>
      <c r="E562" s="58">
        <v>70</v>
      </c>
      <c r="F562" s="58">
        <v>153</v>
      </c>
      <c r="G562" s="58">
        <v>64</v>
      </c>
      <c r="H562" s="59">
        <v>34</v>
      </c>
      <c r="I562" s="60">
        <f>Tabela1[[#This Row],[E_27/3 a 9/4]]/SUM(Tabela1[E_27/3 a 9/4])</f>
        <v>2.6867275658248256E-4</v>
      </c>
      <c r="J562" s="60">
        <f>SUM($I$4:I562)</f>
        <v>0.93520245282421821</v>
      </c>
      <c r="K562" s="61">
        <f t="shared" si="72"/>
        <v>204.15738678544915</v>
      </c>
      <c r="L562" s="61">
        <f t="shared" si="73"/>
        <v>649.59168522642915</v>
      </c>
      <c r="M562" s="61">
        <f t="shared" si="74"/>
        <v>1419.8218262806236</v>
      </c>
      <c r="N562" s="61">
        <f t="shared" si="75"/>
        <v>593.91239792130659</v>
      </c>
      <c r="O562" s="61">
        <f t="shared" si="76"/>
        <v>315.51596139569415</v>
      </c>
      <c r="P562" s="59">
        <f>SLOPE(K562:O562,Datas!$G$1:$G$5)</f>
        <v>16.703786191536743</v>
      </c>
      <c r="Q562" s="61">
        <f t="shared" si="77"/>
        <v>86.573981732129212</v>
      </c>
      <c r="R562" s="48" t="str">
        <f t="shared" si="78"/>
        <v>AUMENTO</v>
      </c>
      <c r="S562" s="60">
        <f t="shared" si="79"/>
        <v>-0.39999999999999991</v>
      </c>
      <c r="T56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62" s="48" t="str">
        <f t="shared" si="80"/>
        <v>Risco MUITO ALTO de transmissão nas escolas com tendência de AUMENTO na taxa.</v>
      </c>
    </row>
    <row r="563" spans="1:21" x14ac:dyDescent="0.35">
      <c r="A563" s="56" t="s">
        <v>414</v>
      </c>
      <c r="B563" s="57">
        <v>3819</v>
      </c>
      <c r="C563" s="48" t="s">
        <v>24</v>
      </c>
      <c r="D563" s="58">
        <v>18</v>
      </c>
      <c r="E563" s="58">
        <v>19</v>
      </c>
      <c r="F563" s="58">
        <v>35</v>
      </c>
      <c r="G563" s="58">
        <v>35</v>
      </c>
      <c r="H563" s="59">
        <v>62</v>
      </c>
      <c r="I563" s="60">
        <f>Tabela1[[#This Row],[E_27/3 a 9/4]]/SUM(Tabela1[E_27/3 a 9/4])</f>
        <v>4.8993267376805643E-4</v>
      </c>
      <c r="J563" s="60">
        <f>SUM($I$4:I563)</f>
        <v>0.93569238549798628</v>
      </c>
      <c r="K563" s="61">
        <f t="shared" si="72"/>
        <v>471.32757266300081</v>
      </c>
      <c r="L563" s="61">
        <f t="shared" si="73"/>
        <v>497.51243781094524</v>
      </c>
      <c r="M563" s="61">
        <f t="shared" si="74"/>
        <v>916.47028017805712</v>
      </c>
      <c r="N563" s="61">
        <f t="shared" si="75"/>
        <v>916.47028017805712</v>
      </c>
      <c r="O563" s="61">
        <f t="shared" si="76"/>
        <v>1623.4616391725583</v>
      </c>
      <c r="P563" s="59">
        <f>SLOPE(K563:O563,Datas!$G$1:$G$5)</f>
        <v>272.32259753862269</v>
      </c>
      <c r="Q563" s="61">
        <f t="shared" si="77"/>
        <v>89.789604232262178</v>
      </c>
      <c r="R563" s="48" t="str">
        <f t="shared" si="78"/>
        <v>AUMENTO</v>
      </c>
      <c r="S563" s="60">
        <f t="shared" si="79"/>
        <v>1.0208333333333333</v>
      </c>
      <c r="T56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63" s="48" t="str">
        <f t="shared" si="80"/>
        <v>Risco MUITO ALTO de transmissão nas escolas com tendência de AUMENTO na taxa.</v>
      </c>
    </row>
    <row r="564" spans="1:21" x14ac:dyDescent="0.35">
      <c r="A564" s="56" t="s">
        <v>648</v>
      </c>
      <c r="B564" s="57">
        <v>4512</v>
      </c>
      <c r="C564" s="48" t="s">
        <v>15</v>
      </c>
      <c r="D564" s="58">
        <v>5</v>
      </c>
      <c r="E564" s="58">
        <v>2</v>
      </c>
      <c r="F564" s="58">
        <v>3</v>
      </c>
      <c r="G564" s="58">
        <v>16</v>
      </c>
      <c r="H564" s="59">
        <v>11</v>
      </c>
      <c r="I564" s="60">
        <f>Tabela1[[#This Row],[E_27/3 a 9/4]]/SUM(Tabela1[E_27/3 a 9/4])</f>
        <v>8.6923538894332581E-5</v>
      </c>
      <c r="J564" s="60">
        <f>SUM($I$4:I564)</f>
        <v>0.93577930903688056</v>
      </c>
      <c r="K564" s="61">
        <f t="shared" si="72"/>
        <v>110.81560283687944</v>
      </c>
      <c r="L564" s="61">
        <f t="shared" si="73"/>
        <v>44.326241134751776</v>
      </c>
      <c r="M564" s="61">
        <f t="shared" si="74"/>
        <v>66.489361702127653</v>
      </c>
      <c r="N564" s="61">
        <f t="shared" si="75"/>
        <v>354.6099290780142</v>
      </c>
      <c r="O564" s="61">
        <f t="shared" si="76"/>
        <v>243.79432624113477</v>
      </c>
      <c r="P564" s="59">
        <f>SLOPE(K564:O564,Datas!$G$1:$G$5)</f>
        <v>57.624113475177317</v>
      </c>
      <c r="Q564" s="61">
        <f t="shared" si="77"/>
        <v>89.005797652377737</v>
      </c>
      <c r="R564" s="48" t="str">
        <f t="shared" si="78"/>
        <v>AUMENTO</v>
      </c>
      <c r="S564" s="60">
        <f t="shared" si="79"/>
        <v>3.05</v>
      </c>
      <c r="T56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64" s="48" t="str">
        <f t="shared" si="80"/>
        <v>Risco MUITO ALTO de transmissão nas escolas com tendência de AUMENTO na taxa.</v>
      </c>
    </row>
    <row r="565" spans="1:21" x14ac:dyDescent="0.35">
      <c r="A565" s="56" t="s">
        <v>559</v>
      </c>
      <c r="B565" s="57">
        <v>5783</v>
      </c>
      <c r="C565" s="48" t="s">
        <v>8</v>
      </c>
      <c r="D565" s="58">
        <v>10</v>
      </c>
      <c r="E565" s="58">
        <v>4</v>
      </c>
      <c r="F565" s="58">
        <v>8</v>
      </c>
      <c r="G565" s="58">
        <v>14</v>
      </c>
      <c r="H565" s="59">
        <v>26</v>
      </c>
      <c r="I565" s="60">
        <f>Tabela1[[#This Row],[E_27/3 a 9/4]]/SUM(Tabela1[E_27/3 a 9/4])</f>
        <v>2.054556373866043E-4</v>
      </c>
      <c r="J565" s="60">
        <f>SUM($I$4:I565)</f>
        <v>0.93598476467426717</v>
      </c>
      <c r="K565" s="61">
        <f t="shared" si="72"/>
        <v>172.92062943109113</v>
      </c>
      <c r="L565" s="61">
        <f t="shared" si="73"/>
        <v>69.168251772436463</v>
      </c>
      <c r="M565" s="61">
        <f t="shared" si="74"/>
        <v>138.33650354487293</v>
      </c>
      <c r="N565" s="61">
        <f t="shared" si="75"/>
        <v>242.08888120352756</v>
      </c>
      <c r="O565" s="61">
        <f t="shared" si="76"/>
        <v>449.59363652083692</v>
      </c>
      <c r="P565" s="59">
        <f>SLOPE(K565:O565,Datas!$G$1:$G$5)</f>
        <v>72.626664361058275</v>
      </c>
      <c r="Q565" s="61">
        <f t="shared" si="77"/>
        <v>89.21114153334436</v>
      </c>
      <c r="R565" s="48" t="str">
        <f t="shared" si="78"/>
        <v>AUMENTO</v>
      </c>
      <c r="S565" s="60">
        <f t="shared" si="79"/>
        <v>1.7272727272727268</v>
      </c>
      <c r="T56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65" s="48" t="str">
        <f t="shared" si="80"/>
        <v>Risco MUITO ALTO de transmissão nas escolas com tendência de AUMENTO na taxa.</v>
      </c>
    </row>
    <row r="566" spans="1:21" x14ac:dyDescent="0.35">
      <c r="A566" s="56" t="s">
        <v>544</v>
      </c>
      <c r="B566" s="57">
        <v>7240</v>
      </c>
      <c r="C566" s="48" t="s">
        <v>33</v>
      </c>
      <c r="D566" s="58">
        <v>134</v>
      </c>
      <c r="E566" s="58">
        <v>101</v>
      </c>
      <c r="F566" s="58">
        <v>70</v>
      </c>
      <c r="G566" s="58">
        <v>20</v>
      </c>
      <c r="H566" s="59">
        <v>31</v>
      </c>
      <c r="I566" s="60">
        <f>Tabela1[[#This Row],[E_27/3 a 9/4]]/SUM(Tabela1[E_27/3 a 9/4])</f>
        <v>2.4496633688402821E-4</v>
      </c>
      <c r="J566" s="60">
        <f>SUM($I$4:I566)</f>
        <v>0.93622973101115115</v>
      </c>
      <c r="K566" s="61">
        <f t="shared" si="72"/>
        <v>1850.8287292817679</v>
      </c>
      <c r="L566" s="61">
        <f t="shared" si="73"/>
        <v>1395.0276243093922</v>
      </c>
      <c r="M566" s="61">
        <f t="shared" si="74"/>
        <v>966.85082872928172</v>
      </c>
      <c r="N566" s="61">
        <f t="shared" si="75"/>
        <v>276.24309392265189</v>
      </c>
      <c r="O566" s="61">
        <f t="shared" si="76"/>
        <v>428.17679558011048</v>
      </c>
      <c r="P566" s="59">
        <f>SLOPE(K566:O566,Datas!$G$1:$G$5)</f>
        <v>-396.40883977900552</v>
      </c>
      <c r="Q566" s="61">
        <f t="shared" si="77"/>
        <v>-89.855463218209891</v>
      </c>
      <c r="R566" s="48" t="str">
        <f t="shared" si="78"/>
        <v>Redução</v>
      </c>
      <c r="S566" s="60">
        <f t="shared" si="79"/>
        <v>-0.74918032786885236</v>
      </c>
      <c r="T56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66" s="48" t="str">
        <f t="shared" si="80"/>
        <v>Risco MUITO ALTO de transmissão nas escolas com tendência de Redução na taxa.</v>
      </c>
    </row>
    <row r="567" spans="1:21" x14ac:dyDescent="0.35">
      <c r="A567" s="56" t="s">
        <v>481</v>
      </c>
      <c r="B567" s="57">
        <v>7429</v>
      </c>
      <c r="C567" s="48" t="s">
        <v>0</v>
      </c>
      <c r="D567" s="58">
        <v>43</v>
      </c>
      <c r="E567" s="58">
        <v>32</v>
      </c>
      <c r="F567" s="58">
        <v>29</v>
      </c>
      <c r="G567" s="58">
        <v>12</v>
      </c>
      <c r="H567" s="59">
        <v>28</v>
      </c>
      <c r="I567" s="60">
        <f>Tabela1[[#This Row],[E_27/3 a 9/4]]/SUM(Tabela1[E_27/3 a 9/4])</f>
        <v>2.2125991718557385E-4</v>
      </c>
      <c r="J567" s="60">
        <f>SUM($I$4:I567)</f>
        <v>0.93645099092833672</v>
      </c>
      <c r="K567" s="61">
        <f t="shared" si="72"/>
        <v>578.81276080226132</v>
      </c>
      <c r="L567" s="61">
        <f t="shared" si="73"/>
        <v>430.74438013191542</v>
      </c>
      <c r="M567" s="61">
        <f t="shared" si="74"/>
        <v>390.36209449454839</v>
      </c>
      <c r="N567" s="61">
        <f t="shared" si="75"/>
        <v>161.5291425494683</v>
      </c>
      <c r="O567" s="61">
        <f t="shared" si="76"/>
        <v>376.90133261542604</v>
      </c>
      <c r="P567" s="59">
        <f>SLOPE(K567:O567,Datas!$G$1:$G$5)</f>
        <v>-67.303809395611765</v>
      </c>
      <c r="Q567" s="61">
        <f t="shared" si="77"/>
        <v>-89.148761944125084</v>
      </c>
      <c r="R567" s="48" t="str">
        <f t="shared" si="78"/>
        <v>Redução</v>
      </c>
      <c r="S567" s="60">
        <f t="shared" si="79"/>
        <v>-0.42307692307692302</v>
      </c>
      <c r="T56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67" s="48" t="str">
        <f t="shared" si="80"/>
        <v>Risco MUITO ALTO de transmissão nas escolas com tendência de Redução na taxa.</v>
      </c>
    </row>
    <row r="568" spans="1:21" x14ac:dyDescent="0.35">
      <c r="A568" s="56" t="s">
        <v>430</v>
      </c>
      <c r="B568" s="57">
        <v>17756</v>
      </c>
      <c r="C568" s="48" t="s">
        <v>77</v>
      </c>
      <c r="D568" s="58">
        <v>25</v>
      </c>
      <c r="E568" s="58">
        <v>23</v>
      </c>
      <c r="F568" s="58">
        <v>27</v>
      </c>
      <c r="G568" s="58">
        <v>58</v>
      </c>
      <c r="H568" s="59">
        <v>0</v>
      </c>
      <c r="I568" s="60">
        <f>Tabela1[[#This Row],[E_27/3 a 9/4]]/SUM(Tabela1[E_27/3 a 9/4])</f>
        <v>0</v>
      </c>
      <c r="J568" s="60">
        <f>SUM($I$4:I568)</f>
        <v>0.93645099092833672</v>
      </c>
      <c r="K568" s="61">
        <f t="shared" si="72"/>
        <v>140.79747690921377</v>
      </c>
      <c r="L568" s="61">
        <f t="shared" si="73"/>
        <v>129.53367875647669</v>
      </c>
      <c r="M568" s="61">
        <f t="shared" si="74"/>
        <v>152.06127506195091</v>
      </c>
      <c r="N568" s="61">
        <f t="shared" si="75"/>
        <v>326.65014642937598</v>
      </c>
      <c r="O568" s="61">
        <f t="shared" si="76"/>
        <v>0</v>
      </c>
      <c r="P568" s="59">
        <f>SLOPE(K568:O568,Datas!$G$1:$G$5)</f>
        <v>-8.4478486145528251</v>
      </c>
      <c r="Q568" s="61">
        <f t="shared" si="77"/>
        <v>-83.249122282160215</v>
      </c>
      <c r="R568" s="48" t="str">
        <f t="shared" si="78"/>
        <v>Redução</v>
      </c>
      <c r="S568" s="60">
        <f t="shared" si="79"/>
        <v>0.16000000000000011</v>
      </c>
      <c r="T56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568" s="48" t="str">
        <f t="shared" si="80"/>
        <v>Risco MUITO BAIXO de transmissão nas escolas com tendência de Redução na taxa.</v>
      </c>
    </row>
    <row r="569" spans="1:21" x14ac:dyDescent="0.35">
      <c r="A569" s="56" t="s">
        <v>810</v>
      </c>
      <c r="B569" s="57">
        <v>5294</v>
      </c>
      <c r="C569" s="48" t="s">
        <v>0</v>
      </c>
      <c r="D569" s="58">
        <v>5</v>
      </c>
      <c r="E569" s="58">
        <v>14</v>
      </c>
      <c r="F569" s="58">
        <v>2</v>
      </c>
      <c r="G569" s="58">
        <v>13</v>
      </c>
      <c r="H569" s="59">
        <v>28</v>
      </c>
      <c r="I569" s="60">
        <f>Tabela1[[#This Row],[E_27/3 a 9/4]]/SUM(Tabela1[E_27/3 a 9/4])</f>
        <v>2.2125991718557385E-4</v>
      </c>
      <c r="J569" s="60">
        <f>SUM($I$4:I569)</f>
        <v>0.9366722508455223</v>
      </c>
      <c r="K569" s="61">
        <f t="shared" si="72"/>
        <v>94.446543256516819</v>
      </c>
      <c r="L569" s="61">
        <f t="shared" si="73"/>
        <v>264.45032111824707</v>
      </c>
      <c r="M569" s="61">
        <f t="shared" si="74"/>
        <v>37.778617302606726</v>
      </c>
      <c r="N569" s="61">
        <f t="shared" si="75"/>
        <v>245.56101246694371</v>
      </c>
      <c r="O569" s="61">
        <f t="shared" si="76"/>
        <v>528.90064223649415</v>
      </c>
      <c r="P569" s="59">
        <f>SLOPE(K569:O569,Datas!$G$1:$G$5)</f>
        <v>85.001888930865135</v>
      </c>
      <c r="Q569" s="61">
        <f t="shared" si="77"/>
        <v>89.325978079231334</v>
      </c>
      <c r="R569" s="48" t="str">
        <f t="shared" si="78"/>
        <v>AUMENTO</v>
      </c>
      <c r="S569" s="60">
        <f t="shared" si="79"/>
        <v>1.9285714285714284</v>
      </c>
      <c r="T56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69" s="48" t="str">
        <f t="shared" si="80"/>
        <v>Risco MUITO ALTO de transmissão nas escolas com tendência de AUMENTO na taxa.</v>
      </c>
    </row>
    <row r="570" spans="1:21" x14ac:dyDescent="0.35">
      <c r="A570" s="56" t="s">
        <v>245</v>
      </c>
      <c r="B570" s="57">
        <v>14846</v>
      </c>
      <c r="C570" s="48" t="s">
        <v>19</v>
      </c>
      <c r="D570" s="58">
        <v>61</v>
      </c>
      <c r="E570" s="58">
        <v>54</v>
      </c>
      <c r="F570" s="58">
        <v>109</v>
      </c>
      <c r="G570" s="58">
        <v>166</v>
      </c>
      <c r="H570" s="59">
        <v>102</v>
      </c>
      <c r="I570" s="60">
        <f>Tabela1[[#This Row],[E_27/3 a 9/4]]/SUM(Tabela1[E_27/3 a 9/4])</f>
        <v>8.0601826974744761E-4</v>
      </c>
      <c r="J570" s="60">
        <f>SUM($I$4:I570)</f>
        <v>0.93747826911526977</v>
      </c>
      <c r="K570" s="61">
        <f t="shared" si="72"/>
        <v>410.88508689209209</v>
      </c>
      <c r="L570" s="61">
        <f t="shared" si="73"/>
        <v>363.73433921595046</v>
      </c>
      <c r="M570" s="61">
        <f t="shared" si="74"/>
        <v>734.20449952849253</v>
      </c>
      <c r="N570" s="61">
        <f t="shared" si="75"/>
        <v>1118.146302034218</v>
      </c>
      <c r="O570" s="61">
        <f t="shared" si="76"/>
        <v>687.05375185235084</v>
      </c>
      <c r="P570" s="59">
        <f>SLOPE(K570:O570,Datas!$G$1:$G$5)</f>
        <v>130.67492927387849</v>
      </c>
      <c r="Q570" s="61">
        <f t="shared" si="77"/>
        <v>89.561548175919526</v>
      </c>
      <c r="R570" s="48" t="str">
        <f t="shared" si="78"/>
        <v>AUMENTO</v>
      </c>
      <c r="S570" s="60">
        <f t="shared" si="79"/>
        <v>0.79464285714285732</v>
      </c>
      <c r="T57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70" s="48" t="str">
        <f t="shared" si="80"/>
        <v>Risco MUITO ALTO de transmissão nas escolas com tendência de AUMENTO na taxa.</v>
      </c>
    </row>
    <row r="571" spans="1:21" x14ac:dyDescent="0.35">
      <c r="A571" s="56" t="s">
        <v>266</v>
      </c>
      <c r="B571" s="57">
        <v>8846</v>
      </c>
      <c r="C571" s="48" t="s">
        <v>0</v>
      </c>
      <c r="D571" s="58">
        <v>46</v>
      </c>
      <c r="E571" s="58">
        <v>15</v>
      </c>
      <c r="F571" s="58">
        <v>26</v>
      </c>
      <c r="G571" s="58">
        <v>25</v>
      </c>
      <c r="H571" s="59">
        <v>24</v>
      </c>
      <c r="I571" s="60">
        <f>Tabela1[[#This Row],[E_27/3 a 9/4]]/SUM(Tabela1[E_27/3 a 9/4])</f>
        <v>1.8965135758763473E-4</v>
      </c>
      <c r="J571" s="60">
        <f>SUM($I$4:I571)</f>
        <v>0.93766792047285741</v>
      </c>
      <c r="K571" s="61">
        <f t="shared" si="72"/>
        <v>520.0090436355415</v>
      </c>
      <c r="L571" s="61">
        <f t="shared" si="73"/>
        <v>169.56816640289395</v>
      </c>
      <c r="M571" s="61">
        <f t="shared" si="74"/>
        <v>293.91815509834953</v>
      </c>
      <c r="N571" s="61">
        <f t="shared" si="75"/>
        <v>282.61361067148994</v>
      </c>
      <c r="O571" s="61">
        <f t="shared" si="76"/>
        <v>271.30906624463034</v>
      </c>
      <c r="P571" s="59">
        <f>SLOPE(K571:O571,Datas!$G$1:$G$5)</f>
        <v>-38.43545105132263</v>
      </c>
      <c r="Q571" s="61">
        <f t="shared" si="77"/>
        <v>-88.509634854963807</v>
      </c>
      <c r="R571" s="48" t="str">
        <f t="shared" si="78"/>
        <v>Redução</v>
      </c>
      <c r="S571" s="60">
        <f t="shared" si="79"/>
        <v>-0.1551724137931034</v>
      </c>
      <c r="T57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71" s="48" t="str">
        <f t="shared" si="80"/>
        <v>Risco MUITO ALTO de transmissão nas escolas com tendência de Redução na taxa.</v>
      </c>
    </row>
    <row r="572" spans="1:21" x14ac:dyDescent="0.35">
      <c r="A572" s="56" t="s">
        <v>5</v>
      </c>
      <c r="B572" s="57">
        <v>5362</v>
      </c>
      <c r="C572" s="48" t="s">
        <v>3</v>
      </c>
      <c r="D572" s="58">
        <v>8</v>
      </c>
      <c r="E572" s="58">
        <v>9</v>
      </c>
      <c r="F572" s="58">
        <v>22</v>
      </c>
      <c r="G572" s="58">
        <v>42</v>
      </c>
      <c r="H572" s="59">
        <v>33</v>
      </c>
      <c r="I572" s="60">
        <f>Tabela1[[#This Row],[E_27/3 a 9/4]]/SUM(Tabela1[E_27/3 a 9/4])</f>
        <v>2.6077061668299776E-4</v>
      </c>
      <c r="J572" s="60">
        <f>SUM($I$4:I572)</f>
        <v>0.93792869108954036</v>
      </c>
      <c r="K572" s="61">
        <f t="shared" si="72"/>
        <v>149.19806042521449</v>
      </c>
      <c r="L572" s="61">
        <f t="shared" si="73"/>
        <v>167.84781797836627</v>
      </c>
      <c r="M572" s="61">
        <f t="shared" si="74"/>
        <v>410.29466616933979</v>
      </c>
      <c r="N572" s="61">
        <f t="shared" si="75"/>
        <v>783.28981723237587</v>
      </c>
      <c r="O572" s="61">
        <f t="shared" si="76"/>
        <v>615.44199925400972</v>
      </c>
      <c r="P572" s="59">
        <f>SLOPE(K572:O572,Datas!$G$1:$G$5)</f>
        <v>154.79298769115999</v>
      </c>
      <c r="Q572" s="61">
        <f t="shared" si="77"/>
        <v>89.629860607296735</v>
      </c>
      <c r="R572" s="48" t="str">
        <f t="shared" si="78"/>
        <v>AUMENTO</v>
      </c>
      <c r="S572" s="60">
        <f t="shared" si="79"/>
        <v>1.8846153846153837</v>
      </c>
      <c r="T57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72" s="48" t="str">
        <f t="shared" si="80"/>
        <v>Risco MUITO ALTO de transmissão nas escolas com tendência de AUMENTO na taxa.</v>
      </c>
    </row>
    <row r="573" spans="1:21" x14ac:dyDescent="0.35">
      <c r="A573" s="56" t="s">
        <v>301</v>
      </c>
      <c r="B573" s="57">
        <v>7757</v>
      </c>
      <c r="C573" s="48" t="s">
        <v>77</v>
      </c>
      <c r="D573" s="58">
        <v>11</v>
      </c>
      <c r="E573" s="58">
        <v>25</v>
      </c>
      <c r="F573" s="58">
        <v>23</v>
      </c>
      <c r="G573" s="58">
        <v>137</v>
      </c>
      <c r="H573" s="59">
        <v>91</v>
      </c>
      <c r="I573" s="60">
        <f>Tabela1[[#This Row],[E_27/3 a 9/4]]/SUM(Tabela1[E_27/3 a 9/4])</f>
        <v>7.1909473085311499E-4</v>
      </c>
      <c r="J573" s="60">
        <f>SUM($I$4:I573)</f>
        <v>0.93864778582039343</v>
      </c>
      <c r="K573" s="61">
        <f t="shared" si="72"/>
        <v>141.80739976795152</v>
      </c>
      <c r="L573" s="61">
        <f t="shared" si="73"/>
        <v>322.28954492716252</v>
      </c>
      <c r="M573" s="61">
        <f t="shared" si="74"/>
        <v>296.50638133298958</v>
      </c>
      <c r="N573" s="61">
        <f t="shared" si="75"/>
        <v>1766.146706200851</v>
      </c>
      <c r="O573" s="61">
        <f t="shared" si="76"/>
        <v>1173.1339435348718</v>
      </c>
      <c r="P573" s="59">
        <f>SLOPE(K573:O573,Datas!$G$1:$G$5)</f>
        <v>350.65102488075291</v>
      </c>
      <c r="Q573" s="61">
        <f t="shared" si="77"/>
        <v>89.836602148233212</v>
      </c>
      <c r="R573" s="48" t="str">
        <f t="shared" si="78"/>
        <v>AUMENTO</v>
      </c>
      <c r="S573" s="60">
        <f t="shared" si="79"/>
        <v>4.796610169491526</v>
      </c>
      <c r="T57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73" s="48" t="str">
        <f t="shared" si="80"/>
        <v>Risco MUITO ALTO de transmissão nas escolas com tendência de AUMENTO na taxa.</v>
      </c>
    </row>
    <row r="574" spans="1:21" x14ac:dyDescent="0.35">
      <c r="A574" s="56" t="s">
        <v>535</v>
      </c>
      <c r="B574" s="57">
        <v>11476</v>
      </c>
      <c r="C574" s="48" t="s">
        <v>0</v>
      </c>
      <c r="D574" s="58">
        <v>85</v>
      </c>
      <c r="E574" s="58">
        <v>55</v>
      </c>
      <c r="F574" s="58">
        <v>58</v>
      </c>
      <c r="G574" s="58">
        <v>77</v>
      </c>
      <c r="H574" s="59">
        <v>44</v>
      </c>
      <c r="I574" s="60">
        <f>Tabela1[[#This Row],[E_27/3 a 9/4]]/SUM(Tabela1[E_27/3 a 9/4])</f>
        <v>3.4769415557733032E-4</v>
      </c>
      <c r="J574" s="60">
        <f>SUM($I$4:I574)</f>
        <v>0.93899547997597077</v>
      </c>
      <c r="K574" s="61">
        <f t="shared" si="72"/>
        <v>740.67619379574774</v>
      </c>
      <c r="L574" s="61">
        <f t="shared" si="73"/>
        <v>479.26106657371901</v>
      </c>
      <c r="M574" s="61">
        <f t="shared" si="74"/>
        <v>505.40257929592195</v>
      </c>
      <c r="N574" s="61">
        <f t="shared" si="75"/>
        <v>670.96549320320673</v>
      </c>
      <c r="O574" s="61">
        <f t="shared" si="76"/>
        <v>383.40885325897523</v>
      </c>
      <c r="P574" s="59">
        <f>SLOPE(K574:O574,Datas!$G$1:$G$5)</f>
        <v>-52.283025444405737</v>
      </c>
      <c r="Q574" s="61">
        <f t="shared" si="77"/>
        <v>-88.904256329222292</v>
      </c>
      <c r="R574" s="48" t="str">
        <f t="shared" si="78"/>
        <v>Redução</v>
      </c>
      <c r="S574" s="60">
        <f t="shared" si="79"/>
        <v>-8.3333333333333245E-2</v>
      </c>
      <c r="T57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74" s="48" t="str">
        <f t="shared" si="80"/>
        <v>Risco MUITO ALTO de transmissão nas escolas com tendência de Redução na taxa.</v>
      </c>
    </row>
    <row r="575" spans="1:21" x14ac:dyDescent="0.35">
      <c r="A575" s="56" t="s">
        <v>807</v>
      </c>
      <c r="B575" s="57">
        <v>7102</v>
      </c>
      <c r="C575" s="48" t="s">
        <v>19</v>
      </c>
      <c r="D575" s="58">
        <v>8</v>
      </c>
      <c r="E575" s="58">
        <v>2</v>
      </c>
      <c r="F575" s="58">
        <v>12</v>
      </c>
      <c r="G575" s="58">
        <v>19</v>
      </c>
      <c r="H575" s="59">
        <v>35</v>
      </c>
      <c r="I575" s="60">
        <f>Tabela1[[#This Row],[E_27/3 a 9/4]]/SUM(Tabela1[E_27/3 a 9/4])</f>
        <v>2.765748964819673E-4</v>
      </c>
      <c r="J575" s="60">
        <f>SUM($I$4:I575)</f>
        <v>0.93927205487245269</v>
      </c>
      <c r="K575" s="61">
        <f t="shared" si="72"/>
        <v>112.64432554210082</v>
      </c>
      <c r="L575" s="61">
        <f t="shared" si="73"/>
        <v>28.161081385525204</v>
      </c>
      <c r="M575" s="61">
        <f t="shared" si="74"/>
        <v>168.96648831315122</v>
      </c>
      <c r="N575" s="61">
        <f t="shared" si="75"/>
        <v>267.53027316248944</v>
      </c>
      <c r="O575" s="61">
        <f t="shared" si="76"/>
        <v>492.81892424669104</v>
      </c>
      <c r="P575" s="59">
        <f>SLOPE(K575:O575,Datas!$G$1:$G$5)</f>
        <v>99.971838918614466</v>
      </c>
      <c r="Q575" s="61">
        <f t="shared" si="77"/>
        <v>89.426899921897089</v>
      </c>
      <c r="R575" s="48" t="str">
        <f t="shared" si="78"/>
        <v>AUMENTO</v>
      </c>
      <c r="S575" s="60">
        <f t="shared" si="79"/>
        <v>2.6818181818181821</v>
      </c>
      <c r="T57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75" s="48" t="str">
        <f t="shared" si="80"/>
        <v>Risco MUITO ALTO de transmissão nas escolas com tendência de AUMENTO na taxa.</v>
      </c>
    </row>
    <row r="576" spans="1:21" x14ac:dyDescent="0.35">
      <c r="A576" s="56" t="s">
        <v>68</v>
      </c>
      <c r="B576" s="57">
        <v>4063</v>
      </c>
      <c r="C576" s="48" t="s">
        <v>0</v>
      </c>
      <c r="D576" s="58">
        <v>20</v>
      </c>
      <c r="E576" s="58">
        <v>3</v>
      </c>
      <c r="F576" s="58">
        <v>9</v>
      </c>
      <c r="G576" s="58">
        <v>20</v>
      </c>
      <c r="H576" s="59">
        <v>16</v>
      </c>
      <c r="I576" s="60">
        <f>Tabela1[[#This Row],[E_27/3 a 9/4]]/SUM(Tabela1[E_27/3 a 9/4])</f>
        <v>1.2643423839175648E-4</v>
      </c>
      <c r="J576" s="60">
        <f>SUM($I$4:I576)</f>
        <v>0.93939848911084445</v>
      </c>
      <c r="K576" s="61">
        <f t="shared" si="72"/>
        <v>492.24710804824025</v>
      </c>
      <c r="L576" s="61">
        <f t="shared" si="73"/>
        <v>73.837066207236035</v>
      </c>
      <c r="M576" s="61">
        <f t="shared" si="74"/>
        <v>221.5111986217081</v>
      </c>
      <c r="N576" s="61">
        <f t="shared" si="75"/>
        <v>492.24710804824025</v>
      </c>
      <c r="O576" s="61">
        <f t="shared" si="76"/>
        <v>393.79768643859217</v>
      </c>
      <c r="P576" s="59">
        <f>SLOPE(K576:O576,Datas!$G$1:$G$5)</f>
        <v>22.151119862170805</v>
      </c>
      <c r="Q576" s="61">
        <f t="shared" si="77"/>
        <v>87.415168891471495</v>
      </c>
      <c r="R576" s="48" t="str">
        <f t="shared" si="78"/>
        <v>AUMENTO</v>
      </c>
      <c r="S576" s="60">
        <f t="shared" si="79"/>
        <v>0.68750000000000022</v>
      </c>
      <c r="T57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76" s="48" t="str">
        <f t="shared" si="80"/>
        <v>Risco MUITO ALTO de transmissão nas escolas com tendência de AUMENTO na taxa.</v>
      </c>
    </row>
    <row r="577" spans="1:21" x14ac:dyDescent="0.35">
      <c r="A577" s="56" t="s">
        <v>643</v>
      </c>
      <c r="B577" s="57">
        <v>11381</v>
      </c>
      <c r="C577" s="48" t="s">
        <v>0</v>
      </c>
      <c r="D577" s="58">
        <v>24</v>
      </c>
      <c r="E577" s="58">
        <v>47</v>
      </c>
      <c r="F577" s="58">
        <v>33</v>
      </c>
      <c r="G577" s="58">
        <v>60</v>
      </c>
      <c r="H577" s="59">
        <v>36</v>
      </c>
      <c r="I577" s="60">
        <f>Tabela1[[#This Row],[E_27/3 a 9/4]]/SUM(Tabela1[E_27/3 a 9/4])</f>
        <v>2.844770363814521E-4</v>
      </c>
      <c r="J577" s="60">
        <f>SUM($I$4:I577)</f>
        <v>0.93968296614722591</v>
      </c>
      <c r="K577" s="61">
        <f t="shared" si="72"/>
        <v>210.87777875406377</v>
      </c>
      <c r="L577" s="61">
        <f t="shared" si="73"/>
        <v>412.96898339337491</v>
      </c>
      <c r="M577" s="61">
        <f t="shared" si="74"/>
        <v>289.95694578683771</v>
      </c>
      <c r="N577" s="61">
        <f t="shared" si="75"/>
        <v>527.19444688515944</v>
      </c>
      <c r="O577" s="61">
        <f t="shared" si="76"/>
        <v>316.3166681310957</v>
      </c>
      <c r="P577" s="59">
        <f>SLOPE(K577:O577,Datas!$G$1:$G$5)</f>
        <v>32.510324224584835</v>
      </c>
      <c r="Q577" s="61">
        <f t="shared" si="77"/>
        <v>88.23816830177897</v>
      </c>
      <c r="R577" s="48" t="str">
        <f t="shared" si="78"/>
        <v>AUMENTO</v>
      </c>
      <c r="S577" s="60">
        <f t="shared" si="79"/>
        <v>0.38461538461538475</v>
      </c>
      <c r="T57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77" s="48" t="str">
        <f t="shared" si="80"/>
        <v>Risco MUITO ALTO de transmissão nas escolas com tendência de AUMENTO na taxa.</v>
      </c>
    </row>
    <row r="578" spans="1:21" x14ac:dyDescent="0.35">
      <c r="A578" s="56" t="s">
        <v>147</v>
      </c>
      <c r="B578" s="57">
        <v>22635</v>
      </c>
      <c r="C578" s="48" t="s">
        <v>30</v>
      </c>
      <c r="D578" s="58">
        <v>188</v>
      </c>
      <c r="E578" s="58">
        <v>79</v>
      </c>
      <c r="F578" s="58">
        <v>87</v>
      </c>
      <c r="G578" s="58">
        <v>113</v>
      </c>
      <c r="H578" s="59">
        <v>84</v>
      </c>
      <c r="I578" s="60">
        <f>Tabela1[[#This Row],[E_27/3 a 9/4]]/SUM(Tabela1[E_27/3 a 9/4])</f>
        <v>6.6377975155672156E-4</v>
      </c>
      <c r="J578" s="60">
        <f>SUM($I$4:I578)</f>
        <v>0.94034674589878264</v>
      </c>
      <c r="K578" s="61">
        <f t="shared" si="72"/>
        <v>830.57212281864372</v>
      </c>
      <c r="L578" s="61">
        <f t="shared" si="73"/>
        <v>349.01700905677046</v>
      </c>
      <c r="M578" s="61">
        <f t="shared" si="74"/>
        <v>384.36050364479786</v>
      </c>
      <c r="N578" s="61">
        <f t="shared" si="75"/>
        <v>499.22686105588696</v>
      </c>
      <c r="O578" s="61">
        <f t="shared" si="76"/>
        <v>371.10669317428761</v>
      </c>
      <c r="P578" s="59">
        <f>SLOPE(K578:O578,Datas!$G$1:$G$5)</f>
        <v>-76.872100728959566</v>
      </c>
      <c r="Q578" s="61">
        <f t="shared" si="77"/>
        <v>-89.254702976066469</v>
      </c>
      <c r="R578" s="48" t="str">
        <f t="shared" si="78"/>
        <v>Redução</v>
      </c>
      <c r="S578" s="60">
        <f t="shared" si="79"/>
        <v>-0.16525423728813562</v>
      </c>
      <c r="T57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78" s="48" t="str">
        <f t="shared" si="80"/>
        <v>Risco MUITO ALTO de transmissão nas escolas com tendência de Redução na taxa.</v>
      </c>
    </row>
    <row r="579" spans="1:21" x14ac:dyDescent="0.35">
      <c r="A579" s="56" t="s">
        <v>292</v>
      </c>
      <c r="B579" s="57">
        <v>4721</v>
      </c>
      <c r="C579" s="48" t="s">
        <v>10</v>
      </c>
      <c r="D579" s="58">
        <v>0</v>
      </c>
      <c r="E579" s="58">
        <v>0</v>
      </c>
      <c r="F579" s="58">
        <v>0</v>
      </c>
      <c r="G579" s="58">
        <v>0</v>
      </c>
      <c r="H579" s="59">
        <v>0</v>
      </c>
      <c r="I579" s="60">
        <f>Tabela1[[#This Row],[E_27/3 a 9/4]]/SUM(Tabela1[E_27/3 a 9/4])</f>
        <v>0</v>
      </c>
      <c r="J579" s="60">
        <f>SUM($I$4:I579)</f>
        <v>0.94034674589878264</v>
      </c>
      <c r="K579" s="61">
        <f t="shared" si="72"/>
        <v>0</v>
      </c>
      <c r="L579" s="61">
        <f t="shared" si="73"/>
        <v>0</v>
      </c>
      <c r="M579" s="61">
        <f t="shared" si="74"/>
        <v>0</v>
      </c>
      <c r="N579" s="61">
        <f t="shared" si="75"/>
        <v>0</v>
      </c>
      <c r="O579" s="61">
        <f t="shared" si="76"/>
        <v>0</v>
      </c>
      <c r="P579" s="59">
        <f>SLOPE(K579:O579,Datas!$G$1:$G$5)</f>
        <v>0</v>
      </c>
      <c r="Q579" s="61">
        <f t="shared" si="77"/>
        <v>0</v>
      </c>
      <c r="R579" s="48" t="str">
        <f t="shared" si="78"/>
        <v>Estabilidade</v>
      </c>
      <c r="S579" s="60">
        <f t="shared" si="79"/>
        <v>0</v>
      </c>
      <c r="T57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579" s="48" t="str">
        <f t="shared" si="80"/>
        <v>Risco MUITO BAIXO de transmissão nas escolas com tendência de Estabilidade na taxa.</v>
      </c>
    </row>
    <row r="580" spans="1:21" x14ac:dyDescent="0.35">
      <c r="A580" s="56" t="s">
        <v>740</v>
      </c>
      <c r="B580" s="57">
        <v>11760</v>
      </c>
      <c r="C580" s="48" t="s">
        <v>53</v>
      </c>
      <c r="D580" s="58">
        <v>26</v>
      </c>
      <c r="E580" s="58">
        <v>54</v>
      </c>
      <c r="F580" s="58">
        <v>28</v>
      </c>
      <c r="G580" s="58">
        <v>94</v>
      </c>
      <c r="H580" s="59">
        <v>42</v>
      </c>
      <c r="I580" s="60">
        <f>Tabela1[[#This Row],[E_27/3 a 9/4]]/SUM(Tabela1[E_27/3 a 9/4])</f>
        <v>3.3188987577836078E-4</v>
      </c>
      <c r="J580" s="60">
        <f>SUM($I$4:I580)</f>
        <v>0.94067863577456101</v>
      </c>
      <c r="K580" s="61">
        <f t="shared" ref="K580:K643" si="81">D580/$B580*100000</f>
        <v>221.08843537414967</v>
      </c>
      <c r="L580" s="61">
        <f t="shared" ref="L580:L643" si="82">E580/$B580*100000</f>
        <v>459.18367346938777</v>
      </c>
      <c r="M580" s="61">
        <f t="shared" ref="M580:M643" si="83">F580/$B580*100000</f>
        <v>238.09523809523813</v>
      </c>
      <c r="N580" s="61">
        <f t="shared" ref="N580:N643" si="84">G580/$B580*100000</f>
        <v>799.3197278911565</v>
      </c>
      <c r="O580" s="61">
        <f t="shared" ref="O580:O643" si="85">H580/$B580*100000</f>
        <v>357.14285714285711</v>
      </c>
      <c r="P580" s="59">
        <f>SLOPE(K580:O580,Datas!$G$1:$G$5)</f>
        <v>61.224489795918359</v>
      </c>
      <c r="Q580" s="61">
        <f t="shared" ref="Q580:Q643" si="86">DEGREES(ATAN(P580))</f>
        <v>89.064252140945499</v>
      </c>
      <c r="R580" s="48" t="str">
        <f t="shared" ref="R580:R643" si="87">IF(Q580&lt;-45,"Redução",IF(Q580&gt;45,"AUMENTO","Estabilidade"))</f>
        <v>AUMENTO</v>
      </c>
      <c r="S580" s="60">
        <f t="shared" ref="S580:S643" si="88">IF(AVERAGE(K580:M580)=0,0,(AVERAGE(N580:O580)-AVERAGE(K580:M580))/AVERAGE(K580:M580))</f>
        <v>0.88888888888888851</v>
      </c>
      <c r="T58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80" s="48" t="str">
        <f t="shared" ref="U580:U643" si="89">CONCATENATE(IF(O580&gt;200,"Risco MUITO ALTO de transmissão nas escolas",IF(O580&gt;50,"Risco alto de transmissão nas escolas",IF(O580&gt;20,"Risco moderado de transmissão nas escolas",IF(O580&gt;5,"Risco baixo de transmissão nas escolas","Risco MUITO BAIXO de transmissão nas escolas"))))," com tendência de ",R580," na taxa.")</f>
        <v>Risco MUITO ALTO de transmissão nas escolas com tendência de AUMENTO na taxa.</v>
      </c>
    </row>
    <row r="581" spans="1:21" x14ac:dyDescent="0.35">
      <c r="A581" s="56" t="s">
        <v>518</v>
      </c>
      <c r="B581" s="57">
        <v>6663</v>
      </c>
      <c r="C581" s="48" t="s">
        <v>10</v>
      </c>
      <c r="D581" s="58">
        <v>13</v>
      </c>
      <c r="E581" s="58">
        <v>11</v>
      </c>
      <c r="F581" s="58">
        <v>16</v>
      </c>
      <c r="G581" s="58">
        <v>74</v>
      </c>
      <c r="H581" s="59">
        <v>58</v>
      </c>
      <c r="I581" s="60">
        <f>Tabela1[[#This Row],[E_27/3 a 9/4]]/SUM(Tabela1[E_27/3 a 9/4])</f>
        <v>4.5832411417011729E-4</v>
      </c>
      <c r="J581" s="60">
        <f>SUM($I$4:I581)</f>
        <v>0.94113695988873114</v>
      </c>
      <c r="K581" s="61">
        <f t="shared" si="81"/>
        <v>195.10730901996098</v>
      </c>
      <c r="L581" s="61">
        <f t="shared" si="82"/>
        <v>165.09079993996698</v>
      </c>
      <c r="M581" s="61">
        <f t="shared" si="83"/>
        <v>240.13207263995199</v>
      </c>
      <c r="N581" s="61">
        <f t="shared" si="84"/>
        <v>1110.6108359597779</v>
      </c>
      <c r="O581" s="61">
        <f t="shared" si="85"/>
        <v>870.47876331982593</v>
      </c>
      <c r="P581" s="59">
        <f>SLOPE(K581:O581,Datas!$G$1:$G$5)</f>
        <v>229.62629446195405</v>
      </c>
      <c r="Q581" s="61">
        <f t="shared" si="86"/>
        <v>89.750484074816583</v>
      </c>
      <c r="R581" s="48" t="str">
        <f t="shared" si="87"/>
        <v>AUMENTO</v>
      </c>
      <c r="S581" s="60">
        <f t="shared" si="88"/>
        <v>3.95</v>
      </c>
      <c r="T58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81" s="48" t="str">
        <f t="shared" si="89"/>
        <v>Risco MUITO ALTO de transmissão nas escolas com tendência de AUMENTO na taxa.</v>
      </c>
    </row>
    <row r="582" spans="1:21" x14ac:dyDescent="0.35">
      <c r="A582" s="56" t="s">
        <v>163</v>
      </c>
      <c r="B582" s="57">
        <v>6447</v>
      </c>
      <c r="C582" s="48" t="s">
        <v>33</v>
      </c>
      <c r="D582" s="58">
        <v>18</v>
      </c>
      <c r="E582" s="58">
        <v>52</v>
      </c>
      <c r="F582" s="58">
        <v>59</v>
      </c>
      <c r="G582" s="58">
        <v>29</v>
      </c>
      <c r="H582" s="59">
        <v>23</v>
      </c>
      <c r="I582" s="60">
        <f>Tabela1[[#This Row],[E_27/3 a 9/4]]/SUM(Tabela1[E_27/3 a 9/4])</f>
        <v>1.8174921768814996E-4</v>
      </c>
      <c r="J582" s="60">
        <f>SUM($I$4:I582)</f>
        <v>0.94131870910641924</v>
      </c>
      <c r="K582" s="61">
        <f t="shared" si="81"/>
        <v>279.19962773382969</v>
      </c>
      <c r="L582" s="61">
        <f t="shared" si="82"/>
        <v>806.57670234217471</v>
      </c>
      <c r="M582" s="61">
        <f t="shared" si="83"/>
        <v>915.15433534977512</v>
      </c>
      <c r="N582" s="61">
        <f t="shared" si="84"/>
        <v>449.8216224600589</v>
      </c>
      <c r="O582" s="61">
        <f t="shared" si="85"/>
        <v>356.75507988211575</v>
      </c>
      <c r="P582" s="59">
        <f>SLOPE(K582:O582,Datas!$G$1:$G$5)</f>
        <v>-20.164417558554369</v>
      </c>
      <c r="Q582" s="61">
        <f t="shared" si="86"/>
        <v>-87.16089604298584</v>
      </c>
      <c r="R582" s="48" t="str">
        <f t="shared" si="87"/>
        <v>Redução</v>
      </c>
      <c r="S582" s="60">
        <f t="shared" si="88"/>
        <v>-0.39534883720930225</v>
      </c>
      <c r="T58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82" s="48" t="str">
        <f t="shared" si="89"/>
        <v>Risco MUITO ALTO de transmissão nas escolas com tendência de Redução na taxa.</v>
      </c>
    </row>
    <row r="583" spans="1:21" x14ac:dyDescent="0.35">
      <c r="A583" s="56" t="s">
        <v>634</v>
      </c>
      <c r="B583" s="57">
        <v>6924</v>
      </c>
      <c r="C583" s="48" t="s">
        <v>0</v>
      </c>
      <c r="D583" s="58">
        <v>15</v>
      </c>
      <c r="E583" s="58">
        <v>8</v>
      </c>
      <c r="F583" s="58">
        <v>8</v>
      </c>
      <c r="G583" s="58">
        <v>8</v>
      </c>
      <c r="H583" s="59">
        <v>4</v>
      </c>
      <c r="I583" s="60">
        <f>Tabela1[[#This Row],[E_27/3 a 9/4]]/SUM(Tabela1[E_27/3 a 9/4])</f>
        <v>3.160855959793912E-5</v>
      </c>
      <c r="J583" s="60">
        <f>SUM($I$4:I583)</f>
        <v>0.94135031766601718</v>
      </c>
      <c r="K583" s="61">
        <f t="shared" si="81"/>
        <v>216.63778162911612</v>
      </c>
      <c r="L583" s="61">
        <f t="shared" si="82"/>
        <v>115.54015020219525</v>
      </c>
      <c r="M583" s="61">
        <f t="shared" si="83"/>
        <v>115.54015020219525</v>
      </c>
      <c r="N583" s="61">
        <f t="shared" si="84"/>
        <v>115.54015020219525</v>
      </c>
      <c r="O583" s="61">
        <f t="shared" si="85"/>
        <v>57.770075101097625</v>
      </c>
      <c r="P583" s="59">
        <f>SLOPE(K583:O583,Datas!$G$1:$G$5)</f>
        <v>-31.773541305603704</v>
      </c>
      <c r="Q583" s="61">
        <f t="shared" si="86"/>
        <v>-88.197340597983228</v>
      </c>
      <c r="R583" s="48" t="str">
        <f t="shared" si="87"/>
        <v>Redução</v>
      </c>
      <c r="S583" s="60">
        <f t="shared" si="88"/>
        <v>-0.41935483870967749</v>
      </c>
      <c r="T583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583" s="48" t="str">
        <f t="shared" si="89"/>
        <v>Risco alto de transmissão nas escolas com tendência de Redução na taxa.</v>
      </c>
    </row>
    <row r="584" spans="1:21" x14ac:dyDescent="0.35">
      <c r="A584" s="56" t="s">
        <v>610</v>
      </c>
      <c r="B584" s="57">
        <v>1558</v>
      </c>
      <c r="C584" s="48" t="s">
        <v>0</v>
      </c>
      <c r="D584" s="58">
        <v>0</v>
      </c>
      <c r="E584" s="58">
        <v>0</v>
      </c>
      <c r="F584" s="58">
        <v>9</v>
      </c>
      <c r="G584" s="58">
        <v>4</v>
      </c>
      <c r="H584" s="59">
        <v>0</v>
      </c>
      <c r="I584" s="60">
        <f>Tabela1[[#This Row],[E_27/3 a 9/4]]/SUM(Tabela1[E_27/3 a 9/4])</f>
        <v>0</v>
      </c>
      <c r="J584" s="60">
        <f>SUM($I$4:I584)</f>
        <v>0.94135031766601718</v>
      </c>
      <c r="K584" s="61">
        <f t="shared" si="81"/>
        <v>0</v>
      </c>
      <c r="L584" s="61">
        <f t="shared" si="82"/>
        <v>0</v>
      </c>
      <c r="M584" s="61">
        <f t="shared" si="83"/>
        <v>577.66367137355587</v>
      </c>
      <c r="N584" s="61">
        <f t="shared" si="84"/>
        <v>256.73940949935815</v>
      </c>
      <c r="O584" s="61">
        <f t="shared" si="85"/>
        <v>0</v>
      </c>
      <c r="P584" s="59">
        <f>SLOPE(K584:O584,Datas!$G$1:$G$5)</f>
        <v>25.673940949935815</v>
      </c>
      <c r="Q584" s="61">
        <f t="shared" si="86"/>
        <v>87.769456919482963</v>
      </c>
      <c r="R584" s="48" t="str">
        <f t="shared" si="87"/>
        <v>AUMENTO</v>
      </c>
      <c r="S584" s="60">
        <f t="shared" si="88"/>
        <v>-0.33333333333333337</v>
      </c>
      <c r="T58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584" s="48" t="str">
        <f t="shared" si="89"/>
        <v>Risco MUITO BAIXO de transmissão nas escolas com tendência de AUMENTO na taxa.</v>
      </c>
    </row>
    <row r="585" spans="1:21" x14ac:dyDescent="0.35">
      <c r="A585" s="56" t="s">
        <v>303</v>
      </c>
      <c r="B585" s="57">
        <v>3089</v>
      </c>
      <c r="C585" s="48" t="s">
        <v>3</v>
      </c>
      <c r="D585" s="58">
        <v>0</v>
      </c>
      <c r="E585" s="58">
        <v>0</v>
      </c>
      <c r="F585" s="58">
        <v>14</v>
      </c>
      <c r="G585" s="58">
        <v>8</v>
      </c>
      <c r="H585" s="59">
        <v>0</v>
      </c>
      <c r="I585" s="60">
        <f>Tabela1[[#This Row],[E_27/3 a 9/4]]/SUM(Tabela1[E_27/3 a 9/4])</f>
        <v>0</v>
      </c>
      <c r="J585" s="60">
        <f>SUM($I$4:I585)</f>
        <v>0.94135031766601718</v>
      </c>
      <c r="K585" s="61">
        <f t="shared" si="81"/>
        <v>0</v>
      </c>
      <c r="L585" s="61">
        <f t="shared" si="82"/>
        <v>0</v>
      </c>
      <c r="M585" s="61">
        <f t="shared" si="83"/>
        <v>453.22110715441892</v>
      </c>
      <c r="N585" s="61">
        <f t="shared" si="84"/>
        <v>258.98348980252513</v>
      </c>
      <c r="O585" s="61">
        <f t="shared" si="85"/>
        <v>0</v>
      </c>
      <c r="P585" s="59">
        <f>SLOPE(K585:O585,Datas!$G$1:$G$5)</f>
        <v>25.898348980252518</v>
      </c>
      <c r="Q585" s="61">
        <f t="shared" si="86"/>
        <v>87.788765205507104</v>
      </c>
      <c r="R585" s="48" t="str">
        <f t="shared" si="87"/>
        <v>AUMENTO</v>
      </c>
      <c r="S585" s="60">
        <f t="shared" si="88"/>
        <v>-0.14285714285714268</v>
      </c>
      <c r="T58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585" s="48" t="str">
        <f t="shared" si="89"/>
        <v>Risco MUITO BAIXO de transmissão nas escolas com tendência de AUMENTO na taxa.</v>
      </c>
    </row>
    <row r="586" spans="1:21" x14ac:dyDescent="0.35">
      <c r="A586" s="56" t="s">
        <v>611</v>
      </c>
      <c r="B586" s="57">
        <v>4684</v>
      </c>
      <c r="C586" s="48" t="s">
        <v>3</v>
      </c>
      <c r="D586" s="58">
        <v>2</v>
      </c>
      <c r="E586" s="58">
        <v>0</v>
      </c>
      <c r="F586" s="58">
        <v>0</v>
      </c>
      <c r="G586" s="58">
        <v>0</v>
      </c>
      <c r="H586" s="59">
        <v>48</v>
      </c>
      <c r="I586" s="60">
        <f>Tabela1[[#This Row],[E_27/3 a 9/4]]/SUM(Tabela1[E_27/3 a 9/4])</f>
        <v>3.7930271517526946E-4</v>
      </c>
      <c r="J586" s="60">
        <f>SUM($I$4:I586)</f>
        <v>0.94172962038119246</v>
      </c>
      <c r="K586" s="61">
        <f t="shared" si="81"/>
        <v>42.698548249359519</v>
      </c>
      <c r="L586" s="61">
        <f t="shared" si="82"/>
        <v>0</v>
      </c>
      <c r="M586" s="61">
        <f t="shared" si="83"/>
        <v>0</v>
      </c>
      <c r="N586" s="61">
        <f t="shared" si="84"/>
        <v>0</v>
      </c>
      <c r="O586" s="61">
        <f t="shared" si="85"/>
        <v>1024.7651579846286</v>
      </c>
      <c r="P586" s="59">
        <f>SLOPE(K586:O586,Datas!$G$1:$G$5)</f>
        <v>196.41332194705382</v>
      </c>
      <c r="Q586" s="61">
        <f t="shared" si="86"/>
        <v>89.708292269124513</v>
      </c>
      <c r="R586" s="48" t="str">
        <f t="shared" si="87"/>
        <v>AUMENTO</v>
      </c>
      <c r="S586" s="60">
        <f t="shared" si="88"/>
        <v>35.000000000000007</v>
      </c>
      <c r="T58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86" s="48" t="str">
        <f t="shared" si="89"/>
        <v>Risco MUITO ALTO de transmissão nas escolas com tendência de AUMENTO na taxa.</v>
      </c>
    </row>
    <row r="587" spans="1:21" x14ac:dyDescent="0.35">
      <c r="A587" s="56" t="s">
        <v>314</v>
      </c>
      <c r="B587" s="57">
        <v>9140</v>
      </c>
      <c r="C587" s="48" t="s">
        <v>50</v>
      </c>
      <c r="D587" s="58">
        <v>0</v>
      </c>
      <c r="E587" s="58">
        <v>0</v>
      </c>
      <c r="F587" s="58">
        <v>178</v>
      </c>
      <c r="G587" s="58">
        <v>30</v>
      </c>
      <c r="H587" s="59">
        <v>37</v>
      </c>
      <c r="I587" s="60">
        <f>Tabela1[[#This Row],[E_27/3 a 9/4]]/SUM(Tabela1[E_27/3 a 9/4])</f>
        <v>2.923791762809369E-4</v>
      </c>
      <c r="J587" s="60">
        <f>SUM($I$4:I587)</f>
        <v>0.94202199955747334</v>
      </c>
      <c r="K587" s="61">
        <f t="shared" si="81"/>
        <v>0</v>
      </c>
      <c r="L587" s="61">
        <f t="shared" si="82"/>
        <v>0</v>
      </c>
      <c r="M587" s="61">
        <f t="shared" si="83"/>
        <v>1947.4835886214441</v>
      </c>
      <c r="N587" s="61">
        <f t="shared" si="84"/>
        <v>328.22757111597372</v>
      </c>
      <c r="O587" s="61">
        <f t="shared" si="85"/>
        <v>404.81400437636762</v>
      </c>
      <c r="P587" s="59">
        <f>SLOPE(K587:O587,Datas!$G$1:$G$5)</f>
        <v>113.78555798687091</v>
      </c>
      <c r="Q587" s="61">
        <f t="shared" si="86"/>
        <v>89.496471208859958</v>
      </c>
      <c r="R587" s="48" t="str">
        <f t="shared" si="87"/>
        <v>AUMENTO</v>
      </c>
      <c r="S587" s="60">
        <f t="shared" si="88"/>
        <v>-0.4353932584269663</v>
      </c>
      <c r="T58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87" s="48" t="str">
        <f t="shared" si="89"/>
        <v>Risco MUITO ALTO de transmissão nas escolas com tendência de AUMENTO na taxa.</v>
      </c>
    </row>
    <row r="588" spans="1:21" x14ac:dyDescent="0.35">
      <c r="A588" s="56" t="s">
        <v>475</v>
      </c>
      <c r="B588" s="57">
        <v>3832</v>
      </c>
      <c r="C588" s="48" t="s">
        <v>77</v>
      </c>
      <c r="D588" s="58">
        <v>9</v>
      </c>
      <c r="E588" s="58">
        <v>16</v>
      </c>
      <c r="F588" s="58">
        <v>16</v>
      </c>
      <c r="G588" s="58">
        <v>13</v>
      </c>
      <c r="H588" s="59">
        <v>13</v>
      </c>
      <c r="I588" s="60">
        <f>Tabela1[[#This Row],[E_27/3 a 9/4]]/SUM(Tabela1[E_27/3 a 9/4])</f>
        <v>1.0272781869330215E-4</v>
      </c>
      <c r="J588" s="60">
        <f>SUM($I$4:I588)</f>
        <v>0.94212472737616659</v>
      </c>
      <c r="K588" s="61">
        <f t="shared" si="81"/>
        <v>234.86430062630478</v>
      </c>
      <c r="L588" s="61">
        <f t="shared" si="82"/>
        <v>417.53653444676405</v>
      </c>
      <c r="M588" s="61">
        <f t="shared" si="83"/>
        <v>417.53653444676405</v>
      </c>
      <c r="N588" s="61">
        <f t="shared" si="84"/>
        <v>339.24843423799587</v>
      </c>
      <c r="O588" s="61">
        <f t="shared" si="85"/>
        <v>339.24843423799587</v>
      </c>
      <c r="P588" s="59">
        <f>SLOPE(K588:O588,Datas!$G$1:$G$5)</f>
        <v>13.048016701461398</v>
      </c>
      <c r="Q588" s="61">
        <f t="shared" si="86"/>
        <v>85.617418700040176</v>
      </c>
      <c r="R588" s="48" t="str">
        <f t="shared" si="87"/>
        <v>AUMENTO</v>
      </c>
      <c r="S588" s="60">
        <f t="shared" si="88"/>
        <v>-4.8780487804877738E-2</v>
      </c>
      <c r="T58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88" s="48" t="str">
        <f t="shared" si="89"/>
        <v>Risco MUITO ALTO de transmissão nas escolas com tendência de AUMENTO na taxa.</v>
      </c>
    </row>
    <row r="589" spans="1:21" x14ac:dyDescent="0.35">
      <c r="A589" s="56" t="s">
        <v>437</v>
      </c>
      <c r="B589" s="57">
        <v>5438</v>
      </c>
      <c r="C589" s="48" t="s">
        <v>3</v>
      </c>
      <c r="D589" s="58">
        <v>1</v>
      </c>
      <c r="E589" s="58">
        <v>6</v>
      </c>
      <c r="F589" s="58">
        <v>13</v>
      </c>
      <c r="G589" s="58">
        <v>17</v>
      </c>
      <c r="H589" s="59">
        <v>12</v>
      </c>
      <c r="I589" s="60">
        <f>Tabela1[[#This Row],[E_27/3 a 9/4]]/SUM(Tabela1[E_27/3 a 9/4])</f>
        <v>9.4825678793817366E-5</v>
      </c>
      <c r="J589" s="60">
        <f>SUM($I$4:I589)</f>
        <v>0.94221955305496041</v>
      </c>
      <c r="K589" s="61">
        <f t="shared" si="81"/>
        <v>18.389113644722325</v>
      </c>
      <c r="L589" s="61">
        <f t="shared" si="82"/>
        <v>110.33468186833394</v>
      </c>
      <c r="M589" s="61">
        <f t="shared" si="83"/>
        <v>239.05847738139022</v>
      </c>
      <c r="N589" s="61">
        <f t="shared" si="84"/>
        <v>312.61493196027953</v>
      </c>
      <c r="O589" s="61">
        <f t="shared" si="85"/>
        <v>220.66936373666789</v>
      </c>
      <c r="P589" s="59">
        <f>SLOPE(K589:O589,Datas!$G$1:$G$5)</f>
        <v>60.68407502758366</v>
      </c>
      <c r="Q589" s="61">
        <f t="shared" si="86"/>
        <v>89.055920451942256</v>
      </c>
      <c r="R589" s="48" t="str">
        <f t="shared" si="87"/>
        <v>AUMENTO</v>
      </c>
      <c r="S589" s="60">
        <f t="shared" si="88"/>
        <v>1.175</v>
      </c>
      <c r="T58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89" s="48" t="str">
        <f t="shared" si="89"/>
        <v>Risco MUITO ALTO de transmissão nas escolas com tendência de AUMENTO na taxa.</v>
      </c>
    </row>
    <row r="590" spans="1:21" x14ac:dyDescent="0.35">
      <c r="A590" s="56" t="s">
        <v>153</v>
      </c>
      <c r="B590" s="57">
        <v>11179</v>
      </c>
      <c r="C590" s="48" t="s">
        <v>30</v>
      </c>
      <c r="D590" s="58">
        <v>30</v>
      </c>
      <c r="E590" s="58">
        <v>37</v>
      </c>
      <c r="F590" s="58">
        <v>32</v>
      </c>
      <c r="G590" s="58">
        <v>55</v>
      </c>
      <c r="H590" s="59">
        <v>28</v>
      </c>
      <c r="I590" s="60">
        <f>Tabela1[[#This Row],[E_27/3 a 9/4]]/SUM(Tabela1[E_27/3 a 9/4])</f>
        <v>2.2125991718557385E-4</v>
      </c>
      <c r="J590" s="60">
        <f>SUM($I$4:I590)</f>
        <v>0.94244081297214599</v>
      </c>
      <c r="K590" s="61">
        <f t="shared" si="81"/>
        <v>268.36031845424458</v>
      </c>
      <c r="L590" s="61">
        <f t="shared" si="82"/>
        <v>330.97772609356832</v>
      </c>
      <c r="M590" s="61">
        <f t="shared" si="83"/>
        <v>286.25100635119423</v>
      </c>
      <c r="N590" s="61">
        <f t="shared" si="84"/>
        <v>491.99391716611507</v>
      </c>
      <c r="O590" s="61">
        <f t="shared" si="85"/>
        <v>250.46963055729492</v>
      </c>
      <c r="P590" s="59">
        <f>SLOPE(K590:O590,Datas!$G$1:$G$5)</f>
        <v>12.523481527864742</v>
      </c>
      <c r="Q590" s="61">
        <f t="shared" si="86"/>
        <v>85.434618554627264</v>
      </c>
      <c r="R590" s="48" t="str">
        <f t="shared" si="87"/>
        <v>AUMENTO</v>
      </c>
      <c r="S590" s="60">
        <f t="shared" si="88"/>
        <v>0.25757575757575746</v>
      </c>
      <c r="T59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90" s="48" t="str">
        <f t="shared" si="89"/>
        <v>Risco MUITO ALTO de transmissão nas escolas com tendência de AUMENTO na taxa.</v>
      </c>
    </row>
    <row r="591" spans="1:21" x14ac:dyDescent="0.35">
      <c r="A591" s="56" t="s">
        <v>718</v>
      </c>
      <c r="B591" s="57">
        <v>12028</v>
      </c>
      <c r="C591" s="48" t="s">
        <v>0</v>
      </c>
      <c r="D591" s="58">
        <v>29</v>
      </c>
      <c r="E591" s="58">
        <v>38</v>
      </c>
      <c r="F591" s="58">
        <v>11</v>
      </c>
      <c r="G591" s="58">
        <v>8</v>
      </c>
      <c r="H591" s="59">
        <v>22</v>
      </c>
      <c r="I591" s="60">
        <f>Tabela1[[#This Row],[E_27/3 a 9/4]]/SUM(Tabela1[E_27/3 a 9/4])</f>
        <v>1.7384707778866516E-4</v>
      </c>
      <c r="J591" s="60">
        <f>SUM($I$4:I591)</f>
        <v>0.94261466004993466</v>
      </c>
      <c r="K591" s="61">
        <f t="shared" si="81"/>
        <v>241.10409045560363</v>
      </c>
      <c r="L591" s="61">
        <f t="shared" si="82"/>
        <v>315.92949783837713</v>
      </c>
      <c r="M591" s="61">
        <f t="shared" si="83"/>
        <v>91.453275690056529</v>
      </c>
      <c r="N591" s="61">
        <f t="shared" si="84"/>
        <v>66.511473229132022</v>
      </c>
      <c r="O591" s="61">
        <f t="shared" si="85"/>
        <v>182.90655138011306</v>
      </c>
      <c r="P591" s="59">
        <f>SLOPE(K591:O591,Datas!$G$1:$G$5)</f>
        <v>-36.58131027602262</v>
      </c>
      <c r="Q591" s="61">
        <f t="shared" si="86"/>
        <v>-88.434131704376966</v>
      </c>
      <c r="R591" s="48" t="str">
        <f t="shared" si="87"/>
        <v>Redução</v>
      </c>
      <c r="S591" s="60">
        <f t="shared" si="88"/>
        <v>-0.42307692307692313</v>
      </c>
      <c r="T591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591" s="48" t="str">
        <f t="shared" si="89"/>
        <v>Risco alto de transmissão nas escolas com tendência de Redução na taxa.</v>
      </c>
    </row>
    <row r="592" spans="1:21" x14ac:dyDescent="0.35">
      <c r="A592" s="56" t="s">
        <v>40</v>
      </c>
      <c r="B592" s="57">
        <v>6356</v>
      </c>
      <c r="C592" s="48" t="s">
        <v>33</v>
      </c>
      <c r="D592" s="58">
        <v>60</v>
      </c>
      <c r="E592" s="58">
        <v>81</v>
      </c>
      <c r="F592" s="58">
        <v>55</v>
      </c>
      <c r="G592" s="58">
        <v>92</v>
      </c>
      <c r="H592" s="59">
        <v>43</v>
      </c>
      <c r="I592" s="60">
        <f>Tabela1[[#This Row],[E_27/3 a 9/4]]/SUM(Tabela1[E_27/3 a 9/4])</f>
        <v>3.3979201567784558E-4</v>
      </c>
      <c r="J592" s="60">
        <f>SUM($I$4:I592)</f>
        <v>0.94295445206561246</v>
      </c>
      <c r="K592" s="61">
        <f t="shared" si="81"/>
        <v>943.98993077407181</v>
      </c>
      <c r="L592" s="61">
        <f t="shared" si="82"/>
        <v>1274.3864065449968</v>
      </c>
      <c r="M592" s="61">
        <f t="shared" si="83"/>
        <v>865.32410320956581</v>
      </c>
      <c r="N592" s="61">
        <f t="shared" si="84"/>
        <v>1447.45122718691</v>
      </c>
      <c r="O592" s="61">
        <f t="shared" si="85"/>
        <v>676.52611705475147</v>
      </c>
      <c r="P592" s="59">
        <f>SLOPE(K592:O592,Datas!$G$1:$G$5)</f>
        <v>-36.186280679672748</v>
      </c>
      <c r="Q592" s="61">
        <f t="shared" si="86"/>
        <v>-88.417046464021936</v>
      </c>
      <c r="R592" s="48" t="str">
        <f t="shared" si="87"/>
        <v>Redução</v>
      </c>
      <c r="S592" s="60">
        <f t="shared" si="88"/>
        <v>3.3163265306122694E-2</v>
      </c>
      <c r="T59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92" s="48" t="str">
        <f t="shared" si="89"/>
        <v>Risco MUITO ALTO de transmissão nas escolas com tendência de Redução na taxa.</v>
      </c>
    </row>
    <row r="593" spans="1:21" x14ac:dyDescent="0.35">
      <c r="A593" s="56" t="s">
        <v>863</v>
      </c>
      <c r="B593" s="57">
        <v>4206</v>
      </c>
      <c r="C593" s="48" t="s">
        <v>19</v>
      </c>
      <c r="D593" s="58">
        <v>9</v>
      </c>
      <c r="E593" s="58">
        <v>3</v>
      </c>
      <c r="F593" s="58">
        <v>7</v>
      </c>
      <c r="G593" s="58">
        <v>26</v>
      </c>
      <c r="H593" s="59">
        <v>28</v>
      </c>
      <c r="I593" s="60">
        <f>Tabela1[[#This Row],[E_27/3 a 9/4]]/SUM(Tabela1[E_27/3 a 9/4])</f>
        <v>2.2125991718557385E-4</v>
      </c>
      <c r="J593" s="60">
        <f>SUM($I$4:I593)</f>
        <v>0.94317571198279804</v>
      </c>
      <c r="K593" s="61">
        <f t="shared" si="81"/>
        <v>213.98002853067047</v>
      </c>
      <c r="L593" s="61">
        <f t="shared" si="82"/>
        <v>71.32667617689016</v>
      </c>
      <c r="M593" s="61">
        <f t="shared" si="83"/>
        <v>166.42891107941037</v>
      </c>
      <c r="N593" s="61">
        <f t="shared" si="84"/>
        <v>618.16452686638138</v>
      </c>
      <c r="O593" s="61">
        <f t="shared" si="85"/>
        <v>665.71564431764148</v>
      </c>
      <c r="P593" s="59">
        <f>SLOPE(K593:O593,Datas!$G$1:$G$5)</f>
        <v>145.03090822634334</v>
      </c>
      <c r="Q593" s="61">
        <f t="shared" si="86"/>
        <v>89.604947164356986</v>
      </c>
      <c r="R593" s="48" t="str">
        <f t="shared" si="87"/>
        <v>AUMENTO</v>
      </c>
      <c r="S593" s="60">
        <f t="shared" si="88"/>
        <v>3.2631578947368411</v>
      </c>
      <c r="T59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93" s="48" t="str">
        <f t="shared" si="89"/>
        <v>Risco MUITO ALTO de transmissão nas escolas com tendência de AUMENTO na taxa.</v>
      </c>
    </row>
    <row r="594" spans="1:21" x14ac:dyDescent="0.35">
      <c r="A594" s="56" t="s">
        <v>835</v>
      </c>
      <c r="B594" s="57">
        <v>9647</v>
      </c>
      <c r="C594" s="48" t="s">
        <v>24</v>
      </c>
      <c r="D594" s="58">
        <v>28</v>
      </c>
      <c r="E594" s="58">
        <v>38</v>
      </c>
      <c r="F594" s="58">
        <v>43</v>
      </c>
      <c r="G594" s="58">
        <v>44</v>
      </c>
      <c r="H594" s="59">
        <v>62</v>
      </c>
      <c r="I594" s="60">
        <f>Tabela1[[#This Row],[E_27/3 a 9/4]]/SUM(Tabela1[E_27/3 a 9/4])</f>
        <v>4.8993267376805643E-4</v>
      </c>
      <c r="J594" s="60">
        <f>SUM($I$4:I594)</f>
        <v>0.9436656446565661</v>
      </c>
      <c r="K594" s="61">
        <f t="shared" si="81"/>
        <v>290.2456722297087</v>
      </c>
      <c r="L594" s="61">
        <f t="shared" si="82"/>
        <v>393.90484088317618</v>
      </c>
      <c r="M594" s="61">
        <f t="shared" si="83"/>
        <v>445.73442520990977</v>
      </c>
      <c r="N594" s="61">
        <f t="shared" si="84"/>
        <v>456.10034207525655</v>
      </c>
      <c r="O594" s="61">
        <f t="shared" si="85"/>
        <v>642.68684565149795</v>
      </c>
      <c r="P594" s="59">
        <f>SLOPE(K594:O594,Datas!$G$1:$G$5)</f>
        <v>76.707784803565886</v>
      </c>
      <c r="Q594" s="61">
        <f t="shared" si="86"/>
        <v>89.253106654230649</v>
      </c>
      <c r="R594" s="48" t="str">
        <f t="shared" si="87"/>
        <v>AUMENTO</v>
      </c>
      <c r="S594" s="60">
        <f t="shared" si="88"/>
        <v>0.45871559633027492</v>
      </c>
      <c r="T59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94" s="48" t="str">
        <f t="shared" si="89"/>
        <v>Risco MUITO ALTO de transmissão nas escolas com tendência de AUMENTO na taxa.</v>
      </c>
    </row>
    <row r="595" spans="1:21" x14ac:dyDescent="0.35">
      <c r="A595" s="56" t="s">
        <v>585</v>
      </c>
      <c r="B595" s="57">
        <v>2701</v>
      </c>
      <c r="C595" s="48" t="s">
        <v>8</v>
      </c>
      <c r="D595" s="58">
        <v>4</v>
      </c>
      <c r="E595" s="58">
        <v>4</v>
      </c>
      <c r="F595" s="58">
        <v>3</v>
      </c>
      <c r="G595" s="58">
        <v>11</v>
      </c>
      <c r="H595" s="59">
        <v>15</v>
      </c>
      <c r="I595" s="60">
        <f>Tabela1[[#This Row],[E_27/3 a 9/4]]/SUM(Tabela1[E_27/3 a 9/4])</f>
        <v>1.1853209849227171E-4</v>
      </c>
      <c r="J595" s="60">
        <f>SUM($I$4:I595)</f>
        <v>0.94378417675505832</v>
      </c>
      <c r="K595" s="61">
        <f t="shared" si="81"/>
        <v>148.09329877823029</v>
      </c>
      <c r="L595" s="61">
        <f t="shared" si="82"/>
        <v>148.09329877823029</v>
      </c>
      <c r="M595" s="61">
        <f t="shared" si="83"/>
        <v>111.06997408367272</v>
      </c>
      <c r="N595" s="61">
        <f t="shared" si="84"/>
        <v>407.25657164013325</v>
      </c>
      <c r="O595" s="61">
        <f t="shared" si="85"/>
        <v>555.34987041836359</v>
      </c>
      <c r="P595" s="59">
        <f>SLOPE(K595:O595,Datas!$G$1:$G$5)</f>
        <v>107.36764161421695</v>
      </c>
      <c r="Q595" s="61">
        <f t="shared" si="86"/>
        <v>89.466374393651705</v>
      </c>
      <c r="R595" s="48" t="str">
        <f t="shared" si="87"/>
        <v>AUMENTO</v>
      </c>
      <c r="S595" s="60">
        <f t="shared" si="88"/>
        <v>2.5454545454545459</v>
      </c>
      <c r="T59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95" s="48" t="str">
        <f t="shared" si="89"/>
        <v>Risco MUITO ALTO de transmissão nas escolas com tendência de AUMENTO na taxa.</v>
      </c>
    </row>
    <row r="596" spans="1:21" x14ac:dyDescent="0.35">
      <c r="A596" s="56" t="s">
        <v>254</v>
      </c>
      <c r="B596" s="57">
        <v>6599</v>
      </c>
      <c r="C596" s="48" t="s">
        <v>19</v>
      </c>
      <c r="D596" s="58">
        <v>15</v>
      </c>
      <c r="E596" s="58">
        <v>2</v>
      </c>
      <c r="F596" s="58">
        <v>9</v>
      </c>
      <c r="G596" s="58">
        <v>1</v>
      </c>
      <c r="H596" s="59">
        <v>14</v>
      </c>
      <c r="I596" s="60">
        <f>Tabela1[[#This Row],[E_27/3 a 9/4]]/SUM(Tabela1[E_27/3 a 9/4])</f>
        <v>1.1062995859278692E-4</v>
      </c>
      <c r="J596" s="60">
        <f>SUM($I$4:I596)</f>
        <v>0.94389480671365111</v>
      </c>
      <c r="K596" s="61">
        <f t="shared" si="81"/>
        <v>227.30716775268982</v>
      </c>
      <c r="L596" s="61">
        <f t="shared" si="82"/>
        <v>30.307622367025306</v>
      </c>
      <c r="M596" s="61">
        <f t="shared" si="83"/>
        <v>136.38430065161387</v>
      </c>
      <c r="N596" s="61">
        <f t="shared" si="84"/>
        <v>15.153811183512653</v>
      </c>
      <c r="O596" s="61">
        <f t="shared" si="85"/>
        <v>212.15335656917713</v>
      </c>
      <c r="P596" s="59">
        <f>SLOPE(K596:O596,Datas!$G$1:$G$5)</f>
        <v>-4.5461433550538004</v>
      </c>
      <c r="Q596" s="61">
        <f t="shared" si="86"/>
        <v>-77.594403174884292</v>
      </c>
      <c r="R596" s="48" t="str">
        <f t="shared" si="87"/>
        <v>Redução</v>
      </c>
      <c r="S596" s="60">
        <f t="shared" si="88"/>
        <v>-0.1346153846153845</v>
      </c>
      <c r="T59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96" s="48" t="str">
        <f t="shared" si="89"/>
        <v>Risco MUITO ALTO de transmissão nas escolas com tendência de Redução na taxa.</v>
      </c>
    </row>
    <row r="597" spans="1:21" x14ac:dyDescent="0.35">
      <c r="A597" s="56" t="s">
        <v>297</v>
      </c>
      <c r="B597" s="57">
        <v>4185</v>
      </c>
      <c r="C597" s="48" t="s">
        <v>50</v>
      </c>
      <c r="D597" s="58">
        <v>6</v>
      </c>
      <c r="E597" s="58">
        <v>9</v>
      </c>
      <c r="F597" s="58">
        <v>9</v>
      </c>
      <c r="G597" s="58">
        <v>26</v>
      </c>
      <c r="H597" s="59">
        <v>73</v>
      </c>
      <c r="I597" s="60">
        <f>Tabela1[[#This Row],[E_27/3 a 9/4]]/SUM(Tabela1[E_27/3 a 9/4])</f>
        <v>5.7685621266238894E-4</v>
      </c>
      <c r="J597" s="60">
        <f>SUM($I$4:I597)</f>
        <v>0.94447166292631346</v>
      </c>
      <c r="K597" s="61">
        <f t="shared" si="81"/>
        <v>143.36917562724014</v>
      </c>
      <c r="L597" s="61">
        <f t="shared" si="82"/>
        <v>215.05376344086022</v>
      </c>
      <c r="M597" s="61">
        <f t="shared" si="83"/>
        <v>215.05376344086022</v>
      </c>
      <c r="N597" s="61">
        <f t="shared" si="84"/>
        <v>621.26642771804063</v>
      </c>
      <c r="O597" s="61">
        <f t="shared" si="85"/>
        <v>1744.3249701314217</v>
      </c>
      <c r="P597" s="59">
        <f>SLOPE(K597:O597,Datas!$G$1:$G$5)</f>
        <v>360.81242532855435</v>
      </c>
      <c r="Q597" s="61">
        <f t="shared" si="86"/>
        <v>89.841203825619971</v>
      </c>
      <c r="R597" s="48" t="str">
        <f t="shared" si="87"/>
        <v>AUMENTO</v>
      </c>
      <c r="S597" s="60">
        <f t="shared" si="88"/>
        <v>5.1874999999999991</v>
      </c>
      <c r="T59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97" s="48" t="str">
        <f t="shared" si="89"/>
        <v>Risco MUITO ALTO de transmissão nas escolas com tendência de AUMENTO na taxa.</v>
      </c>
    </row>
    <row r="598" spans="1:21" x14ac:dyDescent="0.35">
      <c r="A598" s="56" t="s">
        <v>819</v>
      </c>
      <c r="B598" s="57">
        <v>5062</v>
      </c>
      <c r="C598" s="48" t="s">
        <v>15</v>
      </c>
      <c r="D598" s="58">
        <v>2</v>
      </c>
      <c r="E598" s="58">
        <v>9</v>
      </c>
      <c r="F598" s="58">
        <v>4</v>
      </c>
      <c r="G598" s="58">
        <v>19</v>
      </c>
      <c r="H598" s="59">
        <v>18</v>
      </c>
      <c r="I598" s="60">
        <f>Tabela1[[#This Row],[E_27/3 a 9/4]]/SUM(Tabela1[E_27/3 a 9/4])</f>
        <v>1.4223851819072605E-4</v>
      </c>
      <c r="J598" s="60">
        <f>SUM($I$4:I598)</f>
        <v>0.94461390144450419</v>
      </c>
      <c r="K598" s="61">
        <f t="shared" si="81"/>
        <v>39.51007506914263</v>
      </c>
      <c r="L598" s="61">
        <f t="shared" si="82"/>
        <v>177.79533781114185</v>
      </c>
      <c r="M598" s="61">
        <f t="shared" si="83"/>
        <v>79.02015013828526</v>
      </c>
      <c r="N598" s="61">
        <f t="shared" si="84"/>
        <v>375.34571315685497</v>
      </c>
      <c r="O598" s="61">
        <f t="shared" si="85"/>
        <v>355.5906756222837</v>
      </c>
      <c r="P598" s="59">
        <f>SLOPE(K598:O598,Datas!$G$1:$G$5)</f>
        <v>82.97115764519954</v>
      </c>
      <c r="Q598" s="61">
        <f t="shared" si="86"/>
        <v>89.309482871862926</v>
      </c>
      <c r="R598" s="48" t="str">
        <f t="shared" si="87"/>
        <v>AUMENTO</v>
      </c>
      <c r="S598" s="60">
        <f t="shared" si="88"/>
        <v>2.7</v>
      </c>
      <c r="T59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98" s="48" t="str">
        <f t="shared" si="89"/>
        <v>Risco MUITO ALTO de transmissão nas escolas com tendência de AUMENTO na taxa.</v>
      </c>
    </row>
    <row r="599" spans="1:21" x14ac:dyDescent="0.35">
      <c r="A599" s="56" t="s">
        <v>185</v>
      </c>
      <c r="B599" s="57">
        <v>3595</v>
      </c>
      <c r="C599" s="48" t="s">
        <v>3</v>
      </c>
      <c r="D599" s="58">
        <v>13</v>
      </c>
      <c r="E599" s="58">
        <v>16</v>
      </c>
      <c r="F599" s="58">
        <v>21</v>
      </c>
      <c r="G599" s="58">
        <v>24</v>
      </c>
      <c r="H599" s="59">
        <v>51</v>
      </c>
      <c r="I599" s="60">
        <f>Tabela1[[#This Row],[E_27/3 a 9/4]]/SUM(Tabela1[E_27/3 a 9/4])</f>
        <v>4.0300913487372381E-4</v>
      </c>
      <c r="J599" s="60">
        <f>SUM($I$4:I599)</f>
        <v>0.94501691057937787</v>
      </c>
      <c r="K599" s="61">
        <f t="shared" si="81"/>
        <v>361.61335187760778</v>
      </c>
      <c r="L599" s="61">
        <f t="shared" si="82"/>
        <v>445.06258692628654</v>
      </c>
      <c r="M599" s="61">
        <f t="shared" si="83"/>
        <v>584.14464534075103</v>
      </c>
      <c r="N599" s="61">
        <f t="shared" si="84"/>
        <v>667.59388038942973</v>
      </c>
      <c r="O599" s="61">
        <f t="shared" si="85"/>
        <v>1418.6369958275382</v>
      </c>
      <c r="P599" s="59">
        <f>SLOPE(K599:O599,Datas!$G$1:$G$5)</f>
        <v>233.6578581363004</v>
      </c>
      <c r="Q599" s="61">
        <f t="shared" si="86"/>
        <v>89.754789202652205</v>
      </c>
      <c r="R599" s="48" t="str">
        <f t="shared" si="87"/>
        <v>AUMENTO</v>
      </c>
      <c r="S599" s="60">
        <f t="shared" si="88"/>
        <v>1.2499999999999998</v>
      </c>
      <c r="T59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599" s="48" t="str">
        <f t="shared" si="89"/>
        <v>Risco MUITO ALTO de transmissão nas escolas com tendência de AUMENTO na taxa.</v>
      </c>
    </row>
    <row r="600" spans="1:21" x14ac:dyDescent="0.35">
      <c r="A600" s="56" t="s">
        <v>644</v>
      </c>
      <c r="B600" s="57">
        <v>5031</v>
      </c>
      <c r="C600" s="48" t="s">
        <v>71</v>
      </c>
      <c r="D600" s="58">
        <v>17</v>
      </c>
      <c r="E600" s="58">
        <v>22</v>
      </c>
      <c r="F600" s="58">
        <v>36</v>
      </c>
      <c r="G600" s="58">
        <v>67</v>
      </c>
      <c r="H600" s="59">
        <v>96</v>
      </c>
      <c r="I600" s="60">
        <f>Tabela1[[#This Row],[E_27/3 a 9/4]]/SUM(Tabela1[E_27/3 a 9/4])</f>
        <v>7.5860543035053893E-4</v>
      </c>
      <c r="J600" s="60">
        <f>SUM($I$4:I600)</f>
        <v>0.94577551600972842</v>
      </c>
      <c r="K600" s="61">
        <f t="shared" si="81"/>
        <v>337.90498906777981</v>
      </c>
      <c r="L600" s="61">
        <f t="shared" si="82"/>
        <v>437.28880938183266</v>
      </c>
      <c r="M600" s="61">
        <f t="shared" si="83"/>
        <v>715.56350626118069</v>
      </c>
      <c r="N600" s="61">
        <f t="shared" si="84"/>
        <v>1331.7431922083085</v>
      </c>
      <c r="O600" s="61">
        <f t="shared" si="85"/>
        <v>1908.169350029815</v>
      </c>
      <c r="P600" s="59">
        <f>SLOPE(K600:O600,Datas!$G$1:$G$5)</f>
        <v>403.49831047505461</v>
      </c>
      <c r="Q600" s="61">
        <f t="shared" si="86"/>
        <v>89.858002720901908</v>
      </c>
      <c r="R600" s="48" t="str">
        <f t="shared" si="87"/>
        <v>AUMENTO</v>
      </c>
      <c r="S600" s="60">
        <f t="shared" si="88"/>
        <v>2.2600000000000002</v>
      </c>
      <c r="T60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00" s="48" t="str">
        <f t="shared" si="89"/>
        <v>Risco MUITO ALTO de transmissão nas escolas com tendência de AUMENTO na taxa.</v>
      </c>
    </row>
    <row r="601" spans="1:21" x14ac:dyDescent="0.35">
      <c r="A601" s="56" t="s">
        <v>613</v>
      </c>
      <c r="B601" s="57">
        <v>5721</v>
      </c>
      <c r="C601" s="48" t="s">
        <v>10</v>
      </c>
      <c r="D601" s="58">
        <v>6</v>
      </c>
      <c r="E601" s="58">
        <v>2</v>
      </c>
      <c r="F601" s="58">
        <v>10</v>
      </c>
      <c r="G601" s="58">
        <v>31</v>
      </c>
      <c r="H601" s="59">
        <v>24</v>
      </c>
      <c r="I601" s="60">
        <f>Tabela1[[#This Row],[E_27/3 a 9/4]]/SUM(Tabela1[E_27/3 a 9/4])</f>
        <v>1.8965135758763473E-4</v>
      </c>
      <c r="J601" s="60">
        <f>SUM($I$4:I601)</f>
        <v>0.94596516736731606</v>
      </c>
      <c r="K601" s="61">
        <f t="shared" si="81"/>
        <v>104.8767697954903</v>
      </c>
      <c r="L601" s="61">
        <f t="shared" si="82"/>
        <v>34.958923265163435</v>
      </c>
      <c r="M601" s="61">
        <f t="shared" si="83"/>
        <v>174.79461632581717</v>
      </c>
      <c r="N601" s="61">
        <f t="shared" si="84"/>
        <v>541.8633106100333</v>
      </c>
      <c r="O601" s="61">
        <f t="shared" si="85"/>
        <v>419.50707918196122</v>
      </c>
      <c r="P601" s="59">
        <f>SLOPE(K601:O601,Datas!$G$1:$G$5)</f>
        <v>113.61650061178116</v>
      </c>
      <c r="Q601" s="61">
        <f t="shared" si="86"/>
        <v>89.49572201431036</v>
      </c>
      <c r="R601" s="48" t="str">
        <f t="shared" si="87"/>
        <v>AUMENTO</v>
      </c>
      <c r="S601" s="60">
        <f t="shared" si="88"/>
        <v>3.5833333333333335</v>
      </c>
      <c r="T60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01" s="48" t="str">
        <f t="shared" si="89"/>
        <v>Risco MUITO ALTO de transmissão nas escolas com tendência de AUMENTO na taxa.</v>
      </c>
    </row>
    <row r="602" spans="1:21" x14ac:dyDescent="0.35">
      <c r="A602" s="56" t="s">
        <v>566</v>
      </c>
      <c r="B602" s="57">
        <v>3801</v>
      </c>
      <c r="C602" s="48" t="s">
        <v>10</v>
      </c>
      <c r="D602" s="58">
        <v>6</v>
      </c>
      <c r="E602" s="58">
        <v>7</v>
      </c>
      <c r="F602" s="58">
        <v>13</v>
      </c>
      <c r="G602" s="58">
        <v>25</v>
      </c>
      <c r="H602" s="59">
        <v>0</v>
      </c>
      <c r="I602" s="60">
        <f>Tabela1[[#This Row],[E_27/3 a 9/4]]/SUM(Tabela1[E_27/3 a 9/4])</f>
        <v>0</v>
      </c>
      <c r="J602" s="60">
        <f>SUM($I$4:I602)</f>
        <v>0.94596516736731606</v>
      </c>
      <c r="K602" s="61">
        <f t="shared" si="81"/>
        <v>157.85319652722967</v>
      </c>
      <c r="L602" s="61">
        <f t="shared" si="82"/>
        <v>184.16206261510129</v>
      </c>
      <c r="M602" s="61">
        <f t="shared" si="83"/>
        <v>342.01525914233099</v>
      </c>
      <c r="N602" s="61">
        <f t="shared" si="84"/>
        <v>657.72165219679027</v>
      </c>
      <c r="O602" s="61">
        <f t="shared" si="85"/>
        <v>0</v>
      </c>
      <c r="P602" s="59">
        <f>SLOPE(K602:O602,Datas!$G$1:$G$5)</f>
        <v>15.785319652722967</v>
      </c>
      <c r="Q602" s="61">
        <f t="shared" si="86"/>
        <v>86.375156290698627</v>
      </c>
      <c r="R602" s="48" t="str">
        <f t="shared" si="87"/>
        <v>AUMENTO</v>
      </c>
      <c r="S602" s="60">
        <f t="shared" si="88"/>
        <v>0.4423076923076924</v>
      </c>
      <c r="T60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602" s="48" t="str">
        <f t="shared" si="89"/>
        <v>Risco MUITO BAIXO de transmissão nas escolas com tendência de AUMENTO na taxa.</v>
      </c>
    </row>
    <row r="603" spans="1:21" x14ac:dyDescent="0.35">
      <c r="A603" s="56" t="s">
        <v>218</v>
      </c>
      <c r="B603" s="57">
        <v>4601</v>
      </c>
      <c r="C603" s="48" t="s">
        <v>71</v>
      </c>
      <c r="D603" s="58">
        <v>0</v>
      </c>
      <c r="E603" s="58">
        <v>1</v>
      </c>
      <c r="F603" s="58">
        <v>5</v>
      </c>
      <c r="G603" s="58">
        <v>8</v>
      </c>
      <c r="H603" s="59">
        <v>16</v>
      </c>
      <c r="I603" s="60">
        <f>Tabela1[[#This Row],[E_27/3 a 9/4]]/SUM(Tabela1[E_27/3 a 9/4])</f>
        <v>1.2643423839175648E-4</v>
      </c>
      <c r="J603" s="60">
        <f>SUM($I$4:I603)</f>
        <v>0.94609160160570782</v>
      </c>
      <c r="K603" s="61">
        <f t="shared" si="81"/>
        <v>0</v>
      </c>
      <c r="L603" s="61">
        <f t="shared" si="82"/>
        <v>21.734405564007826</v>
      </c>
      <c r="M603" s="61">
        <f t="shared" si="83"/>
        <v>108.6720278200391</v>
      </c>
      <c r="N603" s="61">
        <f t="shared" si="84"/>
        <v>173.87524451206261</v>
      </c>
      <c r="O603" s="61">
        <f t="shared" si="85"/>
        <v>347.75048902412522</v>
      </c>
      <c r="P603" s="59">
        <f>SLOPE(K603:O603,Datas!$G$1:$G$5)</f>
        <v>84.764181699630527</v>
      </c>
      <c r="Q603" s="61">
        <f t="shared" si="86"/>
        <v>89.324088070530436</v>
      </c>
      <c r="R603" s="48" t="str">
        <f t="shared" si="87"/>
        <v>AUMENTO</v>
      </c>
      <c r="S603" s="60">
        <f t="shared" si="88"/>
        <v>5.0000000000000018</v>
      </c>
      <c r="T60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03" s="48" t="str">
        <f t="shared" si="89"/>
        <v>Risco MUITO ALTO de transmissão nas escolas com tendência de AUMENTO na taxa.</v>
      </c>
    </row>
    <row r="604" spans="1:21" x14ac:dyDescent="0.35">
      <c r="A604" s="56" t="s">
        <v>241</v>
      </c>
      <c r="B604" s="57">
        <v>5212</v>
      </c>
      <c r="C604" s="48" t="s">
        <v>10</v>
      </c>
      <c r="D604" s="58">
        <v>22</v>
      </c>
      <c r="E604" s="58">
        <v>9</v>
      </c>
      <c r="F604" s="58">
        <v>23</v>
      </c>
      <c r="G604" s="58">
        <v>50</v>
      </c>
      <c r="H604" s="59">
        <v>49</v>
      </c>
      <c r="I604" s="60">
        <f>Tabela1[[#This Row],[E_27/3 a 9/4]]/SUM(Tabela1[E_27/3 a 9/4])</f>
        <v>3.8720485507475426E-4</v>
      </c>
      <c r="J604" s="60">
        <f>SUM($I$4:I604)</f>
        <v>0.94647880646078253</v>
      </c>
      <c r="K604" s="61">
        <f t="shared" si="81"/>
        <v>422.10283960092096</v>
      </c>
      <c r="L604" s="61">
        <f t="shared" si="82"/>
        <v>172.67843438219492</v>
      </c>
      <c r="M604" s="61">
        <f t="shared" si="83"/>
        <v>441.28933231005368</v>
      </c>
      <c r="N604" s="61">
        <f t="shared" si="84"/>
        <v>959.32463545663848</v>
      </c>
      <c r="O604" s="61">
        <f t="shared" si="85"/>
        <v>940.13814274750575</v>
      </c>
      <c r="P604" s="59">
        <f>SLOPE(K604:O604,Datas!$G$1:$G$5)</f>
        <v>182.27168073676131</v>
      </c>
      <c r="Q604" s="61">
        <f t="shared" si="86"/>
        <v>89.685660414000182</v>
      </c>
      <c r="R604" s="48" t="str">
        <f t="shared" si="87"/>
        <v>AUMENTO</v>
      </c>
      <c r="S604" s="60">
        <f t="shared" si="88"/>
        <v>1.7500000000000002</v>
      </c>
      <c r="T60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04" s="48" t="str">
        <f t="shared" si="89"/>
        <v>Risco MUITO ALTO de transmissão nas escolas com tendência de AUMENTO na taxa.</v>
      </c>
    </row>
    <row r="605" spans="1:21" x14ac:dyDescent="0.35">
      <c r="A605" s="56" t="s">
        <v>736</v>
      </c>
      <c r="B605" s="57">
        <v>4693</v>
      </c>
      <c r="C605" s="48" t="s">
        <v>71</v>
      </c>
      <c r="D605" s="58">
        <v>4</v>
      </c>
      <c r="E605" s="58">
        <v>8</v>
      </c>
      <c r="F605" s="58">
        <v>8</v>
      </c>
      <c r="G605" s="58">
        <v>22</v>
      </c>
      <c r="H605" s="59">
        <v>4</v>
      </c>
      <c r="I605" s="60">
        <f>Tabela1[[#This Row],[E_27/3 a 9/4]]/SUM(Tabela1[E_27/3 a 9/4])</f>
        <v>3.160855959793912E-5</v>
      </c>
      <c r="J605" s="60">
        <f>SUM($I$4:I605)</f>
        <v>0.94651041502038047</v>
      </c>
      <c r="K605" s="61">
        <f t="shared" si="81"/>
        <v>85.233326230556145</v>
      </c>
      <c r="L605" s="61">
        <f t="shared" si="82"/>
        <v>170.46665246111229</v>
      </c>
      <c r="M605" s="61">
        <f t="shared" si="83"/>
        <v>170.46665246111229</v>
      </c>
      <c r="N605" s="61">
        <f t="shared" si="84"/>
        <v>468.78329426805885</v>
      </c>
      <c r="O605" s="61">
        <f t="shared" si="85"/>
        <v>85.233326230556145</v>
      </c>
      <c r="P605" s="59">
        <f>SLOPE(K605:O605,Datas!$G$1:$G$5)</f>
        <v>29.831664180694656</v>
      </c>
      <c r="Q605" s="61">
        <f t="shared" si="86"/>
        <v>88.080082532485605</v>
      </c>
      <c r="R605" s="48" t="str">
        <f t="shared" si="87"/>
        <v>AUMENTO</v>
      </c>
      <c r="S605" s="60">
        <f t="shared" si="88"/>
        <v>0.95000000000000029</v>
      </c>
      <c r="T605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605" s="48" t="str">
        <f t="shared" si="89"/>
        <v>Risco alto de transmissão nas escolas com tendência de AUMENTO na taxa.</v>
      </c>
    </row>
    <row r="606" spans="1:21" x14ac:dyDescent="0.35">
      <c r="A606" s="56" t="s">
        <v>859</v>
      </c>
      <c r="B606" s="57">
        <v>4248</v>
      </c>
      <c r="C606" s="48" t="s">
        <v>77</v>
      </c>
      <c r="D606" s="58">
        <v>41</v>
      </c>
      <c r="E606" s="58">
        <v>25</v>
      </c>
      <c r="F606" s="58">
        <v>16</v>
      </c>
      <c r="G606" s="58">
        <v>28</v>
      </c>
      <c r="H606" s="59">
        <v>42</v>
      </c>
      <c r="I606" s="60">
        <f>Tabela1[[#This Row],[E_27/3 a 9/4]]/SUM(Tabela1[E_27/3 a 9/4])</f>
        <v>3.3188987577836078E-4</v>
      </c>
      <c r="J606" s="60">
        <f>SUM($I$4:I606)</f>
        <v>0.94684230489615884</v>
      </c>
      <c r="K606" s="61">
        <f t="shared" si="81"/>
        <v>965.16007532956689</v>
      </c>
      <c r="L606" s="61">
        <f t="shared" si="82"/>
        <v>588.51224105461392</v>
      </c>
      <c r="M606" s="61">
        <f t="shared" si="83"/>
        <v>376.64783427495291</v>
      </c>
      <c r="N606" s="61">
        <f t="shared" si="84"/>
        <v>659.13370998116761</v>
      </c>
      <c r="O606" s="61">
        <f t="shared" si="85"/>
        <v>988.70056497175153</v>
      </c>
      <c r="P606" s="59">
        <f>SLOPE(K606:O606,Datas!$G$1:$G$5)</f>
        <v>11.770244821092296</v>
      </c>
      <c r="Q606" s="61">
        <f t="shared" si="86"/>
        <v>85.143812480122492</v>
      </c>
      <c r="R606" s="48" t="str">
        <f t="shared" si="87"/>
        <v>AUMENTO</v>
      </c>
      <c r="S606" s="60">
        <f t="shared" si="88"/>
        <v>0.28048780487804897</v>
      </c>
      <c r="T60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06" s="48" t="str">
        <f t="shared" si="89"/>
        <v>Risco MUITO ALTO de transmissão nas escolas com tendência de AUMENTO na taxa.</v>
      </c>
    </row>
    <row r="607" spans="1:21" x14ac:dyDescent="0.35">
      <c r="A607" s="56" t="s">
        <v>106</v>
      </c>
      <c r="B607" s="57">
        <v>5857</v>
      </c>
      <c r="C607" s="48" t="s">
        <v>71</v>
      </c>
      <c r="D607" s="58">
        <v>7</v>
      </c>
      <c r="E607" s="58">
        <v>7</v>
      </c>
      <c r="F607" s="58">
        <v>30</v>
      </c>
      <c r="G607" s="58">
        <v>58</v>
      </c>
      <c r="H607" s="59">
        <v>37</v>
      </c>
      <c r="I607" s="60">
        <f>Tabela1[[#This Row],[E_27/3 a 9/4]]/SUM(Tabela1[E_27/3 a 9/4])</f>
        <v>2.923791762809369E-4</v>
      </c>
      <c r="J607" s="60">
        <f>SUM($I$4:I607)</f>
        <v>0.94713468407243973</v>
      </c>
      <c r="K607" s="61">
        <f t="shared" si="81"/>
        <v>119.51511012463719</v>
      </c>
      <c r="L607" s="61">
        <f t="shared" si="82"/>
        <v>119.51511012463719</v>
      </c>
      <c r="M607" s="61">
        <f t="shared" si="83"/>
        <v>512.2076148198737</v>
      </c>
      <c r="N607" s="61">
        <f t="shared" si="84"/>
        <v>990.26805531842251</v>
      </c>
      <c r="O607" s="61">
        <f t="shared" si="85"/>
        <v>631.7227249445109</v>
      </c>
      <c r="P607" s="59">
        <f>SLOPE(K607:O607,Datas!$G$1:$G$5)</f>
        <v>189.51681748335329</v>
      </c>
      <c r="Q607" s="61">
        <f t="shared" si="86"/>
        <v>89.697677237646758</v>
      </c>
      <c r="R607" s="48" t="str">
        <f t="shared" si="87"/>
        <v>AUMENTO</v>
      </c>
      <c r="S607" s="60">
        <f t="shared" si="88"/>
        <v>2.2386363636363633</v>
      </c>
      <c r="T60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07" s="48" t="str">
        <f t="shared" si="89"/>
        <v>Risco MUITO ALTO de transmissão nas escolas com tendência de AUMENTO na taxa.</v>
      </c>
    </row>
    <row r="608" spans="1:21" x14ac:dyDescent="0.35">
      <c r="A608" s="56" t="s">
        <v>555</v>
      </c>
      <c r="B608" s="57">
        <v>1461</v>
      </c>
      <c r="C608" s="48" t="s">
        <v>53</v>
      </c>
      <c r="D608" s="58">
        <v>5</v>
      </c>
      <c r="E608" s="58">
        <v>8</v>
      </c>
      <c r="F608" s="58">
        <v>6</v>
      </c>
      <c r="G608" s="58">
        <v>5</v>
      </c>
      <c r="H608" s="59">
        <v>0</v>
      </c>
      <c r="I608" s="60">
        <f>Tabela1[[#This Row],[E_27/3 a 9/4]]/SUM(Tabela1[E_27/3 a 9/4])</f>
        <v>0</v>
      </c>
      <c r="J608" s="60">
        <f>SUM($I$4:I608)</f>
        <v>0.94713468407243973</v>
      </c>
      <c r="K608" s="61">
        <f t="shared" si="81"/>
        <v>342.23134839151265</v>
      </c>
      <c r="L608" s="61">
        <f t="shared" si="82"/>
        <v>547.57015742642022</v>
      </c>
      <c r="M608" s="61">
        <f t="shared" si="83"/>
        <v>410.6776180698152</v>
      </c>
      <c r="N608" s="61">
        <f t="shared" si="84"/>
        <v>342.23134839151265</v>
      </c>
      <c r="O608" s="61">
        <f t="shared" si="85"/>
        <v>0</v>
      </c>
      <c r="P608" s="59">
        <f>SLOPE(K608:O608,Datas!$G$1:$G$5)</f>
        <v>-88.980150581793282</v>
      </c>
      <c r="Q608" s="61">
        <f t="shared" si="86"/>
        <v>-89.356110693100604</v>
      </c>
      <c r="R608" s="48" t="str">
        <f t="shared" si="87"/>
        <v>Redução</v>
      </c>
      <c r="S608" s="60">
        <f t="shared" si="88"/>
        <v>-0.60526315789473695</v>
      </c>
      <c r="T60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608" s="48" t="str">
        <f t="shared" si="89"/>
        <v>Risco MUITO BAIXO de transmissão nas escolas com tendência de Redução na taxa.</v>
      </c>
    </row>
    <row r="609" spans="1:21" x14ac:dyDescent="0.35">
      <c r="A609" s="56" t="s">
        <v>774</v>
      </c>
      <c r="B609" s="57">
        <v>5344</v>
      </c>
      <c r="C609" s="48" t="s">
        <v>24</v>
      </c>
      <c r="D609" s="58">
        <v>13</v>
      </c>
      <c r="E609" s="58">
        <v>15</v>
      </c>
      <c r="F609" s="58">
        <v>14</v>
      </c>
      <c r="G609" s="58">
        <v>17</v>
      </c>
      <c r="H609" s="59">
        <v>29</v>
      </c>
      <c r="I609" s="60">
        <f>Tabela1[[#This Row],[E_27/3 a 9/4]]/SUM(Tabela1[E_27/3 a 9/4])</f>
        <v>2.2916205708505864E-4</v>
      </c>
      <c r="J609" s="60">
        <f>SUM($I$4:I609)</f>
        <v>0.94736384612952473</v>
      </c>
      <c r="K609" s="61">
        <f t="shared" si="81"/>
        <v>243.26347305389223</v>
      </c>
      <c r="L609" s="61">
        <f t="shared" si="82"/>
        <v>280.68862275449101</v>
      </c>
      <c r="M609" s="61">
        <f t="shared" si="83"/>
        <v>261.9760479041916</v>
      </c>
      <c r="N609" s="61">
        <f t="shared" si="84"/>
        <v>318.11377245508982</v>
      </c>
      <c r="O609" s="61">
        <f t="shared" si="85"/>
        <v>542.66467065868267</v>
      </c>
      <c r="P609" s="59">
        <f>SLOPE(K609:O609,Datas!$G$1:$G$5)</f>
        <v>63.622754491017965</v>
      </c>
      <c r="Q609" s="61">
        <f t="shared" si="86"/>
        <v>89.099519307681589</v>
      </c>
      <c r="R609" s="48" t="str">
        <f t="shared" si="87"/>
        <v>AUMENTO</v>
      </c>
      <c r="S609" s="60">
        <f t="shared" si="88"/>
        <v>0.64285714285714302</v>
      </c>
      <c r="T60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09" s="48" t="str">
        <f t="shared" si="89"/>
        <v>Risco MUITO ALTO de transmissão nas escolas com tendência de AUMENTO na taxa.</v>
      </c>
    </row>
    <row r="610" spans="1:21" x14ac:dyDescent="0.35">
      <c r="A610" s="56" t="s">
        <v>120</v>
      </c>
      <c r="B610" s="57">
        <v>2264</v>
      </c>
      <c r="C610" s="48" t="s">
        <v>0</v>
      </c>
      <c r="D610" s="58">
        <v>18</v>
      </c>
      <c r="E610" s="58">
        <v>14</v>
      </c>
      <c r="F610" s="58">
        <v>18</v>
      </c>
      <c r="G610" s="58">
        <v>101</v>
      </c>
      <c r="H610" s="59">
        <v>24</v>
      </c>
      <c r="I610" s="60">
        <f>Tabela1[[#This Row],[E_27/3 a 9/4]]/SUM(Tabela1[E_27/3 a 9/4])</f>
        <v>1.8965135758763473E-4</v>
      </c>
      <c r="J610" s="60">
        <f>SUM($I$4:I610)</f>
        <v>0.94755349748711237</v>
      </c>
      <c r="K610" s="61">
        <f t="shared" si="81"/>
        <v>795.05300353356881</v>
      </c>
      <c r="L610" s="61">
        <f t="shared" si="82"/>
        <v>618.37455830388694</v>
      </c>
      <c r="M610" s="61">
        <f t="shared" si="83"/>
        <v>795.05300353356881</v>
      </c>
      <c r="N610" s="61">
        <f t="shared" si="84"/>
        <v>4461.1307420494695</v>
      </c>
      <c r="O610" s="61">
        <f t="shared" si="85"/>
        <v>1060.0706713780919</v>
      </c>
      <c r="P610" s="59">
        <f>SLOPE(K610:O610,Datas!$G$1:$G$5)</f>
        <v>437.27915194346298</v>
      </c>
      <c r="Q610" s="61">
        <f t="shared" si="86"/>
        <v>89.868972304356305</v>
      </c>
      <c r="R610" s="48" t="str">
        <f t="shared" si="87"/>
        <v>AUMENTO</v>
      </c>
      <c r="S610" s="60">
        <f t="shared" si="88"/>
        <v>2.75</v>
      </c>
      <c r="T61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10" s="48" t="str">
        <f t="shared" si="89"/>
        <v>Risco MUITO ALTO de transmissão nas escolas com tendência de AUMENTO na taxa.</v>
      </c>
    </row>
    <row r="611" spans="1:21" x14ac:dyDescent="0.35">
      <c r="A611" s="56" t="s">
        <v>624</v>
      </c>
      <c r="B611" s="57">
        <v>6973</v>
      </c>
      <c r="C611" s="48" t="s">
        <v>8</v>
      </c>
      <c r="D611" s="58">
        <v>8</v>
      </c>
      <c r="E611" s="58">
        <v>23</v>
      </c>
      <c r="F611" s="58">
        <v>6</v>
      </c>
      <c r="G611" s="58">
        <v>35</v>
      </c>
      <c r="H611" s="59">
        <v>52</v>
      </c>
      <c r="I611" s="60">
        <f>Tabela1[[#This Row],[E_27/3 a 9/4]]/SUM(Tabela1[E_27/3 a 9/4])</f>
        <v>4.109112747732086E-4</v>
      </c>
      <c r="J611" s="60">
        <f>SUM($I$4:I611)</f>
        <v>0.94796440876188559</v>
      </c>
      <c r="K611" s="61">
        <f t="shared" si="81"/>
        <v>114.72823748745161</v>
      </c>
      <c r="L611" s="61">
        <f t="shared" si="82"/>
        <v>329.84368277642335</v>
      </c>
      <c r="M611" s="61">
        <f t="shared" si="83"/>
        <v>86.046178115588702</v>
      </c>
      <c r="N611" s="61">
        <f t="shared" si="84"/>
        <v>501.93603900760075</v>
      </c>
      <c r="O611" s="61">
        <f t="shared" si="85"/>
        <v>745.73354366843546</v>
      </c>
      <c r="P611" s="59">
        <f>SLOPE(K611:O611,Datas!$G$1:$G$5)</f>
        <v>143.41029685931451</v>
      </c>
      <c r="Q611" s="61">
        <f t="shared" si="86"/>
        <v>89.600483004573519</v>
      </c>
      <c r="R611" s="48" t="str">
        <f t="shared" si="87"/>
        <v>AUMENTO</v>
      </c>
      <c r="S611" s="60">
        <f t="shared" si="88"/>
        <v>2.5270270270270276</v>
      </c>
      <c r="T61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11" s="48" t="str">
        <f t="shared" si="89"/>
        <v>Risco MUITO ALTO de transmissão nas escolas com tendência de AUMENTO na taxa.</v>
      </c>
    </row>
    <row r="612" spans="1:21" x14ac:dyDescent="0.35">
      <c r="A612" s="56" t="s">
        <v>393</v>
      </c>
      <c r="B612" s="57">
        <v>13198</v>
      </c>
      <c r="C612" s="48" t="s">
        <v>30</v>
      </c>
      <c r="D612" s="58">
        <v>25</v>
      </c>
      <c r="E612" s="58">
        <v>6</v>
      </c>
      <c r="F612" s="58">
        <v>31</v>
      </c>
      <c r="G612" s="58">
        <v>35</v>
      </c>
      <c r="H612" s="59">
        <v>79</v>
      </c>
      <c r="I612" s="60">
        <f>Tabela1[[#This Row],[E_27/3 a 9/4]]/SUM(Tabela1[E_27/3 a 9/4])</f>
        <v>6.2426905205929762E-4</v>
      </c>
      <c r="J612" s="60">
        <f>SUM($I$4:I612)</f>
        <v>0.94858867781394485</v>
      </c>
      <c r="K612" s="61">
        <f t="shared" si="81"/>
        <v>189.42263979390816</v>
      </c>
      <c r="L612" s="61">
        <f t="shared" si="82"/>
        <v>45.461433550537961</v>
      </c>
      <c r="M612" s="61">
        <f t="shared" si="83"/>
        <v>234.88407334444614</v>
      </c>
      <c r="N612" s="61">
        <f t="shared" si="84"/>
        <v>265.19169571147148</v>
      </c>
      <c r="O612" s="61">
        <f t="shared" si="85"/>
        <v>598.57554174874986</v>
      </c>
      <c r="P612" s="59">
        <f>SLOPE(K612:O612,Datas!$G$1:$G$5)</f>
        <v>103.8036066070617</v>
      </c>
      <c r="Q612" s="61">
        <f t="shared" si="86"/>
        <v>89.448053790958767</v>
      </c>
      <c r="R612" s="48" t="str">
        <f t="shared" si="87"/>
        <v>AUMENTO</v>
      </c>
      <c r="S612" s="60">
        <f t="shared" si="88"/>
        <v>1.7580645161290334</v>
      </c>
      <c r="T61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12" s="48" t="str">
        <f t="shared" si="89"/>
        <v>Risco MUITO ALTO de transmissão nas escolas com tendência de AUMENTO na taxa.</v>
      </c>
    </row>
    <row r="613" spans="1:21" x14ac:dyDescent="0.35">
      <c r="A613" s="56" t="s">
        <v>330</v>
      </c>
      <c r="B613" s="57">
        <v>7010</v>
      </c>
      <c r="C613" s="48" t="s">
        <v>50</v>
      </c>
      <c r="D613" s="58">
        <v>6</v>
      </c>
      <c r="E613" s="58">
        <v>2</v>
      </c>
      <c r="F613" s="58">
        <v>24</v>
      </c>
      <c r="G613" s="58">
        <v>50</v>
      </c>
      <c r="H613" s="59">
        <v>52</v>
      </c>
      <c r="I613" s="60">
        <f>Tabela1[[#This Row],[E_27/3 a 9/4]]/SUM(Tabela1[E_27/3 a 9/4])</f>
        <v>4.109112747732086E-4</v>
      </c>
      <c r="J613" s="60">
        <f>SUM($I$4:I613)</f>
        <v>0.94899958908871807</v>
      </c>
      <c r="K613" s="61">
        <f t="shared" si="81"/>
        <v>85.592011412268192</v>
      </c>
      <c r="L613" s="61">
        <f t="shared" si="82"/>
        <v>28.530670470756064</v>
      </c>
      <c r="M613" s="61">
        <f t="shared" si="83"/>
        <v>342.36804564907277</v>
      </c>
      <c r="N613" s="61">
        <f t="shared" si="84"/>
        <v>713.26676176890157</v>
      </c>
      <c r="O613" s="61">
        <f t="shared" si="85"/>
        <v>741.79743223965761</v>
      </c>
      <c r="P613" s="59">
        <f>SLOPE(K613:O613,Datas!$G$1:$G$5)</f>
        <v>199.71469329529245</v>
      </c>
      <c r="Q613" s="61">
        <f t="shared" si="86"/>
        <v>89.713114244400728</v>
      </c>
      <c r="R613" s="48" t="str">
        <f t="shared" si="87"/>
        <v>AUMENTO</v>
      </c>
      <c r="S613" s="60">
        <f t="shared" si="88"/>
        <v>3.7812499999999996</v>
      </c>
      <c r="T61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13" s="48" t="str">
        <f t="shared" si="89"/>
        <v>Risco MUITO ALTO de transmissão nas escolas com tendência de AUMENTO na taxa.</v>
      </c>
    </row>
    <row r="614" spans="1:21" x14ac:dyDescent="0.35">
      <c r="A614" s="56" t="s">
        <v>513</v>
      </c>
      <c r="B614" s="57">
        <v>9501</v>
      </c>
      <c r="C614" s="48" t="s">
        <v>0</v>
      </c>
      <c r="D614" s="58">
        <v>39</v>
      </c>
      <c r="E614" s="58">
        <v>40</v>
      </c>
      <c r="F614" s="58">
        <v>205</v>
      </c>
      <c r="G614" s="58">
        <v>292</v>
      </c>
      <c r="H614" s="59">
        <v>113</v>
      </c>
      <c r="I614" s="60">
        <f>Tabela1[[#This Row],[E_27/3 a 9/4]]/SUM(Tabela1[E_27/3 a 9/4])</f>
        <v>8.9294180864178023E-4</v>
      </c>
      <c r="J614" s="60">
        <f>SUM($I$4:I614)</f>
        <v>0.94989253089735981</v>
      </c>
      <c r="K614" s="61">
        <f t="shared" si="81"/>
        <v>410.48310704136406</v>
      </c>
      <c r="L614" s="61">
        <f t="shared" si="82"/>
        <v>421.00831491421957</v>
      </c>
      <c r="M614" s="61">
        <f t="shared" si="83"/>
        <v>2157.6676139353754</v>
      </c>
      <c r="N614" s="61">
        <f t="shared" si="84"/>
        <v>3073.3606988738029</v>
      </c>
      <c r="O614" s="61">
        <f t="shared" si="85"/>
        <v>1189.3484896326704</v>
      </c>
      <c r="P614" s="59">
        <f>SLOPE(K614:O614,Datas!$G$1:$G$5)</f>
        <v>421.00831491421957</v>
      </c>
      <c r="Q614" s="61">
        <f t="shared" si="86"/>
        <v>89.8639084556455</v>
      </c>
      <c r="R614" s="48" t="str">
        <f t="shared" si="87"/>
        <v>AUMENTO</v>
      </c>
      <c r="S614" s="60">
        <f t="shared" si="88"/>
        <v>1.1390845070422535</v>
      </c>
      <c r="T61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14" s="48" t="str">
        <f t="shared" si="89"/>
        <v>Risco MUITO ALTO de transmissão nas escolas com tendência de AUMENTO na taxa.</v>
      </c>
    </row>
    <row r="615" spans="1:21" x14ac:dyDescent="0.35">
      <c r="A615" s="56" t="s">
        <v>70</v>
      </c>
      <c r="B615" s="57">
        <v>7627</v>
      </c>
      <c r="C615" s="48" t="s">
        <v>33</v>
      </c>
      <c r="D615" s="58">
        <v>27</v>
      </c>
      <c r="E615" s="58">
        <v>37</v>
      </c>
      <c r="F615" s="58">
        <v>33</v>
      </c>
      <c r="G615" s="58">
        <v>31</v>
      </c>
      <c r="H615" s="59">
        <v>19</v>
      </c>
      <c r="I615" s="60">
        <f>Tabela1[[#This Row],[E_27/3 a 9/4]]/SUM(Tabela1[E_27/3 a 9/4])</f>
        <v>1.5014065809021082E-4</v>
      </c>
      <c r="J615" s="60">
        <f>SUM($I$4:I615)</f>
        <v>0.95004267155544997</v>
      </c>
      <c r="K615" s="61">
        <f t="shared" si="81"/>
        <v>354.00550675232722</v>
      </c>
      <c r="L615" s="61">
        <f t="shared" si="82"/>
        <v>485.11865740133737</v>
      </c>
      <c r="M615" s="61">
        <f t="shared" si="83"/>
        <v>432.67339714173329</v>
      </c>
      <c r="N615" s="61">
        <f t="shared" si="84"/>
        <v>406.45076701193125</v>
      </c>
      <c r="O615" s="61">
        <f t="shared" si="85"/>
        <v>249.1149862331192</v>
      </c>
      <c r="P615" s="59">
        <f>SLOPE(K615:O615,Datas!$G$1:$G$5)</f>
        <v>-28.844893142782219</v>
      </c>
      <c r="Q615" s="61">
        <f t="shared" si="86"/>
        <v>-88.014454707903724</v>
      </c>
      <c r="R615" s="48" t="str">
        <f t="shared" si="87"/>
        <v>Redução</v>
      </c>
      <c r="S615" s="60">
        <f t="shared" si="88"/>
        <v>-0.22680412371134015</v>
      </c>
      <c r="T61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15" s="48" t="str">
        <f t="shared" si="89"/>
        <v>Risco MUITO ALTO de transmissão nas escolas com tendência de Redução na taxa.</v>
      </c>
    </row>
    <row r="616" spans="1:21" x14ac:dyDescent="0.35">
      <c r="A616" s="56" t="s">
        <v>162</v>
      </c>
      <c r="B616" s="57">
        <v>10949</v>
      </c>
      <c r="C616" s="48" t="s">
        <v>77</v>
      </c>
      <c r="D616" s="58">
        <v>0</v>
      </c>
      <c r="E616" s="58">
        <v>44</v>
      </c>
      <c r="F616" s="58">
        <v>26</v>
      </c>
      <c r="G616" s="58">
        <v>31</v>
      </c>
      <c r="H616" s="59">
        <v>24</v>
      </c>
      <c r="I616" s="60">
        <f>Tabela1[[#This Row],[E_27/3 a 9/4]]/SUM(Tabela1[E_27/3 a 9/4])</f>
        <v>1.8965135758763473E-4</v>
      </c>
      <c r="J616" s="60">
        <f>SUM($I$4:I616)</f>
        <v>0.95023232291303761</v>
      </c>
      <c r="K616" s="61">
        <f t="shared" si="81"/>
        <v>0</v>
      </c>
      <c r="L616" s="61">
        <f t="shared" si="82"/>
        <v>401.86318385240662</v>
      </c>
      <c r="M616" s="61">
        <f t="shared" si="83"/>
        <v>237.46460864005843</v>
      </c>
      <c r="N616" s="61">
        <f t="shared" si="84"/>
        <v>283.13087953237738</v>
      </c>
      <c r="O616" s="61">
        <f t="shared" si="85"/>
        <v>219.19810028313088</v>
      </c>
      <c r="P616" s="59">
        <f>SLOPE(K616:O616,Datas!$G$1:$G$5)</f>
        <v>31.966389624623254</v>
      </c>
      <c r="Q616" s="61">
        <f t="shared" si="86"/>
        <v>88.208208654730399</v>
      </c>
      <c r="R616" s="48" t="str">
        <f t="shared" si="87"/>
        <v>AUMENTO</v>
      </c>
      <c r="S616" s="60">
        <f t="shared" si="88"/>
        <v>0.17857142857142863</v>
      </c>
      <c r="T61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16" s="48" t="str">
        <f t="shared" si="89"/>
        <v>Risco MUITO ALTO de transmissão nas escolas com tendência de AUMENTO na taxa.</v>
      </c>
    </row>
    <row r="617" spans="1:21" x14ac:dyDescent="0.35">
      <c r="A617" s="56" t="s">
        <v>274</v>
      </c>
      <c r="B617" s="57">
        <v>4227</v>
      </c>
      <c r="C617" s="48" t="s">
        <v>30</v>
      </c>
      <c r="D617" s="58">
        <v>3</v>
      </c>
      <c r="E617" s="58">
        <v>1</v>
      </c>
      <c r="F617" s="58">
        <v>0</v>
      </c>
      <c r="G617" s="58">
        <v>0</v>
      </c>
      <c r="H617" s="59">
        <v>0</v>
      </c>
      <c r="I617" s="60">
        <f>Tabela1[[#This Row],[E_27/3 a 9/4]]/SUM(Tabela1[E_27/3 a 9/4])</f>
        <v>0</v>
      </c>
      <c r="J617" s="60">
        <f>SUM($I$4:I617)</f>
        <v>0.95023232291303761</v>
      </c>
      <c r="K617" s="61">
        <f t="shared" si="81"/>
        <v>70.972320794889995</v>
      </c>
      <c r="L617" s="61">
        <f t="shared" si="82"/>
        <v>23.657440264963331</v>
      </c>
      <c r="M617" s="61">
        <f t="shared" si="83"/>
        <v>0</v>
      </c>
      <c r="N617" s="61">
        <f t="shared" si="84"/>
        <v>0</v>
      </c>
      <c r="O617" s="61">
        <f t="shared" si="85"/>
        <v>0</v>
      </c>
      <c r="P617" s="59">
        <f>SLOPE(K617:O617,Datas!$G$1:$G$5)</f>
        <v>-16.56020818547433</v>
      </c>
      <c r="Q617" s="61">
        <f t="shared" si="86"/>
        <v>-86.544349619638822</v>
      </c>
      <c r="R617" s="48" t="str">
        <f t="shared" si="87"/>
        <v>Redução</v>
      </c>
      <c r="S617" s="60">
        <f t="shared" si="88"/>
        <v>-1</v>
      </c>
      <c r="T61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617" s="48" t="str">
        <f t="shared" si="89"/>
        <v>Risco MUITO BAIXO de transmissão nas escolas com tendência de Redução na taxa.</v>
      </c>
    </row>
    <row r="618" spans="1:21" x14ac:dyDescent="0.35">
      <c r="A618" s="56" t="s">
        <v>818</v>
      </c>
      <c r="B618" s="57">
        <v>18126</v>
      </c>
      <c r="C618" s="48" t="s">
        <v>33</v>
      </c>
      <c r="D618" s="58">
        <v>4</v>
      </c>
      <c r="E618" s="58">
        <v>2</v>
      </c>
      <c r="F618" s="58">
        <v>20</v>
      </c>
      <c r="G618" s="58">
        <v>88</v>
      </c>
      <c r="H618" s="59">
        <v>45</v>
      </c>
      <c r="I618" s="60">
        <f>Tabela1[[#This Row],[E_27/3 a 9/4]]/SUM(Tabela1[E_27/3 a 9/4])</f>
        <v>3.5559629547681512E-4</v>
      </c>
      <c r="J618" s="60">
        <f>SUM($I$4:I618)</f>
        <v>0.95058791920851438</v>
      </c>
      <c r="K618" s="61">
        <f t="shared" si="81"/>
        <v>22.067747986317997</v>
      </c>
      <c r="L618" s="61">
        <f t="shared" si="82"/>
        <v>11.033873993158998</v>
      </c>
      <c r="M618" s="61">
        <f t="shared" si="83"/>
        <v>110.33873993158997</v>
      </c>
      <c r="N618" s="61">
        <f t="shared" si="84"/>
        <v>485.49045569899596</v>
      </c>
      <c r="O618" s="61">
        <f t="shared" si="85"/>
        <v>248.26216484607747</v>
      </c>
      <c r="P618" s="59">
        <f>SLOPE(K618:O618,Datas!$G$1:$G$5)</f>
        <v>92.684541542535584</v>
      </c>
      <c r="Q618" s="61">
        <f t="shared" si="86"/>
        <v>89.381843450130049</v>
      </c>
      <c r="R618" s="48" t="str">
        <f t="shared" si="87"/>
        <v>AUMENTO</v>
      </c>
      <c r="S618" s="60">
        <f t="shared" si="88"/>
        <v>6.6730769230769251</v>
      </c>
      <c r="T61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18" s="48" t="str">
        <f t="shared" si="89"/>
        <v>Risco MUITO ALTO de transmissão nas escolas com tendência de AUMENTO na taxa.</v>
      </c>
    </row>
    <row r="619" spans="1:21" x14ac:dyDescent="0.35">
      <c r="A619" s="56" t="s">
        <v>690</v>
      </c>
      <c r="B619" s="57">
        <v>6770</v>
      </c>
      <c r="C619" s="48" t="s">
        <v>71</v>
      </c>
      <c r="D619" s="58">
        <v>8</v>
      </c>
      <c r="E619" s="58">
        <v>37</v>
      </c>
      <c r="F619" s="58">
        <v>82</v>
      </c>
      <c r="G619" s="58">
        <v>63</v>
      </c>
      <c r="H619" s="59">
        <v>18</v>
      </c>
      <c r="I619" s="60">
        <f>Tabela1[[#This Row],[E_27/3 a 9/4]]/SUM(Tabela1[E_27/3 a 9/4])</f>
        <v>1.4223851819072605E-4</v>
      </c>
      <c r="J619" s="60">
        <f>SUM($I$4:I619)</f>
        <v>0.95073015772670511</v>
      </c>
      <c r="K619" s="61">
        <f t="shared" si="81"/>
        <v>118.16838995568685</v>
      </c>
      <c r="L619" s="61">
        <f t="shared" si="82"/>
        <v>546.52880354505169</v>
      </c>
      <c r="M619" s="61">
        <f t="shared" si="83"/>
        <v>1211.2259970457901</v>
      </c>
      <c r="N619" s="61">
        <f t="shared" si="84"/>
        <v>930.57607090103397</v>
      </c>
      <c r="O619" s="61">
        <f t="shared" si="85"/>
        <v>265.87887740029544</v>
      </c>
      <c r="P619" s="59">
        <f>SLOPE(K619:O619,Datas!$G$1:$G$5)</f>
        <v>67.946824224519929</v>
      </c>
      <c r="Q619" s="61">
        <f t="shared" si="86"/>
        <v>89.156816467605026</v>
      </c>
      <c r="R619" s="48" t="str">
        <f t="shared" si="87"/>
        <v>AUMENTO</v>
      </c>
      <c r="S619" s="60">
        <f t="shared" si="88"/>
        <v>-4.3307086614173228E-2</v>
      </c>
      <c r="T61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19" s="48" t="str">
        <f t="shared" si="89"/>
        <v>Risco MUITO ALTO de transmissão nas escolas com tendência de AUMENTO na taxa.</v>
      </c>
    </row>
    <row r="620" spans="1:21" x14ac:dyDescent="0.35">
      <c r="A620" s="56" t="s">
        <v>829</v>
      </c>
      <c r="B620" s="57">
        <v>2575</v>
      </c>
      <c r="C620" s="48" t="s">
        <v>3</v>
      </c>
      <c r="D620" s="58">
        <v>12</v>
      </c>
      <c r="E620" s="58">
        <v>4</v>
      </c>
      <c r="F620" s="58">
        <v>5</v>
      </c>
      <c r="G620" s="58">
        <v>8</v>
      </c>
      <c r="H620" s="59">
        <v>6</v>
      </c>
      <c r="I620" s="60">
        <f>Tabela1[[#This Row],[E_27/3 a 9/4]]/SUM(Tabela1[E_27/3 a 9/4])</f>
        <v>4.7412839396908683E-5</v>
      </c>
      <c r="J620" s="60">
        <f>SUM($I$4:I620)</f>
        <v>0.95077757056610201</v>
      </c>
      <c r="K620" s="61">
        <f t="shared" si="81"/>
        <v>466.01941747572818</v>
      </c>
      <c r="L620" s="61">
        <f t="shared" si="82"/>
        <v>155.33980582524273</v>
      </c>
      <c r="M620" s="61">
        <f t="shared" si="83"/>
        <v>194.17475728155338</v>
      </c>
      <c r="N620" s="61">
        <f t="shared" si="84"/>
        <v>310.67961165048547</v>
      </c>
      <c r="O620" s="61">
        <f t="shared" si="85"/>
        <v>233.00970873786409</v>
      </c>
      <c r="P620" s="59">
        <f>SLOPE(K620:O620,Datas!$G$1:$G$5)</f>
        <v>-31.067961165048548</v>
      </c>
      <c r="Q620" s="61">
        <f t="shared" si="86"/>
        <v>-88.156428589386692</v>
      </c>
      <c r="R620" s="48" t="str">
        <f t="shared" si="87"/>
        <v>Redução</v>
      </c>
      <c r="S620" s="60">
        <f t="shared" si="88"/>
        <v>0</v>
      </c>
      <c r="T62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20" s="48" t="str">
        <f t="shared" si="89"/>
        <v>Risco MUITO ALTO de transmissão nas escolas com tendência de Redução na taxa.</v>
      </c>
    </row>
    <row r="621" spans="1:21" x14ac:dyDescent="0.35">
      <c r="A621" s="56" t="s">
        <v>102</v>
      </c>
      <c r="B621" s="57">
        <v>7318</v>
      </c>
      <c r="C621" s="48" t="s">
        <v>19</v>
      </c>
      <c r="D621" s="58">
        <v>9</v>
      </c>
      <c r="E621" s="58">
        <v>12</v>
      </c>
      <c r="F621" s="58">
        <v>18</v>
      </c>
      <c r="G621" s="58">
        <v>95</v>
      </c>
      <c r="H621" s="59">
        <v>36</v>
      </c>
      <c r="I621" s="60">
        <f>Tabela1[[#This Row],[E_27/3 a 9/4]]/SUM(Tabela1[E_27/3 a 9/4])</f>
        <v>2.844770363814521E-4</v>
      </c>
      <c r="J621" s="60">
        <f>SUM($I$4:I621)</f>
        <v>0.95106204760248347</v>
      </c>
      <c r="K621" s="61">
        <f t="shared" si="81"/>
        <v>122.98442197321673</v>
      </c>
      <c r="L621" s="61">
        <f t="shared" si="82"/>
        <v>163.97922929762231</v>
      </c>
      <c r="M621" s="61">
        <f t="shared" si="83"/>
        <v>245.96884394643345</v>
      </c>
      <c r="N621" s="61">
        <f t="shared" si="84"/>
        <v>1298.1688986061765</v>
      </c>
      <c r="O621" s="61">
        <f t="shared" si="85"/>
        <v>491.9376878928669</v>
      </c>
      <c r="P621" s="59">
        <f>SLOPE(K621:O621,Datas!$G$1:$G$5)</f>
        <v>187.20962011478545</v>
      </c>
      <c r="Q621" s="61">
        <f t="shared" si="86"/>
        <v>89.693951440359527</v>
      </c>
      <c r="R621" s="48" t="str">
        <f t="shared" si="87"/>
        <v>AUMENTO</v>
      </c>
      <c r="S621" s="60">
        <f t="shared" si="88"/>
        <v>4.0384615384615383</v>
      </c>
      <c r="T62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21" s="48" t="str">
        <f t="shared" si="89"/>
        <v>Risco MUITO ALTO de transmissão nas escolas com tendência de AUMENTO na taxa.</v>
      </c>
    </row>
    <row r="622" spans="1:21" x14ac:dyDescent="0.35">
      <c r="A622" s="56" t="s">
        <v>752</v>
      </c>
      <c r="B622" s="57">
        <v>3728</v>
      </c>
      <c r="C622" s="48" t="s">
        <v>50</v>
      </c>
      <c r="D622" s="58">
        <v>5</v>
      </c>
      <c r="E622" s="58">
        <v>4</v>
      </c>
      <c r="F622" s="58">
        <v>10</v>
      </c>
      <c r="G622" s="58">
        <v>35</v>
      </c>
      <c r="H622" s="59">
        <v>25</v>
      </c>
      <c r="I622" s="60">
        <f>Tabela1[[#This Row],[E_27/3 a 9/4]]/SUM(Tabela1[E_27/3 a 9/4])</f>
        <v>1.975534974871195E-4</v>
      </c>
      <c r="J622" s="60">
        <f>SUM($I$4:I622)</f>
        <v>0.95125960109997054</v>
      </c>
      <c r="K622" s="61">
        <f t="shared" si="81"/>
        <v>134.12017167381975</v>
      </c>
      <c r="L622" s="61">
        <f t="shared" si="82"/>
        <v>107.29613733905579</v>
      </c>
      <c r="M622" s="61">
        <f t="shared" si="83"/>
        <v>268.24034334763951</v>
      </c>
      <c r="N622" s="61">
        <f t="shared" si="84"/>
        <v>938.84120171673828</v>
      </c>
      <c r="O622" s="61">
        <f t="shared" si="85"/>
        <v>670.60085836909877</v>
      </c>
      <c r="P622" s="59">
        <f>SLOPE(K622:O622,Datas!$G$1:$G$5)</f>
        <v>190.45064377682405</v>
      </c>
      <c r="Q622" s="61">
        <f t="shared" si="86"/>
        <v>89.699159573108474</v>
      </c>
      <c r="R622" s="48" t="str">
        <f t="shared" si="87"/>
        <v>AUMENTO</v>
      </c>
      <c r="S622" s="60">
        <f t="shared" si="88"/>
        <v>3.7368421052631575</v>
      </c>
      <c r="T62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22" s="48" t="str">
        <f t="shared" si="89"/>
        <v>Risco MUITO ALTO de transmissão nas escolas com tendência de AUMENTO na taxa.</v>
      </c>
    </row>
    <row r="623" spans="1:21" x14ac:dyDescent="0.35">
      <c r="A623" s="56" t="s">
        <v>866</v>
      </c>
      <c r="B623" s="57">
        <v>6777</v>
      </c>
      <c r="C623" s="48" t="s">
        <v>53</v>
      </c>
      <c r="D623" s="58">
        <v>66</v>
      </c>
      <c r="E623" s="58">
        <v>73</v>
      </c>
      <c r="F623" s="58">
        <v>56</v>
      </c>
      <c r="G623" s="58">
        <v>18</v>
      </c>
      <c r="H623" s="59">
        <v>7</v>
      </c>
      <c r="I623" s="60">
        <f>Tabela1[[#This Row],[E_27/3 a 9/4]]/SUM(Tabela1[E_27/3 a 9/4])</f>
        <v>5.5314979296393461E-5</v>
      </c>
      <c r="J623" s="60">
        <f>SUM($I$4:I623)</f>
        <v>0.95131491607926688</v>
      </c>
      <c r="K623" s="61">
        <f t="shared" si="81"/>
        <v>973.88224878264714</v>
      </c>
      <c r="L623" s="61">
        <f t="shared" si="82"/>
        <v>1077.1727903202006</v>
      </c>
      <c r="M623" s="61">
        <f t="shared" si="83"/>
        <v>826.32433230042795</v>
      </c>
      <c r="N623" s="61">
        <f t="shared" si="84"/>
        <v>265.60424966799468</v>
      </c>
      <c r="O623" s="61">
        <f t="shared" si="85"/>
        <v>103.29054153755349</v>
      </c>
      <c r="P623" s="59">
        <f>SLOPE(K623:O623,Datas!$G$1:$G$5)</f>
        <v>-255.2751955142393</v>
      </c>
      <c r="Q623" s="61">
        <f t="shared" si="86"/>
        <v>-89.775554039546478</v>
      </c>
      <c r="R623" s="48" t="str">
        <f t="shared" si="87"/>
        <v>Redução</v>
      </c>
      <c r="S623" s="60">
        <f t="shared" si="88"/>
        <v>-0.80769230769230771</v>
      </c>
      <c r="T623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623" s="48" t="str">
        <f t="shared" si="89"/>
        <v>Risco alto de transmissão nas escolas com tendência de Redução na taxa.</v>
      </c>
    </row>
    <row r="624" spans="1:21" x14ac:dyDescent="0.35">
      <c r="A624" s="56" t="s">
        <v>251</v>
      </c>
      <c r="B624" s="57">
        <v>4720</v>
      </c>
      <c r="C624" s="48" t="s">
        <v>71</v>
      </c>
      <c r="D624" s="58">
        <v>2</v>
      </c>
      <c r="E624" s="58">
        <v>2</v>
      </c>
      <c r="F624" s="58">
        <v>6</v>
      </c>
      <c r="G624" s="58">
        <v>8</v>
      </c>
      <c r="H624" s="59">
        <v>22</v>
      </c>
      <c r="I624" s="60">
        <f>Tabela1[[#This Row],[E_27/3 a 9/4]]/SUM(Tabela1[E_27/3 a 9/4])</f>
        <v>1.7384707778866516E-4</v>
      </c>
      <c r="J624" s="60">
        <f>SUM($I$4:I624)</f>
        <v>0.95148876315705555</v>
      </c>
      <c r="K624" s="61">
        <f t="shared" si="81"/>
        <v>42.372881355932201</v>
      </c>
      <c r="L624" s="61">
        <f t="shared" si="82"/>
        <v>42.372881355932201</v>
      </c>
      <c r="M624" s="61">
        <f t="shared" si="83"/>
        <v>127.11864406779659</v>
      </c>
      <c r="N624" s="61">
        <f t="shared" si="84"/>
        <v>169.4915254237288</v>
      </c>
      <c r="O624" s="61">
        <f t="shared" si="85"/>
        <v>466.10169491525426</v>
      </c>
      <c r="P624" s="59">
        <f>SLOPE(K624:O624,Datas!$G$1:$G$5)</f>
        <v>97.457627118644069</v>
      </c>
      <c r="Q624" s="61">
        <f t="shared" si="86"/>
        <v>89.412116111071725</v>
      </c>
      <c r="R624" s="48" t="str">
        <f t="shared" si="87"/>
        <v>AUMENTO</v>
      </c>
      <c r="S624" s="60">
        <f t="shared" si="88"/>
        <v>3.5</v>
      </c>
      <c r="T62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24" s="48" t="str">
        <f t="shared" si="89"/>
        <v>Risco MUITO ALTO de transmissão nas escolas com tendência de AUMENTO na taxa.</v>
      </c>
    </row>
    <row r="625" spans="1:21" x14ac:dyDescent="0.35">
      <c r="A625" s="56" t="s">
        <v>133</v>
      </c>
      <c r="B625" s="57">
        <v>7058</v>
      </c>
      <c r="C625" s="48" t="s">
        <v>19</v>
      </c>
      <c r="D625" s="58">
        <v>11</v>
      </c>
      <c r="E625" s="58">
        <v>11</v>
      </c>
      <c r="F625" s="58">
        <v>42</v>
      </c>
      <c r="G625" s="58">
        <v>52</v>
      </c>
      <c r="H625" s="59">
        <v>39</v>
      </c>
      <c r="I625" s="60">
        <f>Tabela1[[#This Row],[E_27/3 a 9/4]]/SUM(Tabela1[E_27/3 a 9/4])</f>
        <v>3.0818345607990644E-4</v>
      </c>
      <c r="J625" s="60">
        <f>SUM($I$4:I625)</f>
        <v>0.95179694661313541</v>
      </c>
      <c r="K625" s="61">
        <f t="shared" si="81"/>
        <v>155.85151601020118</v>
      </c>
      <c r="L625" s="61">
        <f t="shared" si="82"/>
        <v>155.85151601020118</v>
      </c>
      <c r="M625" s="61">
        <f t="shared" si="83"/>
        <v>595.06942476622271</v>
      </c>
      <c r="N625" s="61">
        <f t="shared" si="84"/>
        <v>736.75262113913288</v>
      </c>
      <c r="O625" s="61">
        <f t="shared" si="85"/>
        <v>552.56446585434958</v>
      </c>
      <c r="P625" s="59">
        <f>SLOPE(K625:O625,Datas!$G$1:$G$5)</f>
        <v>137.43270048172286</v>
      </c>
      <c r="Q625" s="61">
        <f t="shared" si="86"/>
        <v>89.583106726555883</v>
      </c>
      <c r="R625" s="48" t="str">
        <f t="shared" si="87"/>
        <v>AUMENTO</v>
      </c>
      <c r="S625" s="60">
        <f t="shared" si="88"/>
        <v>1.1328124999999998</v>
      </c>
      <c r="T62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25" s="48" t="str">
        <f t="shared" si="89"/>
        <v>Risco MUITO ALTO de transmissão nas escolas com tendência de AUMENTO na taxa.</v>
      </c>
    </row>
    <row r="626" spans="1:21" x14ac:dyDescent="0.35">
      <c r="A626" s="56" t="s">
        <v>89</v>
      </c>
      <c r="B626" s="57">
        <v>6228</v>
      </c>
      <c r="C626" s="48" t="s">
        <v>0</v>
      </c>
      <c r="D626" s="58">
        <v>3</v>
      </c>
      <c r="E626" s="58">
        <v>12</v>
      </c>
      <c r="F626" s="58">
        <v>4</v>
      </c>
      <c r="G626" s="58">
        <v>17</v>
      </c>
      <c r="H626" s="59">
        <v>30</v>
      </c>
      <c r="I626" s="60">
        <f>Tabela1[[#This Row],[E_27/3 a 9/4]]/SUM(Tabela1[E_27/3 a 9/4])</f>
        <v>2.3706419698454342E-4</v>
      </c>
      <c r="J626" s="60">
        <f>SUM($I$4:I626)</f>
        <v>0.95203401081011996</v>
      </c>
      <c r="K626" s="61">
        <f t="shared" si="81"/>
        <v>48.169556840077071</v>
      </c>
      <c r="L626" s="61">
        <f t="shared" si="82"/>
        <v>192.67822736030828</v>
      </c>
      <c r="M626" s="61">
        <f t="shared" si="83"/>
        <v>64.226075786769428</v>
      </c>
      <c r="N626" s="61">
        <f t="shared" si="84"/>
        <v>272.96082209377005</v>
      </c>
      <c r="O626" s="61">
        <f t="shared" si="85"/>
        <v>481.6955684007707</v>
      </c>
      <c r="P626" s="59">
        <f>SLOPE(K626:O626,Datas!$G$1:$G$5)</f>
        <v>94.733461785484906</v>
      </c>
      <c r="Q626" s="61">
        <f t="shared" si="86"/>
        <v>89.395212098627979</v>
      </c>
      <c r="R626" s="48" t="str">
        <f t="shared" si="87"/>
        <v>AUMENTO</v>
      </c>
      <c r="S626" s="60">
        <f t="shared" si="88"/>
        <v>2.7105263157894739</v>
      </c>
      <c r="T62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26" s="48" t="str">
        <f t="shared" si="89"/>
        <v>Risco MUITO ALTO de transmissão nas escolas com tendência de AUMENTO na taxa.</v>
      </c>
    </row>
    <row r="627" spans="1:21" x14ac:dyDescent="0.35">
      <c r="A627" s="56" t="s">
        <v>128</v>
      </c>
      <c r="B627" s="57">
        <v>6308</v>
      </c>
      <c r="C627" s="48" t="s">
        <v>0</v>
      </c>
      <c r="D627" s="58">
        <v>18</v>
      </c>
      <c r="E627" s="58">
        <v>11</v>
      </c>
      <c r="F627" s="58">
        <v>19</v>
      </c>
      <c r="G627" s="58">
        <v>68</v>
      </c>
      <c r="H627" s="59">
        <v>52</v>
      </c>
      <c r="I627" s="60">
        <f>Tabela1[[#This Row],[E_27/3 a 9/4]]/SUM(Tabela1[E_27/3 a 9/4])</f>
        <v>4.109112747732086E-4</v>
      </c>
      <c r="J627" s="60">
        <f>SUM($I$4:I627)</f>
        <v>0.95244492208489318</v>
      </c>
      <c r="K627" s="61">
        <f t="shared" si="81"/>
        <v>285.35193405199749</v>
      </c>
      <c r="L627" s="61">
        <f t="shared" si="82"/>
        <v>174.38173747622068</v>
      </c>
      <c r="M627" s="61">
        <f t="shared" si="83"/>
        <v>301.20481927710847</v>
      </c>
      <c r="N627" s="61">
        <f t="shared" si="84"/>
        <v>1077.996195307546</v>
      </c>
      <c r="O627" s="61">
        <f t="shared" si="85"/>
        <v>824.35003170577033</v>
      </c>
      <c r="P627" s="59">
        <f>SLOPE(K627:O627,Datas!$G$1:$G$5)</f>
        <v>198.16106531388709</v>
      </c>
      <c r="Q627" s="61">
        <f t="shared" si="86"/>
        <v>89.71086503263362</v>
      </c>
      <c r="R627" s="48" t="str">
        <f t="shared" si="87"/>
        <v>AUMENTO</v>
      </c>
      <c r="S627" s="60">
        <f t="shared" si="88"/>
        <v>2.7499999999999991</v>
      </c>
      <c r="T62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27" s="48" t="str">
        <f t="shared" si="89"/>
        <v>Risco MUITO ALTO de transmissão nas escolas com tendência de AUMENTO na taxa.</v>
      </c>
    </row>
    <row r="628" spans="1:21" x14ac:dyDescent="0.35">
      <c r="A628" s="56" t="s">
        <v>199</v>
      </c>
      <c r="B628" s="57">
        <v>3383</v>
      </c>
      <c r="C628" s="48" t="s">
        <v>33</v>
      </c>
      <c r="D628" s="58">
        <v>20</v>
      </c>
      <c r="E628" s="58">
        <v>0</v>
      </c>
      <c r="F628" s="58">
        <v>0</v>
      </c>
      <c r="G628" s="58">
        <v>0</v>
      </c>
      <c r="H628" s="59">
        <v>0</v>
      </c>
      <c r="I628" s="60">
        <f>Tabela1[[#This Row],[E_27/3 a 9/4]]/SUM(Tabela1[E_27/3 a 9/4])</f>
        <v>0</v>
      </c>
      <c r="J628" s="60">
        <f>SUM($I$4:I628)</f>
        <v>0.95244492208489318</v>
      </c>
      <c r="K628" s="61">
        <f t="shared" si="81"/>
        <v>591.19125036949447</v>
      </c>
      <c r="L628" s="61">
        <f t="shared" si="82"/>
        <v>0</v>
      </c>
      <c r="M628" s="61">
        <f t="shared" si="83"/>
        <v>0</v>
      </c>
      <c r="N628" s="61">
        <f t="shared" si="84"/>
        <v>0</v>
      </c>
      <c r="O628" s="61">
        <f t="shared" si="85"/>
        <v>0</v>
      </c>
      <c r="P628" s="59">
        <f>SLOPE(K628:O628,Datas!$G$1:$G$5)</f>
        <v>-118.2382500738989</v>
      </c>
      <c r="Q628" s="61">
        <f t="shared" si="86"/>
        <v>-89.515432498140143</v>
      </c>
      <c r="R628" s="48" t="str">
        <f t="shared" si="87"/>
        <v>Redução</v>
      </c>
      <c r="S628" s="60">
        <f t="shared" si="88"/>
        <v>-1</v>
      </c>
      <c r="T62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628" s="48" t="str">
        <f t="shared" si="89"/>
        <v>Risco MUITO BAIXO de transmissão nas escolas com tendência de Redução na taxa.</v>
      </c>
    </row>
    <row r="629" spans="1:21" x14ac:dyDescent="0.35">
      <c r="A629" s="56" t="s">
        <v>826</v>
      </c>
      <c r="B629" s="57">
        <v>2777</v>
      </c>
      <c r="C629" s="48" t="s">
        <v>33</v>
      </c>
      <c r="D629" s="58">
        <v>9</v>
      </c>
      <c r="E629" s="58">
        <v>4</v>
      </c>
      <c r="F629" s="58">
        <v>9</v>
      </c>
      <c r="G629" s="58">
        <v>9</v>
      </c>
      <c r="H629" s="59">
        <v>7</v>
      </c>
      <c r="I629" s="60">
        <f>Tabela1[[#This Row],[E_27/3 a 9/4]]/SUM(Tabela1[E_27/3 a 9/4])</f>
        <v>5.5314979296393461E-5</v>
      </c>
      <c r="J629" s="60">
        <f>SUM($I$4:I629)</f>
        <v>0.95250023706418951</v>
      </c>
      <c r="K629" s="61">
        <f t="shared" si="81"/>
        <v>324.09074540871444</v>
      </c>
      <c r="L629" s="61">
        <f t="shared" si="82"/>
        <v>144.04033129276198</v>
      </c>
      <c r="M629" s="61">
        <f t="shared" si="83"/>
        <v>324.09074540871444</v>
      </c>
      <c r="N629" s="61">
        <f t="shared" si="84"/>
        <v>324.09074540871444</v>
      </c>
      <c r="O629" s="61">
        <f t="shared" si="85"/>
        <v>252.07057976233344</v>
      </c>
      <c r="P629" s="59">
        <f>SLOPE(K629:O629,Datas!$G$1:$G$5)</f>
        <v>3.6010082823190457</v>
      </c>
      <c r="Q629" s="61">
        <f t="shared" si="86"/>
        <v>74.480026202677294</v>
      </c>
      <c r="R629" s="48" t="str">
        <f t="shared" si="87"/>
        <v>AUMENTO</v>
      </c>
      <c r="S629" s="60">
        <f t="shared" si="88"/>
        <v>9.0909090909090731E-2</v>
      </c>
      <c r="T62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29" s="48" t="str">
        <f t="shared" si="89"/>
        <v>Risco MUITO ALTO de transmissão nas escolas com tendência de AUMENTO na taxa.</v>
      </c>
    </row>
    <row r="630" spans="1:21" x14ac:dyDescent="0.35">
      <c r="A630" s="56" t="s">
        <v>130</v>
      </c>
      <c r="B630" s="57">
        <v>9109</v>
      </c>
      <c r="C630" s="48" t="s">
        <v>19</v>
      </c>
      <c r="D630" s="58">
        <v>20</v>
      </c>
      <c r="E630" s="58">
        <v>10</v>
      </c>
      <c r="F630" s="58">
        <v>15</v>
      </c>
      <c r="G630" s="58">
        <v>11</v>
      </c>
      <c r="H630" s="59">
        <v>61</v>
      </c>
      <c r="I630" s="60">
        <f>Tabela1[[#This Row],[E_27/3 a 9/4]]/SUM(Tabela1[E_27/3 a 9/4])</f>
        <v>4.8203053386857163E-4</v>
      </c>
      <c r="J630" s="60">
        <f>SUM($I$4:I630)</f>
        <v>0.95298226759805804</v>
      </c>
      <c r="K630" s="61">
        <f t="shared" si="81"/>
        <v>219.56306949171147</v>
      </c>
      <c r="L630" s="61">
        <f t="shared" si="82"/>
        <v>109.78153474585574</v>
      </c>
      <c r="M630" s="61">
        <f t="shared" si="83"/>
        <v>164.67230211878362</v>
      </c>
      <c r="N630" s="61">
        <f t="shared" si="84"/>
        <v>120.75968822044133</v>
      </c>
      <c r="O630" s="61">
        <f t="shared" si="85"/>
        <v>669.66736194971998</v>
      </c>
      <c r="P630" s="59">
        <f>SLOPE(K630:O630,Datas!$G$1:$G$5)</f>
        <v>91.118673839060264</v>
      </c>
      <c r="Q630" s="61">
        <f t="shared" si="86"/>
        <v>89.371221321007354</v>
      </c>
      <c r="R630" s="48" t="str">
        <f t="shared" si="87"/>
        <v>AUMENTO</v>
      </c>
      <c r="S630" s="60">
        <f t="shared" si="88"/>
        <v>1.4000000000000004</v>
      </c>
      <c r="T63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30" s="48" t="str">
        <f t="shared" si="89"/>
        <v>Risco MUITO ALTO de transmissão nas escolas com tendência de AUMENTO na taxa.</v>
      </c>
    </row>
    <row r="631" spans="1:21" x14ac:dyDescent="0.35">
      <c r="A631" s="56" t="s">
        <v>202</v>
      </c>
      <c r="B631" s="57">
        <v>3850</v>
      </c>
      <c r="C631" s="48" t="s">
        <v>71</v>
      </c>
      <c r="D631" s="58">
        <v>0</v>
      </c>
      <c r="E631" s="58">
        <v>0</v>
      </c>
      <c r="F631" s="58">
        <v>0</v>
      </c>
      <c r="G631" s="58">
        <v>1</v>
      </c>
      <c r="H631" s="59">
        <v>4</v>
      </c>
      <c r="I631" s="60">
        <f>Tabela1[[#This Row],[E_27/3 a 9/4]]/SUM(Tabela1[E_27/3 a 9/4])</f>
        <v>3.160855959793912E-5</v>
      </c>
      <c r="J631" s="60">
        <f>SUM($I$4:I631)</f>
        <v>0.95301387615765598</v>
      </c>
      <c r="K631" s="61">
        <f t="shared" si="81"/>
        <v>0</v>
      </c>
      <c r="L631" s="61">
        <f t="shared" si="82"/>
        <v>0</v>
      </c>
      <c r="M631" s="61">
        <f t="shared" si="83"/>
        <v>0</v>
      </c>
      <c r="N631" s="61">
        <f t="shared" si="84"/>
        <v>25.974025974025974</v>
      </c>
      <c r="O631" s="61">
        <f t="shared" si="85"/>
        <v>103.8961038961039</v>
      </c>
      <c r="P631" s="59">
        <f>SLOPE(K631:O631,Datas!$G$1:$G$5)</f>
        <v>23.376623376623378</v>
      </c>
      <c r="Q631" s="61">
        <f t="shared" si="86"/>
        <v>87.55050728812023</v>
      </c>
      <c r="R631" s="48" t="str">
        <f t="shared" si="87"/>
        <v>AUMENTO</v>
      </c>
      <c r="S631" s="60">
        <f t="shared" si="88"/>
        <v>0</v>
      </c>
      <c r="T631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631" s="48" t="str">
        <f t="shared" si="89"/>
        <v>Risco alto de transmissão nas escolas com tendência de AUMENTO na taxa.</v>
      </c>
    </row>
    <row r="632" spans="1:21" x14ac:dyDescent="0.35">
      <c r="A632" s="56" t="s">
        <v>681</v>
      </c>
      <c r="B632" s="57">
        <v>4075</v>
      </c>
      <c r="C632" s="48" t="s">
        <v>71</v>
      </c>
      <c r="D632" s="58">
        <v>11</v>
      </c>
      <c r="E632" s="58">
        <v>3</v>
      </c>
      <c r="F632" s="58">
        <v>2</v>
      </c>
      <c r="G632" s="58">
        <v>0</v>
      </c>
      <c r="H632" s="59">
        <v>3</v>
      </c>
      <c r="I632" s="60">
        <f>Tabela1[[#This Row],[E_27/3 a 9/4]]/SUM(Tabela1[E_27/3 a 9/4])</f>
        <v>2.3706419698454342E-5</v>
      </c>
      <c r="J632" s="60">
        <f>SUM($I$4:I632)</f>
        <v>0.95303758257735438</v>
      </c>
      <c r="K632" s="61">
        <f t="shared" si="81"/>
        <v>269.93865030674846</v>
      </c>
      <c r="L632" s="61">
        <f t="shared" si="82"/>
        <v>73.619631901840492</v>
      </c>
      <c r="M632" s="61">
        <f t="shared" si="83"/>
        <v>49.079754601226995</v>
      </c>
      <c r="N632" s="61">
        <f t="shared" si="84"/>
        <v>0</v>
      </c>
      <c r="O632" s="61">
        <f t="shared" si="85"/>
        <v>73.619631901840492</v>
      </c>
      <c r="P632" s="59">
        <f>SLOPE(K632:O632,Datas!$G$1:$G$5)</f>
        <v>-46.625766871165645</v>
      </c>
      <c r="Q632" s="61">
        <f t="shared" si="86"/>
        <v>-88.77134467427075</v>
      </c>
      <c r="R632" s="48" t="str">
        <f t="shared" si="87"/>
        <v>Redução</v>
      </c>
      <c r="S632" s="60">
        <f t="shared" si="88"/>
        <v>-0.71875</v>
      </c>
      <c r="T632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632" s="48" t="str">
        <f t="shared" si="89"/>
        <v>Risco alto de transmissão nas escolas com tendência de Redução na taxa.</v>
      </c>
    </row>
    <row r="633" spans="1:21" x14ac:dyDescent="0.35">
      <c r="A633" s="56" t="s">
        <v>838</v>
      </c>
      <c r="B633" s="57">
        <v>12374</v>
      </c>
      <c r="C633" s="48" t="s">
        <v>3</v>
      </c>
      <c r="D633" s="58">
        <v>14</v>
      </c>
      <c r="E633" s="58">
        <v>7</v>
      </c>
      <c r="F633" s="58">
        <v>6</v>
      </c>
      <c r="G633" s="58">
        <v>12</v>
      </c>
      <c r="H633" s="59">
        <v>0</v>
      </c>
      <c r="I633" s="60">
        <f>Tabela1[[#This Row],[E_27/3 a 9/4]]/SUM(Tabela1[E_27/3 a 9/4])</f>
        <v>0</v>
      </c>
      <c r="J633" s="60">
        <f>SUM($I$4:I633)</f>
        <v>0.95303758257735438</v>
      </c>
      <c r="K633" s="61">
        <f t="shared" si="81"/>
        <v>113.14045579440763</v>
      </c>
      <c r="L633" s="61">
        <f t="shared" si="82"/>
        <v>56.570227897203814</v>
      </c>
      <c r="M633" s="61">
        <f t="shared" si="83"/>
        <v>48.488766769031841</v>
      </c>
      <c r="N633" s="61">
        <f t="shared" si="84"/>
        <v>96.977533538063682</v>
      </c>
      <c r="O633" s="61">
        <f t="shared" si="85"/>
        <v>0</v>
      </c>
      <c r="P633" s="59">
        <f>SLOPE(K633:O633,Datas!$G$1:$G$5)</f>
        <v>-18.587360594795538</v>
      </c>
      <c r="Q633" s="61">
        <f t="shared" si="86"/>
        <v>-86.920455957508167</v>
      </c>
      <c r="R633" s="48" t="str">
        <f t="shared" si="87"/>
        <v>Redução</v>
      </c>
      <c r="S633" s="60">
        <f t="shared" si="88"/>
        <v>-0.33333333333333326</v>
      </c>
      <c r="T63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633" s="48" t="str">
        <f t="shared" si="89"/>
        <v>Risco MUITO BAIXO de transmissão nas escolas com tendência de Redução na taxa.</v>
      </c>
    </row>
    <row r="634" spans="1:21" x14ac:dyDescent="0.35">
      <c r="A634" s="56" t="s">
        <v>156</v>
      </c>
      <c r="B634" s="57">
        <v>4921</v>
      </c>
      <c r="C634" s="48" t="s">
        <v>30</v>
      </c>
      <c r="D634" s="58">
        <v>0</v>
      </c>
      <c r="E634" s="58">
        <v>12</v>
      </c>
      <c r="F634" s="58">
        <v>12</v>
      </c>
      <c r="G634" s="58">
        <v>25</v>
      </c>
      <c r="H634" s="59">
        <v>28</v>
      </c>
      <c r="I634" s="60">
        <f>Tabela1[[#This Row],[E_27/3 a 9/4]]/SUM(Tabela1[E_27/3 a 9/4])</f>
        <v>2.2125991718557385E-4</v>
      </c>
      <c r="J634" s="60">
        <f>SUM($I$4:I634)</f>
        <v>0.95325884249453996</v>
      </c>
      <c r="K634" s="61">
        <f t="shared" si="81"/>
        <v>0</v>
      </c>
      <c r="L634" s="61">
        <f t="shared" si="82"/>
        <v>243.85287543182278</v>
      </c>
      <c r="M634" s="61">
        <f t="shared" si="83"/>
        <v>243.85287543182278</v>
      </c>
      <c r="N634" s="61">
        <f t="shared" si="84"/>
        <v>508.02682381629751</v>
      </c>
      <c r="O634" s="61">
        <f t="shared" si="85"/>
        <v>568.99004267425323</v>
      </c>
      <c r="P634" s="59">
        <f>SLOPE(K634:O634,Datas!$G$1:$G$5)</f>
        <v>140.2154033732981</v>
      </c>
      <c r="Q634" s="61">
        <f t="shared" si="86"/>
        <v>89.591380071391043</v>
      </c>
      <c r="R634" s="48" t="str">
        <f t="shared" si="87"/>
        <v>AUMENTO</v>
      </c>
      <c r="S634" s="60">
        <f t="shared" si="88"/>
        <v>2.3125</v>
      </c>
      <c r="T63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34" s="48" t="str">
        <f t="shared" si="89"/>
        <v>Risco MUITO ALTO de transmissão nas escolas com tendência de AUMENTO na taxa.</v>
      </c>
    </row>
    <row r="635" spans="1:21" x14ac:dyDescent="0.35">
      <c r="A635" s="56" t="s">
        <v>171</v>
      </c>
      <c r="B635" s="57">
        <v>3484</v>
      </c>
      <c r="C635" s="48" t="s">
        <v>8</v>
      </c>
      <c r="D635" s="58">
        <v>12</v>
      </c>
      <c r="E635" s="58">
        <v>2</v>
      </c>
      <c r="F635" s="58">
        <v>5</v>
      </c>
      <c r="G635" s="58">
        <v>23</v>
      </c>
      <c r="H635" s="59">
        <v>26</v>
      </c>
      <c r="I635" s="60">
        <f>Tabela1[[#This Row],[E_27/3 a 9/4]]/SUM(Tabela1[E_27/3 a 9/4])</f>
        <v>2.054556373866043E-4</v>
      </c>
      <c r="J635" s="60">
        <f>SUM($I$4:I635)</f>
        <v>0.95346429813192657</v>
      </c>
      <c r="K635" s="61">
        <f t="shared" si="81"/>
        <v>344.43168771526979</v>
      </c>
      <c r="L635" s="61">
        <f t="shared" si="82"/>
        <v>57.405281285878303</v>
      </c>
      <c r="M635" s="61">
        <f t="shared" si="83"/>
        <v>143.51320321469575</v>
      </c>
      <c r="N635" s="61">
        <f t="shared" si="84"/>
        <v>660.16073478760052</v>
      </c>
      <c r="O635" s="61">
        <f t="shared" si="85"/>
        <v>746.26865671641792</v>
      </c>
      <c r="P635" s="59">
        <f>SLOPE(K635:O635,Datas!$G$1:$G$5)</f>
        <v>140.64293915040184</v>
      </c>
      <c r="Q635" s="61">
        <f t="shared" si="86"/>
        <v>89.592622179548741</v>
      </c>
      <c r="R635" s="48" t="str">
        <f t="shared" si="87"/>
        <v>AUMENTO</v>
      </c>
      <c r="S635" s="60">
        <f t="shared" si="88"/>
        <v>2.8684210526315796</v>
      </c>
      <c r="T63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35" s="48" t="str">
        <f t="shared" si="89"/>
        <v>Risco MUITO ALTO de transmissão nas escolas com tendência de AUMENTO na taxa.</v>
      </c>
    </row>
    <row r="636" spans="1:21" x14ac:dyDescent="0.35">
      <c r="A636" s="56" t="s">
        <v>436</v>
      </c>
      <c r="B636" s="57">
        <v>16434</v>
      </c>
      <c r="C636" s="48" t="s">
        <v>3</v>
      </c>
      <c r="D636" s="58">
        <v>16</v>
      </c>
      <c r="E636" s="58">
        <v>17</v>
      </c>
      <c r="F636" s="58">
        <v>26</v>
      </c>
      <c r="G636" s="58">
        <v>91</v>
      </c>
      <c r="H636" s="59">
        <v>74</v>
      </c>
      <c r="I636" s="60">
        <f>Tabela1[[#This Row],[E_27/3 a 9/4]]/SUM(Tabela1[E_27/3 a 9/4])</f>
        <v>5.8475835256187379E-4</v>
      </c>
      <c r="J636" s="60">
        <f>SUM($I$4:I636)</f>
        <v>0.95404905648448846</v>
      </c>
      <c r="K636" s="61">
        <f t="shared" si="81"/>
        <v>97.359133503711817</v>
      </c>
      <c r="L636" s="61">
        <f t="shared" si="82"/>
        <v>103.4440793476938</v>
      </c>
      <c r="M636" s="61">
        <f t="shared" si="83"/>
        <v>158.2085919435317</v>
      </c>
      <c r="N636" s="61">
        <f t="shared" si="84"/>
        <v>553.73007180236095</v>
      </c>
      <c r="O636" s="61">
        <f t="shared" si="85"/>
        <v>450.28599245466717</v>
      </c>
      <c r="P636" s="59">
        <f>SLOPE(K636:O636,Datas!$G$1:$G$5)</f>
        <v>115.61397103565778</v>
      </c>
      <c r="Q636" s="61">
        <f t="shared" si="86"/>
        <v>89.504434020963174</v>
      </c>
      <c r="R636" s="48" t="str">
        <f t="shared" si="87"/>
        <v>AUMENTO</v>
      </c>
      <c r="S636" s="60">
        <f t="shared" si="88"/>
        <v>3.1949152542372881</v>
      </c>
      <c r="T63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36" s="48" t="str">
        <f t="shared" si="89"/>
        <v>Risco MUITO ALTO de transmissão nas escolas com tendência de AUMENTO na taxa.</v>
      </c>
    </row>
    <row r="637" spans="1:21" x14ac:dyDescent="0.35">
      <c r="A637" s="56" t="s">
        <v>746</v>
      </c>
      <c r="B637" s="57">
        <v>11840</v>
      </c>
      <c r="C637" s="48" t="s">
        <v>0</v>
      </c>
      <c r="D637" s="58">
        <v>15</v>
      </c>
      <c r="E637" s="58">
        <v>15</v>
      </c>
      <c r="F637" s="58">
        <v>42</v>
      </c>
      <c r="G637" s="58">
        <v>57</v>
      </c>
      <c r="H637" s="59">
        <v>54</v>
      </c>
      <c r="I637" s="60">
        <f>Tabela1[[#This Row],[E_27/3 a 9/4]]/SUM(Tabela1[E_27/3 a 9/4])</f>
        <v>4.2671555457217815E-4</v>
      </c>
      <c r="J637" s="60">
        <f>SUM($I$4:I637)</f>
        <v>0.95447577203906064</v>
      </c>
      <c r="K637" s="61">
        <f t="shared" si="81"/>
        <v>126.68918918918919</v>
      </c>
      <c r="L637" s="61">
        <f t="shared" si="82"/>
        <v>126.68918918918919</v>
      </c>
      <c r="M637" s="61">
        <f t="shared" si="83"/>
        <v>354.72972972972974</v>
      </c>
      <c r="N637" s="61">
        <f t="shared" si="84"/>
        <v>481.41891891891896</v>
      </c>
      <c r="O637" s="61">
        <f t="shared" si="85"/>
        <v>456.08108108108109</v>
      </c>
      <c r="P637" s="59">
        <f>SLOPE(K637:O637,Datas!$G$1:$G$5)</f>
        <v>101.35135135135135</v>
      </c>
      <c r="Q637" s="61">
        <f t="shared" si="86"/>
        <v>89.434699985856213</v>
      </c>
      <c r="R637" s="48" t="str">
        <f t="shared" si="87"/>
        <v>AUMENTO</v>
      </c>
      <c r="S637" s="60">
        <f t="shared" si="88"/>
        <v>1.3125</v>
      </c>
      <c r="T63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37" s="48" t="str">
        <f t="shared" si="89"/>
        <v>Risco MUITO ALTO de transmissão nas escolas com tendência de AUMENTO na taxa.</v>
      </c>
    </row>
    <row r="638" spans="1:21" x14ac:dyDescent="0.35">
      <c r="A638" s="56" t="s">
        <v>138</v>
      </c>
      <c r="B638" s="57">
        <v>3882</v>
      </c>
      <c r="C638" s="48" t="s">
        <v>50</v>
      </c>
      <c r="D638" s="58">
        <v>9</v>
      </c>
      <c r="E638" s="58">
        <v>5</v>
      </c>
      <c r="F638" s="58">
        <v>12</v>
      </c>
      <c r="G638" s="58">
        <v>29</v>
      </c>
      <c r="H638" s="59">
        <v>53</v>
      </c>
      <c r="I638" s="60">
        <f>Tabela1[[#This Row],[E_27/3 a 9/4]]/SUM(Tabela1[E_27/3 a 9/4])</f>
        <v>4.1881341467269335E-4</v>
      </c>
      <c r="J638" s="60">
        <f>SUM($I$4:I638)</f>
        <v>0.95489458545373329</v>
      </c>
      <c r="K638" s="61">
        <f t="shared" si="81"/>
        <v>231.83925811437402</v>
      </c>
      <c r="L638" s="61">
        <f t="shared" si="82"/>
        <v>128.7995878413189</v>
      </c>
      <c r="M638" s="61">
        <f t="shared" si="83"/>
        <v>309.1190108191654</v>
      </c>
      <c r="N638" s="61">
        <f t="shared" si="84"/>
        <v>747.03760947964975</v>
      </c>
      <c r="O638" s="61">
        <f t="shared" si="85"/>
        <v>1365.2756311179805</v>
      </c>
      <c r="P638" s="59">
        <f>SLOPE(K638:O638,Datas!$G$1:$G$5)</f>
        <v>288.51107676455439</v>
      </c>
      <c r="Q638" s="61">
        <f t="shared" si="86"/>
        <v>89.801409530914967</v>
      </c>
      <c r="R638" s="48" t="str">
        <f t="shared" si="87"/>
        <v>AUMENTO</v>
      </c>
      <c r="S638" s="60">
        <f t="shared" si="88"/>
        <v>3.7307692307692313</v>
      </c>
      <c r="T63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38" s="48" t="str">
        <f t="shared" si="89"/>
        <v>Risco MUITO ALTO de transmissão nas escolas com tendência de AUMENTO na taxa.</v>
      </c>
    </row>
    <row r="639" spans="1:21" x14ac:dyDescent="0.35">
      <c r="A639" s="56" t="s">
        <v>783</v>
      </c>
      <c r="B639" s="57">
        <v>5927</v>
      </c>
      <c r="C639" s="48" t="s">
        <v>33</v>
      </c>
      <c r="D639" s="58">
        <v>3</v>
      </c>
      <c r="E639" s="58">
        <v>5</v>
      </c>
      <c r="F639" s="58">
        <v>54</v>
      </c>
      <c r="G639" s="58">
        <v>21</v>
      </c>
      <c r="H639" s="59">
        <v>34</v>
      </c>
      <c r="I639" s="60">
        <f>Tabela1[[#This Row],[E_27/3 a 9/4]]/SUM(Tabela1[E_27/3 a 9/4])</f>
        <v>2.6867275658248256E-4</v>
      </c>
      <c r="J639" s="60">
        <f>SUM($I$4:I639)</f>
        <v>0.95516325821031578</v>
      </c>
      <c r="K639" s="61">
        <f t="shared" si="81"/>
        <v>50.615825881558969</v>
      </c>
      <c r="L639" s="61">
        <f t="shared" si="82"/>
        <v>84.359709802598275</v>
      </c>
      <c r="M639" s="61">
        <f t="shared" si="83"/>
        <v>911.08486586806146</v>
      </c>
      <c r="N639" s="61">
        <f t="shared" si="84"/>
        <v>354.31078117091278</v>
      </c>
      <c r="O639" s="61">
        <f t="shared" si="85"/>
        <v>573.64602665766836</v>
      </c>
      <c r="P639" s="59">
        <f>SLOPE(K639:O639,Datas!$G$1:$G$5)</f>
        <v>131.60114729205333</v>
      </c>
      <c r="Q639" s="61">
        <f t="shared" si="86"/>
        <v>89.564633911119785</v>
      </c>
      <c r="R639" s="48" t="str">
        <f t="shared" si="87"/>
        <v>AUMENTO</v>
      </c>
      <c r="S639" s="60">
        <f t="shared" si="88"/>
        <v>0.33064516129032245</v>
      </c>
      <c r="T63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39" s="48" t="str">
        <f t="shared" si="89"/>
        <v>Risco MUITO ALTO de transmissão nas escolas com tendência de AUMENTO na taxa.</v>
      </c>
    </row>
    <row r="640" spans="1:21" x14ac:dyDescent="0.35">
      <c r="A640" s="56" t="s">
        <v>598</v>
      </c>
      <c r="B640" s="57">
        <v>4445</v>
      </c>
      <c r="C640" s="48" t="s">
        <v>0</v>
      </c>
      <c r="D640" s="58">
        <v>0</v>
      </c>
      <c r="E640" s="58">
        <v>0</v>
      </c>
      <c r="F640" s="58">
        <v>23</v>
      </c>
      <c r="G640" s="58">
        <v>58</v>
      </c>
      <c r="H640" s="59">
        <v>78</v>
      </c>
      <c r="I640" s="60">
        <f>Tabela1[[#This Row],[E_27/3 a 9/4]]/SUM(Tabela1[E_27/3 a 9/4])</f>
        <v>6.1636691215981288E-4</v>
      </c>
      <c r="J640" s="60">
        <f>SUM($I$4:I640)</f>
        <v>0.95577962512247561</v>
      </c>
      <c r="K640" s="61">
        <f t="shared" si="81"/>
        <v>0</v>
      </c>
      <c r="L640" s="61">
        <f t="shared" si="82"/>
        <v>0</v>
      </c>
      <c r="M640" s="61">
        <f t="shared" si="83"/>
        <v>517.4353205849269</v>
      </c>
      <c r="N640" s="61">
        <f t="shared" si="84"/>
        <v>1304.8368953880765</v>
      </c>
      <c r="O640" s="61">
        <f t="shared" si="85"/>
        <v>1754.7806524184475</v>
      </c>
      <c r="P640" s="59">
        <f>SLOPE(K640:O640,Datas!$G$1:$G$5)</f>
        <v>481.43982002249714</v>
      </c>
      <c r="Q640" s="61">
        <f t="shared" si="86"/>
        <v>89.880990946879948</v>
      </c>
      <c r="R640" s="48" t="str">
        <f t="shared" si="87"/>
        <v>AUMENTO</v>
      </c>
      <c r="S640" s="60">
        <f t="shared" si="88"/>
        <v>7.8695652173913047</v>
      </c>
      <c r="T64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40" s="48" t="str">
        <f t="shared" si="89"/>
        <v>Risco MUITO ALTO de transmissão nas escolas com tendência de AUMENTO na taxa.</v>
      </c>
    </row>
    <row r="641" spans="1:21" x14ac:dyDescent="0.35">
      <c r="A641" s="56" t="s">
        <v>186</v>
      </c>
      <c r="B641" s="57">
        <v>17951</v>
      </c>
      <c r="C641" s="48" t="s">
        <v>77</v>
      </c>
      <c r="D641" s="58">
        <v>11</v>
      </c>
      <c r="E641" s="58">
        <v>0</v>
      </c>
      <c r="F641" s="58">
        <v>95</v>
      </c>
      <c r="G641" s="58">
        <v>116</v>
      </c>
      <c r="H641" s="59">
        <v>125</v>
      </c>
      <c r="I641" s="60">
        <f>Tabela1[[#This Row],[E_27/3 a 9/4]]/SUM(Tabela1[E_27/3 a 9/4])</f>
        <v>9.877674874355976E-4</v>
      </c>
      <c r="J641" s="60">
        <f>SUM($I$4:I641)</f>
        <v>0.95676739260991117</v>
      </c>
      <c r="K641" s="61">
        <f t="shared" si="81"/>
        <v>61.277923235474347</v>
      </c>
      <c r="L641" s="61">
        <f t="shared" si="82"/>
        <v>0</v>
      </c>
      <c r="M641" s="61">
        <f t="shared" si="83"/>
        <v>529.218427942733</v>
      </c>
      <c r="N641" s="61">
        <f t="shared" si="84"/>
        <v>646.20355411954768</v>
      </c>
      <c r="O641" s="61">
        <f t="shared" si="85"/>
        <v>696.340036766754</v>
      </c>
      <c r="P641" s="59">
        <f>SLOPE(K641:O641,Datas!$G$1:$G$5)</f>
        <v>191.63277811821069</v>
      </c>
      <c r="Q641" s="61">
        <f t="shared" si="86"/>
        <v>89.701015348134987</v>
      </c>
      <c r="R641" s="48" t="str">
        <f t="shared" si="87"/>
        <v>AUMENTO</v>
      </c>
      <c r="S641" s="60">
        <f t="shared" si="88"/>
        <v>2.4103773584905666</v>
      </c>
      <c r="T64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41" s="48" t="str">
        <f t="shared" si="89"/>
        <v>Risco MUITO ALTO de transmissão nas escolas com tendência de AUMENTO na taxa.</v>
      </c>
    </row>
    <row r="642" spans="1:21" x14ac:dyDescent="0.35">
      <c r="A642" s="56" t="s">
        <v>775</v>
      </c>
      <c r="B642" s="57">
        <v>14807</v>
      </c>
      <c r="C642" s="48" t="s">
        <v>0</v>
      </c>
      <c r="D642" s="58">
        <v>30</v>
      </c>
      <c r="E642" s="58">
        <v>25</v>
      </c>
      <c r="F642" s="58">
        <v>40</v>
      </c>
      <c r="G642" s="58">
        <v>39</v>
      </c>
      <c r="H642" s="59">
        <v>36</v>
      </c>
      <c r="I642" s="60">
        <f>Tabela1[[#This Row],[E_27/3 a 9/4]]/SUM(Tabela1[E_27/3 a 9/4])</f>
        <v>2.844770363814521E-4</v>
      </c>
      <c r="J642" s="60">
        <f>SUM($I$4:I642)</f>
        <v>0.95705186964629263</v>
      </c>
      <c r="K642" s="61">
        <f t="shared" si="81"/>
        <v>202.60687512662929</v>
      </c>
      <c r="L642" s="61">
        <f t="shared" si="82"/>
        <v>168.83906260552442</v>
      </c>
      <c r="M642" s="61">
        <f t="shared" si="83"/>
        <v>270.14250016883909</v>
      </c>
      <c r="N642" s="61">
        <f t="shared" si="84"/>
        <v>263.38893766461808</v>
      </c>
      <c r="O642" s="61">
        <f t="shared" si="85"/>
        <v>243.12825015195514</v>
      </c>
      <c r="P642" s="59">
        <f>SLOPE(K642:O642,Datas!$G$1:$G$5)</f>
        <v>17.559262510974538</v>
      </c>
      <c r="Q642" s="61">
        <f t="shared" si="86"/>
        <v>86.740526134125631</v>
      </c>
      <c r="R642" s="48" t="str">
        <f t="shared" si="87"/>
        <v>AUMENTO</v>
      </c>
      <c r="S642" s="60">
        <f t="shared" si="88"/>
        <v>0.18421052631578941</v>
      </c>
      <c r="T64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42" s="48" t="str">
        <f t="shared" si="89"/>
        <v>Risco MUITO ALTO de transmissão nas escolas com tendência de AUMENTO na taxa.</v>
      </c>
    </row>
    <row r="643" spans="1:21" x14ac:dyDescent="0.35">
      <c r="A643" s="56" t="s">
        <v>674</v>
      </c>
      <c r="B643" s="57">
        <v>10697</v>
      </c>
      <c r="C643" s="48" t="s">
        <v>0</v>
      </c>
      <c r="D643" s="58">
        <v>36</v>
      </c>
      <c r="E643" s="58">
        <v>43</v>
      </c>
      <c r="F643" s="58">
        <v>11</v>
      </c>
      <c r="G643" s="58">
        <v>31</v>
      </c>
      <c r="H643" s="59">
        <v>112</v>
      </c>
      <c r="I643" s="60">
        <f>Tabela1[[#This Row],[E_27/3 a 9/4]]/SUM(Tabela1[E_27/3 a 9/4])</f>
        <v>8.8503966874229538E-4</v>
      </c>
      <c r="J643" s="60">
        <f>SUM($I$4:I643)</f>
        <v>0.95793690931503495</v>
      </c>
      <c r="K643" s="61">
        <f t="shared" si="81"/>
        <v>336.54295596896327</v>
      </c>
      <c r="L643" s="61">
        <f t="shared" si="82"/>
        <v>401.98186407403944</v>
      </c>
      <c r="M643" s="61">
        <f t="shared" si="83"/>
        <v>102.83256987940544</v>
      </c>
      <c r="N643" s="61">
        <f t="shared" si="84"/>
        <v>289.8008787510517</v>
      </c>
      <c r="O643" s="61">
        <f t="shared" si="85"/>
        <v>1047.0225296812191</v>
      </c>
      <c r="P643" s="59">
        <f>SLOPE(K643:O643,Datas!$G$1:$G$5)</f>
        <v>130.87781621015239</v>
      </c>
      <c r="Q643" s="61">
        <f t="shared" si="86"/>
        <v>89.562227837952037</v>
      </c>
      <c r="R643" s="48" t="str">
        <f t="shared" si="87"/>
        <v>AUMENTO</v>
      </c>
      <c r="S643" s="60">
        <f t="shared" si="88"/>
        <v>1.3833333333333335</v>
      </c>
      <c r="T64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43" s="48" t="str">
        <f t="shared" si="89"/>
        <v>Risco MUITO ALTO de transmissão nas escolas com tendência de AUMENTO na taxa.</v>
      </c>
    </row>
    <row r="644" spans="1:21" x14ac:dyDescent="0.35">
      <c r="A644" s="56" t="s">
        <v>553</v>
      </c>
      <c r="B644" s="57">
        <v>13500</v>
      </c>
      <c r="C644" s="48" t="s">
        <v>0</v>
      </c>
      <c r="D644" s="58">
        <v>32</v>
      </c>
      <c r="E644" s="58">
        <v>14</v>
      </c>
      <c r="F644" s="58">
        <v>46</v>
      </c>
      <c r="G644" s="58">
        <v>105</v>
      </c>
      <c r="H644" s="59">
        <v>65</v>
      </c>
      <c r="I644" s="60">
        <f>Tabela1[[#This Row],[E_27/3 a 9/4]]/SUM(Tabela1[E_27/3 a 9/4])</f>
        <v>5.1363909346651077E-4</v>
      </c>
      <c r="J644" s="60">
        <f>SUM($I$4:I644)</f>
        <v>0.95845054840850141</v>
      </c>
      <c r="K644" s="61">
        <f t="shared" ref="K644:K707" si="90">D644/$B644*100000</f>
        <v>237.03703703703704</v>
      </c>
      <c r="L644" s="61">
        <f t="shared" ref="L644:L707" si="91">E644/$B644*100000</f>
        <v>103.70370370370371</v>
      </c>
      <c r="M644" s="61">
        <f t="shared" ref="M644:M707" si="92">F644/$B644*100000</f>
        <v>340.74074074074076</v>
      </c>
      <c r="N644" s="61">
        <f t="shared" ref="N644:N707" si="93">G644/$B644*100000</f>
        <v>777.77777777777771</v>
      </c>
      <c r="O644" s="61">
        <f t="shared" ref="O644:O707" si="94">H644/$B644*100000</f>
        <v>481.48148148148152</v>
      </c>
      <c r="P644" s="59">
        <f>SLOPE(K644:O644,Datas!$G$1:$G$5)</f>
        <v>116.2962962962963</v>
      </c>
      <c r="Q644" s="61">
        <f t="shared" ref="Q644:Q707" si="95">DEGREES(ATAN(P644))</f>
        <v>89.507341426280377</v>
      </c>
      <c r="R644" s="48" t="str">
        <f t="shared" ref="R644:R707" si="96">IF(Q644&lt;-45,"Redução",IF(Q644&gt;45,"AUMENTO","Estabilidade"))</f>
        <v>AUMENTO</v>
      </c>
      <c r="S644" s="60">
        <f t="shared" ref="S644:S707" si="97">IF(AVERAGE(K644:M644)=0,0,(AVERAGE(N644:O644)-AVERAGE(K644:M644))/AVERAGE(K644:M644))</f>
        <v>1.771739130434782</v>
      </c>
      <c r="T64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44" s="48" t="str">
        <f t="shared" ref="U644:U707" si="98">CONCATENATE(IF(O644&gt;200,"Risco MUITO ALTO de transmissão nas escolas",IF(O644&gt;50,"Risco alto de transmissão nas escolas",IF(O644&gt;20,"Risco moderado de transmissão nas escolas",IF(O644&gt;5,"Risco baixo de transmissão nas escolas","Risco MUITO BAIXO de transmissão nas escolas"))))," com tendência de ",R644," na taxa.")</f>
        <v>Risco MUITO ALTO de transmissão nas escolas com tendência de AUMENTO na taxa.</v>
      </c>
    </row>
    <row r="645" spans="1:21" x14ac:dyDescent="0.35">
      <c r="A645" s="56" t="s">
        <v>529</v>
      </c>
      <c r="B645" s="57">
        <v>8894</v>
      </c>
      <c r="C645" s="48" t="s">
        <v>77</v>
      </c>
      <c r="D645" s="58">
        <v>33</v>
      </c>
      <c r="E645" s="58">
        <v>15</v>
      </c>
      <c r="F645" s="58">
        <v>0</v>
      </c>
      <c r="G645" s="58">
        <v>71</v>
      </c>
      <c r="H645" s="59">
        <v>0</v>
      </c>
      <c r="I645" s="60">
        <f>Tabela1[[#This Row],[E_27/3 a 9/4]]/SUM(Tabela1[E_27/3 a 9/4])</f>
        <v>0</v>
      </c>
      <c r="J645" s="60">
        <f>SUM($I$4:I645)</f>
        <v>0.95845054840850141</v>
      </c>
      <c r="K645" s="61">
        <f t="shared" si="90"/>
        <v>371.0366539239937</v>
      </c>
      <c r="L645" s="61">
        <f t="shared" si="91"/>
        <v>168.65302451090622</v>
      </c>
      <c r="M645" s="61">
        <f t="shared" si="92"/>
        <v>0</v>
      </c>
      <c r="N645" s="61">
        <f t="shared" si="93"/>
        <v>798.29098268495613</v>
      </c>
      <c r="O645" s="61">
        <f t="shared" si="94"/>
        <v>0</v>
      </c>
      <c r="P645" s="59">
        <f>SLOPE(K645:O645,Datas!$G$1:$G$5)</f>
        <v>-11.243534967393742</v>
      </c>
      <c r="Q645" s="61">
        <f t="shared" si="95"/>
        <v>-84.917486659121096</v>
      </c>
      <c r="R645" s="48" t="str">
        <f t="shared" si="96"/>
        <v>Redução</v>
      </c>
      <c r="S645" s="60">
        <f t="shared" si="97"/>
        <v>1.2187500000000002</v>
      </c>
      <c r="T64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645" s="48" t="str">
        <f t="shared" si="98"/>
        <v>Risco MUITO BAIXO de transmissão nas escolas com tendência de Redução na taxa.</v>
      </c>
    </row>
    <row r="646" spans="1:21" x14ac:dyDescent="0.35">
      <c r="A646" s="56" t="s">
        <v>116</v>
      </c>
      <c r="B646" s="57">
        <v>6496</v>
      </c>
      <c r="C646" s="48" t="s">
        <v>71</v>
      </c>
      <c r="D646" s="58">
        <v>12</v>
      </c>
      <c r="E646" s="58">
        <v>3</v>
      </c>
      <c r="F646" s="58">
        <v>12</v>
      </c>
      <c r="G646" s="58">
        <v>12</v>
      </c>
      <c r="H646" s="59">
        <v>6</v>
      </c>
      <c r="I646" s="60">
        <f>Tabela1[[#This Row],[E_27/3 a 9/4]]/SUM(Tabela1[E_27/3 a 9/4])</f>
        <v>4.7412839396908683E-5</v>
      </c>
      <c r="J646" s="60">
        <f>SUM($I$4:I646)</f>
        <v>0.95849796124789832</v>
      </c>
      <c r="K646" s="61">
        <f t="shared" si="90"/>
        <v>184.72906403940885</v>
      </c>
      <c r="L646" s="61">
        <f t="shared" si="91"/>
        <v>46.182266009852214</v>
      </c>
      <c r="M646" s="61">
        <f t="shared" si="92"/>
        <v>184.72906403940885</v>
      </c>
      <c r="N646" s="61">
        <f t="shared" si="93"/>
        <v>184.72906403940885</v>
      </c>
      <c r="O646" s="61">
        <f t="shared" si="94"/>
        <v>92.364532019704427</v>
      </c>
      <c r="P646" s="59">
        <f>SLOPE(K646:O646,Datas!$G$1:$G$5)</f>
        <v>-4.6182266009852215</v>
      </c>
      <c r="Q646" s="61">
        <f t="shared" si="95"/>
        <v>-77.782174414451291</v>
      </c>
      <c r="R646" s="48" t="str">
        <f t="shared" si="96"/>
        <v>Redução</v>
      </c>
      <c r="S646" s="60">
        <f t="shared" si="97"/>
        <v>0</v>
      </c>
      <c r="T646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646" s="48" t="str">
        <f t="shared" si="98"/>
        <v>Risco alto de transmissão nas escolas com tendência de Redução na taxa.</v>
      </c>
    </row>
    <row r="647" spans="1:21" x14ac:dyDescent="0.35">
      <c r="A647" s="56" t="s">
        <v>131</v>
      </c>
      <c r="B647" s="57">
        <v>5944</v>
      </c>
      <c r="C647" s="48" t="s">
        <v>8</v>
      </c>
      <c r="D647" s="58">
        <v>14</v>
      </c>
      <c r="E647" s="58">
        <v>6</v>
      </c>
      <c r="F647" s="58">
        <v>3</v>
      </c>
      <c r="G647" s="58">
        <v>22</v>
      </c>
      <c r="H647" s="59">
        <v>22</v>
      </c>
      <c r="I647" s="60">
        <f>Tabela1[[#This Row],[E_27/3 a 9/4]]/SUM(Tabela1[E_27/3 a 9/4])</f>
        <v>1.7384707778866516E-4</v>
      </c>
      <c r="J647" s="60">
        <f>SUM($I$4:I647)</f>
        <v>0.95867180832568699</v>
      </c>
      <c r="K647" s="61">
        <f t="shared" si="90"/>
        <v>235.53162853297442</v>
      </c>
      <c r="L647" s="61">
        <f t="shared" si="91"/>
        <v>100.9421265141319</v>
      </c>
      <c r="M647" s="61">
        <f t="shared" si="92"/>
        <v>50.47106325706595</v>
      </c>
      <c r="N647" s="61">
        <f t="shared" si="93"/>
        <v>370.12113055181698</v>
      </c>
      <c r="O647" s="61">
        <f t="shared" si="94"/>
        <v>370.12113055181698</v>
      </c>
      <c r="P647" s="59">
        <f>SLOPE(K647:O647,Datas!$G$1:$G$5)</f>
        <v>53.835800807537019</v>
      </c>
      <c r="Q647" s="61">
        <f t="shared" si="95"/>
        <v>88.93585327202274</v>
      </c>
      <c r="R647" s="48" t="str">
        <f t="shared" si="96"/>
        <v>AUMENTO</v>
      </c>
      <c r="S647" s="60">
        <f t="shared" si="97"/>
        <v>1.869565217391304</v>
      </c>
      <c r="T64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47" s="48" t="str">
        <f t="shared" si="98"/>
        <v>Risco MUITO ALTO de transmissão nas escolas com tendência de AUMENTO na taxa.</v>
      </c>
    </row>
    <row r="648" spans="1:21" x14ac:dyDescent="0.35">
      <c r="A648" s="56" t="s">
        <v>574</v>
      </c>
      <c r="B648" s="57">
        <v>5737</v>
      </c>
      <c r="C648" s="48" t="s">
        <v>50</v>
      </c>
      <c r="D648" s="58">
        <v>26</v>
      </c>
      <c r="E648" s="58">
        <v>3</v>
      </c>
      <c r="F648" s="58">
        <v>2</v>
      </c>
      <c r="G648" s="58">
        <v>3</v>
      </c>
      <c r="H648" s="59">
        <v>14</v>
      </c>
      <c r="I648" s="60">
        <f>Tabela1[[#This Row],[E_27/3 a 9/4]]/SUM(Tabela1[E_27/3 a 9/4])</f>
        <v>1.1062995859278692E-4</v>
      </c>
      <c r="J648" s="60">
        <f>SUM($I$4:I648)</f>
        <v>0.95878243828427978</v>
      </c>
      <c r="K648" s="61">
        <f t="shared" si="90"/>
        <v>453.19853582011507</v>
      </c>
      <c r="L648" s="61">
        <f t="shared" si="91"/>
        <v>52.292138748474812</v>
      </c>
      <c r="M648" s="61">
        <f t="shared" si="92"/>
        <v>34.861425832316542</v>
      </c>
      <c r="N648" s="61">
        <f t="shared" si="93"/>
        <v>52.292138748474812</v>
      </c>
      <c r="O648" s="61">
        <f t="shared" si="94"/>
        <v>244.02998082621582</v>
      </c>
      <c r="P648" s="59">
        <f>SLOPE(K648:O648,Datas!$G$1:$G$5)</f>
        <v>-41.833710998779843</v>
      </c>
      <c r="Q648" s="61">
        <f t="shared" si="95"/>
        <v>-88.630652916658576</v>
      </c>
      <c r="R648" s="48" t="str">
        <f t="shared" si="96"/>
        <v>Redução</v>
      </c>
      <c r="S648" s="60">
        <f t="shared" si="97"/>
        <v>-0.17741935483870971</v>
      </c>
      <c r="T64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48" s="48" t="str">
        <f t="shared" si="98"/>
        <v>Risco MUITO ALTO de transmissão nas escolas com tendência de Redução na taxa.</v>
      </c>
    </row>
    <row r="649" spans="1:21" x14ac:dyDescent="0.35">
      <c r="A649" s="56" t="s">
        <v>411</v>
      </c>
      <c r="B649" s="57">
        <v>6625</v>
      </c>
      <c r="C649" s="48" t="s">
        <v>19</v>
      </c>
      <c r="D649" s="58">
        <v>0</v>
      </c>
      <c r="E649" s="58">
        <v>4</v>
      </c>
      <c r="F649" s="58">
        <v>19</v>
      </c>
      <c r="G649" s="58">
        <v>10</v>
      </c>
      <c r="H649" s="59">
        <v>15</v>
      </c>
      <c r="I649" s="60">
        <f>Tabela1[[#This Row],[E_27/3 a 9/4]]/SUM(Tabela1[E_27/3 a 9/4])</f>
        <v>1.1853209849227171E-4</v>
      </c>
      <c r="J649" s="60">
        <f>SUM($I$4:I649)</f>
        <v>0.958900970382772</v>
      </c>
      <c r="K649" s="61">
        <f t="shared" si="90"/>
        <v>0</v>
      </c>
      <c r="L649" s="61">
        <f t="shared" si="91"/>
        <v>60.377358490566039</v>
      </c>
      <c r="M649" s="61">
        <f t="shared" si="92"/>
        <v>286.79245283018867</v>
      </c>
      <c r="N649" s="61">
        <f t="shared" si="93"/>
        <v>150.94339622641508</v>
      </c>
      <c r="O649" s="61">
        <f t="shared" si="94"/>
        <v>226.41509433962264</v>
      </c>
      <c r="P649" s="59">
        <f>SLOPE(K649:O649,Datas!$G$1:$G$5)</f>
        <v>54.339622641509436</v>
      </c>
      <c r="Q649" s="61">
        <f t="shared" si="95"/>
        <v>88.945717506489927</v>
      </c>
      <c r="R649" s="48" t="str">
        <f t="shared" si="96"/>
        <v>AUMENTO</v>
      </c>
      <c r="S649" s="60">
        <f t="shared" si="97"/>
        <v>0.63043478260869579</v>
      </c>
      <c r="T64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49" s="48" t="str">
        <f t="shared" si="98"/>
        <v>Risco MUITO ALTO de transmissão nas escolas com tendência de AUMENTO na taxa.</v>
      </c>
    </row>
    <row r="650" spans="1:21" x14ac:dyDescent="0.35">
      <c r="A650" s="56" t="s">
        <v>709</v>
      </c>
      <c r="B650" s="57">
        <v>3355</v>
      </c>
      <c r="C650" s="48" t="s">
        <v>0</v>
      </c>
      <c r="D650" s="58">
        <v>1</v>
      </c>
      <c r="E650" s="58">
        <v>0</v>
      </c>
      <c r="F650" s="58">
        <v>43</v>
      </c>
      <c r="G650" s="58">
        <v>20</v>
      </c>
      <c r="H650" s="59">
        <v>3</v>
      </c>
      <c r="I650" s="60">
        <f>Tabela1[[#This Row],[E_27/3 a 9/4]]/SUM(Tabela1[E_27/3 a 9/4])</f>
        <v>2.3706419698454342E-5</v>
      </c>
      <c r="J650" s="60">
        <f>SUM($I$4:I650)</f>
        <v>0.9589246768024704</v>
      </c>
      <c r="K650" s="61">
        <f t="shared" si="90"/>
        <v>29.806259314456035</v>
      </c>
      <c r="L650" s="61">
        <f t="shared" si="91"/>
        <v>0</v>
      </c>
      <c r="M650" s="61">
        <f t="shared" si="92"/>
        <v>1281.6691505216097</v>
      </c>
      <c r="N650" s="61">
        <f t="shared" si="93"/>
        <v>596.12518628912073</v>
      </c>
      <c r="O650" s="61">
        <f t="shared" si="94"/>
        <v>89.418777943368113</v>
      </c>
      <c r="P650" s="59">
        <f>SLOPE(K650:O650,Datas!$G$1:$G$5)</f>
        <v>71.53502235469449</v>
      </c>
      <c r="Q650" s="61">
        <f t="shared" si="95"/>
        <v>89.199104915703472</v>
      </c>
      <c r="R650" s="48" t="str">
        <f t="shared" si="96"/>
        <v>AUMENTO</v>
      </c>
      <c r="S650" s="60">
        <f t="shared" si="97"/>
        <v>-0.21590909090909086</v>
      </c>
      <c r="T650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650" s="48" t="str">
        <f t="shared" si="98"/>
        <v>Risco alto de transmissão nas escolas com tendência de AUMENTO na taxa.</v>
      </c>
    </row>
    <row r="651" spans="1:21" x14ac:dyDescent="0.35">
      <c r="A651" s="56" t="s">
        <v>676</v>
      </c>
      <c r="B651" s="57">
        <v>4863</v>
      </c>
      <c r="C651" s="48" t="s">
        <v>77</v>
      </c>
      <c r="D651" s="58">
        <v>6</v>
      </c>
      <c r="E651" s="58">
        <v>9</v>
      </c>
      <c r="F651" s="58">
        <v>25</v>
      </c>
      <c r="G651" s="58">
        <v>33</v>
      </c>
      <c r="H651" s="59">
        <v>23</v>
      </c>
      <c r="I651" s="60">
        <f>Tabela1[[#This Row],[E_27/3 a 9/4]]/SUM(Tabela1[E_27/3 a 9/4])</f>
        <v>1.8174921768814996E-4</v>
      </c>
      <c r="J651" s="60">
        <f>SUM($I$4:I651)</f>
        <v>0.9591064260201585</v>
      </c>
      <c r="K651" s="61">
        <f t="shared" si="90"/>
        <v>123.38062924120914</v>
      </c>
      <c r="L651" s="61">
        <f t="shared" si="91"/>
        <v>185.0709438618137</v>
      </c>
      <c r="M651" s="61">
        <f t="shared" si="92"/>
        <v>514.08595517170477</v>
      </c>
      <c r="N651" s="61">
        <f t="shared" si="93"/>
        <v>678.59346082665013</v>
      </c>
      <c r="O651" s="61">
        <f t="shared" si="94"/>
        <v>472.95907875796837</v>
      </c>
      <c r="P651" s="59">
        <f>SLOPE(K651:O651,Datas!$G$1:$G$5)</f>
        <v>119.2679415998355</v>
      </c>
      <c r="Q651" s="61">
        <f t="shared" si="95"/>
        <v>89.51961578125146</v>
      </c>
      <c r="R651" s="48" t="str">
        <f t="shared" si="96"/>
        <v>AUMENTO</v>
      </c>
      <c r="S651" s="60">
        <f t="shared" si="97"/>
        <v>1.0999999999999996</v>
      </c>
      <c r="T65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51" s="48" t="str">
        <f t="shared" si="98"/>
        <v>Risco MUITO ALTO de transmissão nas escolas com tendência de AUMENTO na taxa.</v>
      </c>
    </row>
    <row r="652" spans="1:21" x14ac:dyDescent="0.35">
      <c r="A652" s="56" t="s">
        <v>310</v>
      </c>
      <c r="B652" s="57">
        <v>4058</v>
      </c>
      <c r="C652" s="48" t="s">
        <v>77</v>
      </c>
      <c r="D652" s="58">
        <v>3</v>
      </c>
      <c r="E652" s="58">
        <v>2</v>
      </c>
      <c r="F652" s="58">
        <v>3</v>
      </c>
      <c r="G652" s="58">
        <v>9</v>
      </c>
      <c r="H652" s="59">
        <v>6</v>
      </c>
      <c r="I652" s="60">
        <f>Tabela1[[#This Row],[E_27/3 a 9/4]]/SUM(Tabela1[E_27/3 a 9/4])</f>
        <v>4.7412839396908683E-5</v>
      </c>
      <c r="J652" s="60">
        <f>SUM($I$4:I652)</f>
        <v>0.95915383885955541</v>
      </c>
      <c r="K652" s="61">
        <f t="shared" si="90"/>
        <v>73.928043371118775</v>
      </c>
      <c r="L652" s="61">
        <f t="shared" si="91"/>
        <v>49.285362247412522</v>
      </c>
      <c r="M652" s="61">
        <f t="shared" si="92"/>
        <v>73.928043371118775</v>
      </c>
      <c r="N652" s="61">
        <f t="shared" si="93"/>
        <v>221.78413011335633</v>
      </c>
      <c r="O652" s="61">
        <f t="shared" si="94"/>
        <v>147.85608674223755</v>
      </c>
      <c r="P652" s="59">
        <f>SLOPE(K652:O652,Datas!$G$1:$G$5)</f>
        <v>32.035485460818137</v>
      </c>
      <c r="Q652" s="61">
        <f t="shared" si="95"/>
        <v>88.212070774397162</v>
      </c>
      <c r="R652" s="48" t="str">
        <f t="shared" si="96"/>
        <v>AUMENTO</v>
      </c>
      <c r="S652" s="60">
        <f t="shared" si="97"/>
        <v>1.8124999999999998</v>
      </c>
      <c r="T652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652" s="48" t="str">
        <f t="shared" si="98"/>
        <v>Risco alto de transmissão nas escolas com tendência de AUMENTO na taxa.</v>
      </c>
    </row>
    <row r="653" spans="1:21" x14ac:dyDescent="0.35">
      <c r="A653" s="56" t="s">
        <v>265</v>
      </c>
      <c r="B653" s="57">
        <v>3386</v>
      </c>
      <c r="C653" s="48" t="s">
        <v>26</v>
      </c>
      <c r="D653" s="58">
        <v>7</v>
      </c>
      <c r="E653" s="58">
        <v>4</v>
      </c>
      <c r="F653" s="58">
        <v>6</v>
      </c>
      <c r="G653" s="58">
        <v>14</v>
      </c>
      <c r="H653" s="59">
        <v>15</v>
      </c>
      <c r="I653" s="60">
        <f>Tabela1[[#This Row],[E_27/3 a 9/4]]/SUM(Tabela1[E_27/3 a 9/4])</f>
        <v>1.1853209849227171E-4</v>
      </c>
      <c r="J653" s="60">
        <f>SUM($I$4:I653)</f>
        <v>0.95927237095804763</v>
      </c>
      <c r="K653" s="61">
        <f t="shared" si="90"/>
        <v>206.7336089781453</v>
      </c>
      <c r="L653" s="61">
        <f t="shared" si="91"/>
        <v>118.13349084465446</v>
      </c>
      <c r="M653" s="61">
        <f t="shared" si="92"/>
        <v>177.20023626698168</v>
      </c>
      <c r="N653" s="61">
        <f t="shared" si="93"/>
        <v>413.4672179562906</v>
      </c>
      <c r="O653" s="61">
        <f t="shared" si="94"/>
        <v>443.00059066745428</v>
      </c>
      <c r="P653" s="59">
        <f>SLOPE(K653:O653,Datas!$G$1:$G$5)</f>
        <v>76.786769049025409</v>
      </c>
      <c r="Q653" s="61">
        <f t="shared" si="95"/>
        <v>89.253874835201032</v>
      </c>
      <c r="R653" s="48" t="str">
        <f t="shared" si="96"/>
        <v>AUMENTO</v>
      </c>
      <c r="S653" s="60">
        <f t="shared" si="97"/>
        <v>1.5588235294117645</v>
      </c>
      <c r="T65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53" s="48" t="str">
        <f t="shared" si="98"/>
        <v>Risco MUITO ALTO de transmissão nas escolas com tendência de AUMENTO na taxa.</v>
      </c>
    </row>
    <row r="654" spans="1:21" x14ac:dyDescent="0.35">
      <c r="A654" s="56" t="s">
        <v>767</v>
      </c>
      <c r="B654" s="57">
        <v>6542</v>
      </c>
      <c r="C654" s="48" t="s">
        <v>33</v>
      </c>
      <c r="D654" s="58">
        <v>7</v>
      </c>
      <c r="E654" s="58">
        <v>12</v>
      </c>
      <c r="F654" s="58">
        <v>36</v>
      </c>
      <c r="G654" s="58">
        <v>35</v>
      </c>
      <c r="H654" s="59">
        <v>21</v>
      </c>
      <c r="I654" s="60">
        <f>Tabela1[[#This Row],[E_27/3 a 9/4]]/SUM(Tabela1[E_27/3 a 9/4])</f>
        <v>1.6594493788918039E-4</v>
      </c>
      <c r="J654" s="60">
        <f>SUM($I$4:I654)</f>
        <v>0.95943831589593676</v>
      </c>
      <c r="K654" s="61">
        <f t="shared" si="90"/>
        <v>107.00091715071844</v>
      </c>
      <c r="L654" s="61">
        <f t="shared" si="91"/>
        <v>183.43014368694588</v>
      </c>
      <c r="M654" s="61">
        <f t="shared" si="92"/>
        <v>550.2904310608377</v>
      </c>
      <c r="N654" s="61">
        <f t="shared" si="93"/>
        <v>535.00458575359221</v>
      </c>
      <c r="O654" s="61">
        <f t="shared" si="94"/>
        <v>321.00275145215534</v>
      </c>
      <c r="P654" s="59">
        <f>SLOPE(K654:O654,Datas!$G$1:$G$5)</f>
        <v>77.957811066952019</v>
      </c>
      <c r="Q654" s="61">
        <f t="shared" si="95"/>
        <v>89.265081503830928</v>
      </c>
      <c r="R654" s="48" t="str">
        <f t="shared" si="96"/>
        <v>AUMENTO</v>
      </c>
      <c r="S654" s="60">
        <f t="shared" si="97"/>
        <v>0.52727272727272734</v>
      </c>
      <c r="T65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54" s="48" t="str">
        <f t="shared" si="98"/>
        <v>Risco MUITO ALTO de transmissão nas escolas com tendência de AUMENTO na taxa.</v>
      </c>
    </row>
    <row r="655" spans="1:21" x14ac:dyDescent="0.35">
      <c r="A655" s="56" t="s">
        <v>847</v>
      </c>
      <c r="B655" s="57">
        <v>13744</v>
      </c>
      <c r="C655" s="48" t="s">
        <v>0</v>
      </c>
      <c r="D655" s="58">
        <v>68</v>
      </c>
      <c r="E655" s="58">
        <v>15</v>
      </c>
      <c r="F655" s="58">
        <v>2</v>
      </c>
      <c r="G655" s="58">
        <v>13</v>
      </c>
      <c r="H655" s="59">
        <v>24</v>
      </c>
      <c r="I655" s="60">
        <f>Tabela1[[#This Row],[E_27/3 a 9/4]]/SUM(Tabela1[E_27/3 a 9/4])</f>
        <v>1.8965135758763473E-4</v>
      </c>
      <c r="J655" s="60">
        <f>SUM($I$4:I655)</f>
        <v>0.95962796725352439</v>
      </c>
      <c r="K655" s="61">
        <f t="shared" si="90"/>
        <v>494.76135040745055</v>
      </c>
      <c r="L655" s="61">
        <f t="shared" si="91"/>
        <v>109.13853317811409</v>
      </c>
      <c r="M655" s="61">
        <f t="shared" si="92"/>
        <v>14.551804423748544</v>
      </c>
      <c r="N655" s="61">
        <f t="shared" si="93"/>
        <v>94.586728754365538</v>
      </c>
      <c r="O655" s="61">
        <f t="shared" si="94"/>
        <v>174.62165308498254</v>
      </c>
      <c r="P655" s="59">
        <f>SLOPE(K655:O655,Datas!$G$1:$G$5)</f>
        <v>-65.483119906868453</v>
      </c>
      <c r="Q655" s="61">
        <f t="shared" si="95"/>
        <v>-89.125097791687196</v>
      </c>
      <c r="R655" s="48" t="str">
        <f t="shared" si="96"/>
        <v>Redução</v>
      </c>
      <c r="S655" s="60">
        <f t="shared" si="97"/>
        <v>-0.34705882352941181</v>
      </c>
      <c r="T655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655" s="48" t="str">
        <f t="shared" si="98"/>
        <v>Risco alto de transmissão nas escolas com tendência de Redução na taxa.</v>
      </c>
    </row>
    <row r="656" spans="1:21" x14ac:dyDescent="0.35">
      <c r="A656" s="56" t="s">
        <v>348</v>
      </c>
      <c r="B656" s="57">
        <v>5244</v>
      </c>
      <c r="C656" s="48" t="s">
        <v>30</v>
      </c>
      <c r="D656" s="58">
        <v>13</v>
      </c>
      <c r="E656" s="58">
        <v>1</v>
      </c>
      <c r="F656" s="58">
        <v>5</v>
      </c>
      <c r="G656" s="58">
        <v>26</v>
      </c>
      <c r="H656" s="59">
        <v>8</v>
      </c>
      <c r="I656" s="60">
        <f>Tabela1[[#This Row],[E_27/3 a 9/4]]/SUM(Tabela1[E_27/3 a 9/4])</f>
        <v>6.321711919587824E-5</v>
      </c>
      <c r="J656" s="60">
        <f>SUM($I$4:I656)</f>
        <v>0.95969118437272027</v>
      </c>
      <c r="K656" s="61">
        <f t="shared" si="90"/>
        <v>247.90236460717009</v>
      </c>
      <c r="L656" s="61">
        <f t="shared" si="91"/>
        <v>19.069412662090009</v>
      </c>
      <c r="M656" s="61">
        <f t="shared" si="92"/>
        <v>95.347063310450039</v>
      </c>
      <c r="N656" s="61">
        <f t="shared" si="93"/>
        <v>495.80472921434017</v>
      </c>
      <c r="O656" s="61">
        <f t="shared" si="94"/>
        <v>152.55530129672007</v>
      </c>
      <c r="P656" s="59">
        <f>SLOPE(K656:O656,Datas!$G$1:$G$5)</f>
        <v>28.604118993135017</v>
      </c>
      <c r="Q656" s="61">
        <f t="shared" si="95"/>
        <v>87.997754998215896</v>
      </c>
      <c r="R656" s="48" t="str">
        <f t="shared" si="96"/>
        <v>AUMENTO</v>
      </c>
      <c r="S656" s="60">
        <f t="shared" si="97"/>
        <v>1.6842105263157898</v>
      </c>
      <c r="T656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656" s="48" t="str">
        <f t="shared" si="98"/>
        <v>Risco alto de transmissão nas escolas com tendência de AUMENTO na taxa.</v>
      </c>
    </row>
    <row r="657" spans="1:21" x14ac:dyDescent="0.35">
      <c r="A657" s="56" t="s">
        <v>115</v>
      </c>
      <c r="B657" s="57">
        <v>5996</v>
      </c>
      <c r="C657" s="48" t="s">
        <v>0</v>
      </c>
      <c r="D657" s="58">
        <v>6</v>
      </c>
      <c r="E657" s="58">
        <v>2</v>
      </c>
      <c r="F657" s="58">
        <v>6</v>
      </c>
      <c r="G657" s="58">
        <v>7</v>
      </c>
      <c r="H657" s="59">
        <v>23</v>
      </c>
      <c r="I657" s="60">
        <f>Tabela1[[#This Row],[E_27/3 a 9/4]]/SUM(Tabela1[E_27/3 a 9/4])</f>
        <v>1.8174921768814996E-4</v>
      </c>
      <c r="J657" s="60">
        <f>SUM($I$4:I657)</f>
        <v>0.95987293359040837</v>
      </c>
      <c r="K657" s="61">
        <f t="shared" si="90"/>
        <v>100.06671114076052</v>
      </c>
      <c r="L657" s="61">
        <f t="shared" si="91"/>
        <v>33.355570380253496</v>
      </c>
      <c r="M657" s="61">
        <f t="shared" si="92"/>
        <v>100.06671114076052</v>
      </c>
      <c r="N657" s="61">
        <f t="shared" si="93"/>
        <v>116.74449633088727</v>
      </c>
      <c r="O657" s="61">
        <f t="shared" si="94"/>
        <v>383.5890593729153</v>
      </c>
      <c r="P657" s="59">
        <f>SLOPE(K657:O657,Datas!$G$1:$G$5)</f>
        <v>65.043362241494336</v>
      </c>
      <c r="Q657" s="61">
        <f t="shared" si="95"/>
        <v>89.119183513475562</v>
      </c>
      <c r="R657" s="48" t="str">
        <f t="shared" si="96"/>
        <v>AUMENTO</v>
      </c>
      <c r="S657" s="60">
        <f t="shared" si="97"/>
        <v>2.214285714285714</v>
      </c>
      <c r="T65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57" s="48" t="str">
        <f t="shared" si="98"/>
        <v>Risco MUITO ALTO de transmissão nas escolas com tendência de AUMENTO na taxa.</v>
      </c>
    </row>
    <row r="658" spans="1:21" x14ac:dyDescent="0.35">
      <c r="A658" s="56" t="s">
        <v>855</v>
      </c>
      <c r="B658" s="57">
        <v>6239</v>
      </c>
      <c r="C658" s="48" t="s">
        <v>0</v>
      </c>
      <c r="D658" s="58">
        <v>13</v>
      </c>
      <c r="E658" s="58">
        <v>4</v>
      </c>
      <c r="F658" s="58">
        <v>3</v>
      </c>
      <c r="G658" s="58">
        <v>2</v>
      </c>
      <c r="H658" s="59">
        <v>0</v>
      </c>
      <c r="I658" s="60">
        <f>Tabela1[[#This Row],[E_27/3 a 9/4]]/SUM(Tabela1[E_27/3 a 9/4])</f>
        <v>0</v>
      </c>
      <c r="J658" s="60">
        <f>SUM($I$4:I658)</f>
        <v>0.95987293359040837</v>
      </c>
      <c r="K658" s="61">
        <f t="shared" si="90"/>
        <v>208.36672543676872</v>
      </c>
      <c r="L658" s="61">
        <f t="shared" si="91"/>
        <v>64.112838595928835</v>
      </c>
      <c r="M658" s="61">
        <f t="shared" si="92"/>
        <v>48.084628946946623</v>
      </c>
      <c r="N658" s="61">
        <f t="shared" si="93"/>
        <v>32.056419297964418</v>
      </c>
      <c r="O658" s="61">
        <f t="shared" si="94"/>
        <v>0</v>
      </c>
      <c r="P658" s="59">
        <f>SLOPE(K658:O658,Datas!$G$1:$G$5)</f>
        <v>-44.878987017150187</v>
      </c>
      <c r="Q658" s="61">
        <f t="shared" si="95"/>
        <v>-88.723538479598048</v>
      </c>
      <c r="R658" s="48" t="str">
        <f t="shared" si="96"/>
        <v>Redução</v>
      </c>
      <c r="S658" s="60">
        <f t="shared" si="97"/>
        <v>-0.85</v>
      </c>
      <c r="T65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658" s="48" t="str">
        <f t="shared" si="98"/>
        <v>Risco MUITO BAIXO de transmissão nas escolas com tendência de Redução na taxa.</v>
      </c>
    </row>
    <row r="659" spans="1:21" x14ac:dyDescent="0.35">
      <c r="A659" s="56" t="s">
        <v>698</v>
      </c>
      <c r="B659" s="57">
        <v>1228</v>
      </c>
      <c r="C659" s="48" t="s">
        <v>10</v>
      </c>
      <c r="D659" s="58">
        <v>0</v>
      </c>
      <c r="E659" s="58">
        <v>0</v>
      </c>
      <c r="F659" s="58">
        <v>1</v>
      </c>
      <c r="G659" s="58">
        <v>3</v>
      </c>
      <c r="H659" s="59">
        <v>0</v>
      </c>
      <c r="I659" s="60">
        <f>Tabela1[[#This Row],[E_27/3 a 9/4]]/SUM(Tabela1[E_27/3 a 9/4])</f>
        <v>0</v>
      </c>
      <c r="J659" s="60">
        <f>SUM($I$4:I659)</f>
        <v>0.95987293359040837</v>
      </c>
      <c r="K659" s="61">
        <f t="shared" si="90"/>
        <v>0</v>
      </c>
      <c r="L659" s="61">
        <f t="shared" si="91"/>
        <v>0</v>
      </c>
      <c r="M659" s="61">
        <f t="shared" si="92"/>
        <v>81.433224755700323</v>
      </c>
      <c r="N659" s="61">
        <f t="shared" si="93"/>
        <v>244.29967426710095</v>
      </c>
      <c r="O659" s="61">
        <f t="shared" si="94"/>
        <v>0</v>
      </c>
      <c r="P659" s="59">
        <f>SLOPE(K659:O659,Datas!$G$1:$G$5)</f>
        <v>24.4299674267101</v>
      </c>
      <c r="Q659" s="61">
        <f t="shared" si="95"/>
        <v>87.656001326943922</v>
      </c>
      <c r="R659" s="48" t="str">
        <f t="shared" si="96"/>
        <v>AUMENTO</v>
      </c>
      <c r="S659" s="60">
        <f t="shared" si="97"/>
        <v>3.5</v>
      </c>
      <c r="T65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659" s="48" t="str">
        <f t="shared" si="98"/>
        <v>Risco MUITO BAIXO de transmissão nas escolas com tendência de AUMENTO na taxa.</v>
      </c>
    </row>
    <row r="660" spans="1:21" x14ac:dyDescent="0.35">
      <c r="A660" s="56" t="s">
        <v>660</v>
      </c>
      <c r="B660" s="57">
        <v>3710</v>
      </c>
      <c r="C660" s="48" t="s">
        <v>0</v>
      </c>
      <c r="D660" s="58">
        <v>6</v>
      </c>
      <c r="E660" s="58">
        <v>6</v>
      </c>
      <c r="F660" s="58">
        <v>2</v>
      </c>
      <c r="G660" s="58">
        <v>4</v>
      </c>
      <c r="H660" s="59">
        <v>3</v>
      </c>
      <c r="I660" s="60">
        <f>Tabela1[[#This Row],[E_27/3 a 9/4]]/SUM(Tabela1[E_27/3 a 9/4])</f>
        <v>2.3706419698454342E-5</v>
      </c>
      <c r="J660" s="60">
        <f>SUM($I$4:I660)</f>
        <v>0.95989664001010677</v>
      </c>
      <c r="K660" s="61">
        <f t="shared" si="90"/>
        <v>161.72506738544476</v>
      </c>
      <c r="L660" s="61">
        <f t="shared" si="91"/>
        <v>161.72506738544476</v>
      </c>
      <c r="M660" s="61">
        <f t="shared" si="92"/>
        <v>53.908355795148253</v>
      </c>
      <c r="N660" s="61">
        <f t="shared" si="93"/>
        <v>107.81671159029651</v>
      </c>
      <c r="O660" s="61">
        <f t="shared" si="94"/>
        <v>80.86253369272238</v>
      </c>
      <c r="P660" s="59">
        <f>SLOPE(K660:O660,Datas!$G$1:$G$5)</f>
        <v>-21.563342318059302</v>
      </c>
      <c r="Q660" s="61">
        <f t="shared" si="95"/>
        <v>-87.344810587410038</v>
      </c>
      <c r="R660" s="48" t="str">
        <f t="shared" si="96"/>
        <v>Redução</v>
      </c>
      <c r="S660" s="60">
        <f t="shared" si="97"/>
        <v>-0.25000000000000006</v>
      </c>
      <c r="T660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660" s="48" t="str">
        <f t="shared" si="98"/>
        <v>Risco alto de transmissão nas escolas com tendência de Redução na taxa.</v>
      </c>
    </row>
    <row r="661" spans="1:21" x14ac:dyDescent="0.35">
      <c r="A661" s="56" t="s">
        <v>233</v>
      </c>
      <c r="B661" s="57">
        <v>5178</v>
      </c>
      <c r="C661" s="48" t="s">
        <v>71</v>
      </c>
      <c r="D661" s="58">
        <v>25</v>
      </c>
      <c r="E661" s="58">
        <v>11</v>
      </c>
      <c r="F661" s="58">
        <v>2</v>
      </c>
      <c r="G661" s="58">
        <v>10</v>
      </c>
      <c r="H661" s="59">
        <v>9</v>
      </c>
      <c r="I661" s="60">
        <f>Tabela1[[#This Row],[E_27/3 a 9/4]]/SUM(Tabela1[E_27/3 a 9/4])</f>
        <v>7.1119259095363025E-5</v>
      </c>
      <c r="J661" s="60">
        <f>SUM($I$4:I661)</f>
        <v>0.95996775926920208</v>
      </c>
      <c r="K661" s="61">
        <f t="shared" si="90"/>
        <v>482.81189648512935</v>
      </c>
      <c r="L661" s="61">
        <f t="shared" si="91"/>
        <v>212.43723445345694</v>
      </c>
      <c r="M661" s="61">
        <f t="shared" si="92"/>
        <v>38.624951718810351</v>
      </c>
      <c r="N661" s="61">
        <f t="shared" si="93"/>
        <v>193.12475859405174</v>
      </c>
      <c r="O661" s="61">
        <f t="shared" si="94"/>
        <v>173.81228273464657</v>
      </c>
      <c r="P661" s="59">
        <f>SLOPE(K661:O661,Datas!$G$1:$G$5)</f>
        <v>-63.731170336037067</v>
      </c>
      <c r="Q661" s="61">
        <f t="shared" si="95"/>
        <v>-89.10105090266714</v>
      </c>
      <c r="R661" s="48" t="str">
        <f t="shared" si="96"/>
        <v>Redução</v>
      </c>
      <c r="S661" s="60">
        <f t="shared" si="97"/>
        <v>-0.25000000000000006</v>
      </c>
      <c r="T661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661" s="48" t="str">
        <f t="shared" si="98"/>
        <v>Risco alto de transmissão nas escolas com tendência de Redução na taxa.</v>
      </c>
    </row>
    <row r="662" spans="1:21" x14ac:dyDescent="0.35">
      <c r="A662" s="56" t="s">
        <v>187</v>
      </c>
      <c r="B662" s="57">
        <v>4120</v>
      </c>
      <c r="C662" s="48" t="s">
        <v>71</v>
      </c>
      <c r="D662" s="58">
        <v>3</v>
      </c>
      <c r="E662" s="58">
        <v>1</v>
      </c>
      <c r="F662" s="58">
        <v>0</v>
      </c>
      <c r="G662" s="58">
        <v>31</v>
      </c>
      <c r="H662" s="59">
        <v>18</v>
      </c>
      <c r="I662" s="60">
        <f>Tabela1[[#This Row],[E_27/3 a 9/4]]/SUM(Tabela1[E_27/3 a 9/4])</f>
        <v>1.4223851819072605E-4</v>
      </c>
      <c r="J662" s="60">
        <f>SUM($I$4:I662)</f>
        <v>0.96010999778739281</v>
      </c>
      <c r="K662" s="61">
        <f t="shared" si="90"/>
        <v>72.815533980582529</v>
      </c>
      <c r="L662" s="61">
        <f t="shared" si="91"/>
        <v>24.271844660194173</v>
      </c>
      <c r="M662" s="61">
        <f t="shared" si="92"/>
        <v>0</v>
      </c>
      <c r="N662" s="61">
        <f t="shared" si="93"/>
        <v>752.42718446601941</v>
      </c>
      <c r="O662" s="61">
        <f t="shared" si="94"/>
        <v>436.89320388349518</v>
      </c>
      <c r="P662" s="59">
        <f>SLOPE(K662:O662,Datas!$G$1:$G$5)</f>
        <v>145.63106796116506</v>
      </c>
      <c r="Q662" s="61">
        <f t="shared" si="95"/>
        <v>89.606575164071813</v>
      </c>
      <c r="R662" s="48" t="str">
        <f t="shared" si="96"/>
        <v>AUMENTO</v>
      </c>
      <c r="S662" s="60">
        <f t="shared" si="97"/>
        <v>17.374999999999996</v>
      </c>
      <c r="T66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62" s="48" t="str">
        <f t="shared" si="98"/>
        <v>Risco MUITO ALTO de transmissão nas escolas com tendência de AUMENTO na taxa.</v>
      </c>
    </row>
    <row r="663" spans="1:21" x14ac:dyDescent="0.35">
      <c r="A663" s="56" t="s">
        <v>374</v>
      </c>
      <c r="B663" s="57">
        <v>3547</v>
      </c>
      <c r="C663" s="48" t="s">
        <v>10</v>
      </c>
      <c r="D663" s="58">
        <v>15</v>
      </c>
      <c r="E663" s="58">
        <v>0</v>
      </c>
      <c r="F663" s="58">
        <v>12</v>
      </c>
      <c r="G663" s="58">
        <v>4</v>
      </c>
      <c r="H663" s="59">
        <v>15</v>
      </c>
      <c r="I663" s="60">
        <f>Tabela1[[#This Row],[E_27/3 a 9/4]]/SUM(Tabela1[E_27/3 a 9/4])</f>
        <v>1.1853209849227171E-4</v>
      </c>
      <c r="J663" s="60">
        <f>SUM($I$4:I663)</f>
        <v>0.96022852988588503</v>
      </c>
      <c r="K663" s="61">
        <f t="shared" si="90"/>
        <v>422.89258528333801</v>
      </c>
      <c r="L663" s="61">
        <f t="shared" si="91"/>
        <v>0</v>
      </c>
      <c r="M663" s="61">
        <f t="shared" si="92"/>
        <v>338.31406822667043</v>
      </c>
      <c r="N663" s="61">
        <f t="shared" si="93"/>
        <v>112.77135607555681</v>
      </c>
      <c r="O663" s="61">
        <f t="shared" si="94"/>
        <v>422.89258528333801</v>
      </c>
      <c r="P663" s="59">
        <f>SLOPE(K663:O663,Datas!$G$1:$G$5)</f>
        <v>11.277135607555682</v>
      </c>
      <c r="Q663" s="61">
        <f t="shared" si="95"/>
        <v>84.932551229771832</v>
      </c>
      <c r="R663" s="48" t="str">
        <f t="shared" si="96"/>
        <v>AUMENTO</v>
      </c>
      <c r="S663" s="60">
        <f t="shared" si="97"/>
        <v>5.5555555555555497E-2</v>
      </c>
      <c r="T66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63" s="48" t="str">
        <f t="shared" si="98"/>
        <v>Risco MUITO ALTO de transmissão nas escolas com tendência de AUMENTO na taxa.</v>
      </c>
    </row>
    <row r="664" spans="1:21" x14ac:dyDescent="0.35">
      <c r="A664" s="56" t="s">
        <v>630</v>
      </c>
      <c r="B664" s="57">
        <v>3296</v>
      </c>
      <c r="C664" s="48" t="s">
        <v>71</v>
      </c>
      <c r="D664" s="58">
        <v>2</v>
      </c>
      <c r="E664" s="58">
        <v>0</v>
      </c>
      <c r="F664" s="58">
        <v>2</v>
      </c>
      <c r="G664" s="58">
        <v>4</v>
      </c>
      <c r="H664" s="59">
        <v>4</v>
      </c>
      <c r="I664" s="60">
        <f>Tabela1[[#This Row],[E_27/3 a 9/4]]/SUM(Tabela1[E_27/3 a 9/4])</f>
        <v>3.160855959793912E-5</v>
      </c>
      <c r="J664" s="60">
        <f>SUM($I$4:I664)</f>
        <v>0.96026013844548297</v>
      </c>
      <c r="K664" s="61">
        <f t="shared" si="90"/>
        <v>60.679611650485434</v>
      </c>
      <c r="L664" s="61">
        <f t="shared" si="91"/>
        <v>0</v>
      </c>
      <c r="M664" s="61">
        <f t="shared" si="92"/>
        <v>60.679611650485434</v>
      </c>
      <c r="N664" s="61">
        <f t="shared" si="93"/>
        <v>121.35922330097087</v>
      </c>
      <c r="O664" s="61">
        <f t="shared" si="94"/>
        <v>121.35922330097087</v>
      </c>
      <c r="P664" s="59">
        <f>SLOPE(K664:O664,Datas!$G$1:$G$5)</f>
        <v>24.271844660194173</v>
      </c>
      <c r="Q664" s="61">
        <f t="shared" si="95"/>
        <v>87.640748176494469</v>
      </c>
      <c r="R664" s="48" t="str">
        <f t="shared" si="96"/>
        <v>AUMENTO</v>
      </c>
      <c r="S664" s="60">
        <f t="shared" si="97"/>
        <v>1.9999999999999996</v>
      </c>
      <c r="T664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664" s="48" t="str">
        <f t="shared" si="98"/>
        <v>Risco alto de transmissão nas escolas com tendência de AUMENTO na taxa.</v>
      </c>
    </row>
    <row r="665" spans="1:21" x14ac:dyDescent="0.35">
      <c r="A665" s="56" t="s">
        <v>556</v>
      </c>
      <c r="B665" s="57">
        <v>15100</v>
      </c>
      <c r="C665" s="48" t="s">
        <v>30</v>
      </c>
      <c r="D665" s="58">
        <v>49</v>
      </c>
      <c r="E665" s="58">
        <v>51</v>
      </c>
      <c r="F665" s="58">
        <v>68</v>
      </c>
      <c r="G665" s="58">
        <v>87</v>
      </c>
      <c r="H665" s="59">
        <v>29</v>
      </c>
      <c r="I665" s="60">
        <f>Tabela1[[#This Row],[E_27/3 a 9/4]]/SUM(Tabela1[E_27/3 a 9/4])</f>
        <v>2.2916205708505864E-4</v>
      </c>
      <c r="J665" s="60">
        <f>SUM($I$4:I665)</f>
        <v>0.96048930050256798</v>
      </c>
      <c r="K665" s="61">
        <f t="shared" si="90"/>
        <v>324.50331125827819</v>
      </c>
      <c r="L665" s="61">
        <f t="shared" si="91"/>
        <v>337.74834437086093</v>
      </c>
      <c r="M665" s="61">
        <f t="shared" si="92"/>
        <v>450.33112582781456</v>
      </c>
      <c r="N665" s="61">
        <f t="shared" si="93"/>
        <v>576.15894039735099</v>
      </c>
      <c r="O665" s="61">
        <f t="shared" si="94"/>
        <v>192.05298013245033</v>
      </c>
      <c r="P665" s="59">
        <f>SLOPE(K665:O665,Datas!$G$1:$G$5)</f>
        <v>-2.6490066225165663</v>
      </c>
      <c r="Q665" s="61">
        <f t="shared" si="95"/>
        <v>-69.318478321799176</v>
      </c>
      <c r="R665" s="48" t="str">
        <f t="shared" si="96"/>
        <v>Redução</v>
      </c>
      <c r="S665" s="60">
        <f t="shared" si="97"/>
        <v>3.5714285714285775E-2</v>
      </c>
      <c r="T665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665" s="48" t="str">
        <f t="shared" si="98"/>
        <v>Risco alto de transmissão nas escolas com tendência de Redução na taxa.</v>
      </c>
    </row>
    <row r="666" spans="1:21" x14ac:dyDescent="0.35">
      <c r="A666" s="56" t="s">
        <v>174</v>
      </c>
      <c r="B666" s="57">
        <v>3625</v>
      </c>
      <c r="C666" s="48" t="s">
        <v>71</v>
      </c>
      <c r="D666" s="58">
        <v>8</v>
      </c>
      <c r="E666" s="58">
        <v>9</v>
      </c>
      <c r="F666" s="58">
        <v>16</v>
      </c>
      <c r="G666" s="58">
        <v>38</v>
      </c>
      <c r="H666" s="59">
        <v>33</v>
      </c>
      <c r="I666" s="60">
        <f>Tabela1[[#This Row],[E_27/3 a 9/4]]/SUM(Tabela1[E_27/3 a 9/4])</f>
        <v>2.6077061668299776E-4</v>
      </c>
      <c r="J666" s="60">
        <f>SUM($I$4:I666)</f>
        <v>0.96075007111925093</v>
      </c>
      <c r="K666" s="61">
        <f t="shared" si="90"/>
        <v>220.68965517241381</v>
      </c>
      <c r="L666" s="61">
        <f t="shared" si="91"/>
        <v>248.27586206896552</v>
      </c>
      <c r="M666" s="61">
        <f t="shared" si="92"/>
        <v>441.37931034482762</v>
      </c>
      <c r="N666" s="61">
        <f t="shared" si="93"/>
        <v>1048.2758620689656</v>
      </c>
      <c r="O666" s="61">
        <f t="shared" si="94"/>
        <v>910.34482758620697</v>
      </c>
      <c r="P666" s="59">
        <f>SLOPE(K666:O666,Datas!$G$1:$G$5)</f>
        <v>217.93103448275861</v>
      </c>
      <c r="Q666" s="61">
        <f t="shared" si="95"/>
        <v>89.737093996148076</v>
      </c>
      <c r="R666" s="48" t="str">
        <f t="shared" si="96"/>
        <v>AUMENTO</v>
      </c>
      <c r="S666" s="60">
        <f t="shared" si="97"/>
        <v>2.2272727272727266</v>
      </c>
      <c r="T66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66" s="48" t="str">
        <f t="shared" si="98"/>
        <v>Risco MUITO ALTO de transmissão nas escolas com tendência de AUMENTO na taxa.</v>
      </c>
    </row>
    <row r="667" spans="1:21" x14ac:dyDescent="0.35">
      <c r="A667" s="56" t="s">
        <v>668</v>
      </c>
      <c r="B667" s="57">
        <v>6851</v>
      </c>
      <c r="C667" s="48" t="s">
        <v>26</v>
      </c>
      <c r="D667" s="58">
        <v>5</v>
      </c>
      <c r="E667" s="58">
        <v>6</v>
      </c>
      <c r="F667" s="58">
        <v>9</v>
      </c>
      <c r="G667" s="58">
        <v>57</v>
      </c>
      <c r="H667" s="59">
        <v>20</v>
      </c>
      <c r="I667" s="60">
        <f>Tabela1[[#This Row],[E_27/3 a 9/4]]/SUM(Tabela1[E_27/3 a 9/4])</f>
        <v>1.5804279798969562E-4</v>
      </c>
      <c r="J667" s="60">
        <f>SUM($I$4:I667)</f>
        <v>0.96090811391724062</v>
      </c>
      <c r="K667" s="61">
        <f t="shared" si="90"/>
        <v>72.982046416581525</v>
      </c>
      <c r="L667" s="61">
        <f t="shared" si="91"/>
        <v>87.57845569989783</v>
      </c>
      <c r="M667" s="61">
        <f t="shared" si="92"/>
        <v>131.36768354984673</v>
      </c>
      <c r="N667" s="61">
        <f t="shared" si="93"/>
        <v>831.99532914902932</v>
      </c>
      <c r="O667" s="61">
        <f t="shared" si="94"/>
        <v>291.9281856663261</v>
      </c>
      <c r="P667" s="59">
        <f>SLOPE(K667:O667,Datas!$G$1:$G$5)</f>
        <v>118.23091519486206</v>
      </c>
      <c r="Q667" s="61">
        <f t="shared" si="95"/>
        <v>89.515402437690128</v>
      </c>
      <c r="R667" s="48" t="str">
        <f t="shared" si="96"/>
        <v>AUMENTO</v>
      </c>
      <c r="S667" s="60">
        <f t="shared" si="97"/>
        <v>4.7749999999999995</v>
      </c>
      <c r="T66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67" s="48" t="str">
        <f t="shared" si="98"/>
        <v>Risco MUITO ALTO de transmissão nas escolas com tendência de AUMENTO na taxa.</v>
      </c>
    </row>
    <row r="668" spans="1:21" x14ac:dyDescent="0.35">
      <c r="A668" s="56" t="s">
        <v>286</v>
      </c>
      <c r="B668" s="57">
        <v>17773</v>
      </c>
      <c r="C668" s="48" t="s">
        <v>71</v>
      </c>
      <c r="D668" s="58">
        <v>11</v>
      </c>
      <c r="E668" s="58">
        <v>7</v>
      </c>
      <c r="F668" s="58">
        <v>5</v>
      </c>
      <c r="G668" s="58">
        <v>24</v>
      </c>
      <c r="H668" s="59">
        <v>22</v>
      </c>
      <c r="I668" s="60">
        <f>Tabela1[[#This Row],[E_27/3 a 9/4]]/SUM(Tabela1[E_27/3 a 9/4])</f>
        <v>1.7384707778866516E-4</v>
      </c>
      <c r="J668" s="60">
        <f>SUM($I$4:I668)</f>
        <v>0.96108196099502929</v>
      </c>
      <c r="K668" s="61">
        <f t="shared" si="90"/>
        <v>61.891633376469919</v>
      </c>
      <c r="L668" s="61">
        <f t="shared" si="91"/>
        <v>39.385584875935407</v>
      </c>
      <c r="M668" s="61">
        <f t="shared" si="92"/>
        <v>28.132560625668148</v>
      </c>
      <c r="N668" s="61">
        <f t="shared" si="93"/>
        <v>135.03629100320711</v>
      </c>
      <c r="O668" s="61">
        <f t="shared" si="94"/>
        <v>123.78326675293984</v>
      </c>
      <c r="P668" s="59">
        <f>SLOPE(K668:O668,Datas!$G$1:$G$5)</f>
        <v>21.943397288021153</v>
      </c>
      <c r="Q668" s="61">
        <f t="shared" si="95"/>
        <v>87.390733787761036</v>
      </c>
      <c r="R668" s="48" t="str">
        <f t="shared" si="96"/>
        <v>AUMENTO</v>
      </c>
      <c r="S668" s="60">
        <f t="shared" si="97"/>
        <v>1.9999999999999991</v>
      </c>
      <c r="T668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668" s="48" t="str">
        <f t="shared" si="98"/>
        <v>Risco alto de transmissão nas escolas com tendência de AUMENTO na taxa.</v>
      </c>
    </row>
    <row r="669" spans="1:21" x14ac:dyDescent="0.35">
      <c r="A669" s="56" t="s">
        <v>288</v>
      </c>
      <c r="B669" s="57">
        <v>6765</v>
      </c>
      <c r="C669" s="48" t="s">
        <v>77</v>
      </c>
      <c r="D669" s="58">
        <v>0</v>
      </c>
      <c r="E669" s="58">
        <v>0</v>
      </c>
      <c r="F669" s="58">
        <v>0</v>
      </c>
      <c r="G669" s="58">
        <v>0</v>
      </c>
      <c r="H669" s="59">
        <v>0</v>
      </c>
      <c r="I669" s="60">
        <f>Tabela1[[#This Row],[E_27/3 a 9/4]]/SUM(Tabela1[E_27/3 a 9/4])</f>
        <v>0</v>
      </c>
      <c r="J669" s="60">
        <f>SUM($I$4:I669)</f>
        <v>0.96108196099502929</v>
      </c>
      <c r="K669" s="61">
        <f t="shared" si="90"/>
        <v>0</v>
      </c>
      <c r="L669" s="61">
        <f t="shared" si="91"/>
        <v>0</v>
      </c>
      <c r="M669" s="61">
        <f t="shared" si="92"/>
        <v>0</v>
      </c>
      <c r="N669" s="61">
        <f t="shared" si="93"/>
        <v>0</v>
      </c>
      <c r="O669" s="61">
        <f t="shared" si="94"/>
        <v>0</v>
      </c>
      <c r="P669" s="59">
        <f>SLOPE(K669:O669,Datas!$G$1:$G$5)</f>
        <v>0</v>
      </c>
      <c r="Q669" s="61">
        <f t="shared" si="95"/>
        <v>0</v>
      </c>
      <c r="R669" s="48" t="str">
        <f t="shared" si="96"/>
        <v>Estabilidade</v>
      </c>
      <c r="S669" s="60">
        <f t="shared" si="97"/>
        <v>0</v>
      </c>
      <c r="T66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669" s="48" t="str">
        <f t="shared" si="98"/>
        <v>Risco MUITO BAIXO de transmissão nas escolas com tendência de Estabilidade na taxa.</v>
      </c>
    </row>
    <row r="670" spans="1:21" x14ac:dyDescent="0.35">
      <c r="A670" s="56" t="s">
        <v>533</v>
      </c>
      <c r="B670" s="57">
        <v>3499</v>
      </c>
      <c r="C670" s="48" t="s">
        <v>0</v>
      </c>
      <c r="D670" s="58">
        <v>82</v>
      </c>
      <c r="E670" s="58">
        <v>46</v>
      </c>
      <c r="F670" s="58">
        <v>17</v>
      </c>
      <c r="G670" s="58">
        <v>12</v>
      </c>
      <c r="H670" s="59">
        <v>9</v>
      </c>
      <c r="I670" s="60">
        <f>Tabela1[[#This Row],[E_27/3 a 9/4]]/SUM(Tabela1[E_27/3 a 9/4])</f>
        <v>7.1119259095363025E-5</v>
      </c>
      <c r="J670" s="60">
        <f>SUM($I$4:I670)</f>
        <v>0.9611530802541246</v>
      </c>
      <c r="K670" s="61">
        <f t="shared" si="90"/>
        <v>2343.5267219205484</v>
      </c>
      <c r="L670" s="61">
        <f t="shared" si="91"/>
        <v>1314.6613318090883</v>
      </c>
      <c r="M670" s="61">
        <f t="shared" si="92"/>
        <v>485.85310088596742</v>
      </c>
      <c r="N670" s="61">
        <f t="shared" si="93"/>
        <v>342.95513003715348</v>
      </c>
      <c r="O670" s="61">
        <f t="shared" si="94"/>
        <v>257.21634752786514</v>
      </c>
      <c r="P670" s="59">
        <f>SLOPE(K670:O670,Datas!$G$1:$G$5)</f>
        <v>-514.43269505573005</v>
      </c>
      <c r="Q670" s="61">
        <f t="shared" si="95"/>
        <v>-89.88862351111041</v>
      </c>
      <c r="R670" s="48" t="str">
        <f t="shared" si="96"/>
        <v>Redução</v>
      </c>
      <c r="S670" s="60">
        <f t="shared" si="97"/>
        <v>-0.78275862068965518</v>
      </c>
      <c r="T67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70" s="48" t="str">
        <f t="shared" si="98"/>
        <v>Risco MUITO ALTO de transmissão nas escolas com tendência de Redução na taxa.</v>
      </c>
    </row>
    <row r="671" spans="1:21" x14ac:dyDescent="0.35">
      <c r="A671" s="56" t="s">
        <v>14</v>
      </c>
      <c r="B671" s="57">
        <v>8565</v>
      </c>
      <c r="C671" s="48" t="s">
        <v>0</v>
      </c>
      <c r="D671" s="58">
        <v>17</v>
      </c>
      <c r="E671" s="58">
        <v>30</v>
      </c>
      <c r="F671" s="58">
        <v>15</v>
      </c>
      <c r="G671" s="58">
        <v>16</v>
      </c>
      <c r="H671" s="59">
        <v>17</v>
      </c>
      <c r="I671" s="60">
        <f>Tabela1[[#This Row],[E_27/3 a 9/4]]/SUM(Tabela1[E_27/3 a 9/4])</f>
        <v>1.3433637829124128E-4</v>
      </c>
      <c r="J671" s="60">
        <f>SUM($I$4:I671)</f>
        <v>0.96128741663241579</v>
      </c>
      <c r="K671" s="61">
        <f t="shared" si="90"/>
        <v>198.48219497956799</v>
      </c>
      <c r="L671" s="61">
        <f t="shared" si="91"/>
        <v>350.2626970227671</v>
      </c>
      <c r="M671" s="61">
        <f t="shared" si="92"/>
        <v>175.13134851138355</v>
      </c>
      <c r="N671" s="61">
        <f t="shared" si="93"/>
        <v>186.80677174547577</v>
      </c>
      <c r="O671" s="61">
        <f t="shared" si="94"/>
        <v>198.48219497956799</v>
      </c>
      <c r="P671" s="59">
        <f>SLOPE(K671:O671,Datas!$G$1:$G$5)</f>
        <v>-16.345592527729131</v>
      </c>
      <c r="Q671" s="61">
        <f t="shared" si="95"/>
        <v>-86.499089466161351</v>
      </c>
      <c r="R671" s="48" t="str">
        <f t="shared" si="96"/>
        <v>Redução</v>
      </c>
      <c r="S671" s="60">
        <f t="shared" si="97"/>
        <v>-0.20161290322580636</v>
      </c>
      <c r="T671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671" s="48" t="str">
        <f t="shared" si="98"/>
        <v>Risco alto de transmissão nas escolas com tendência de Redução na taxa.</v>
      </c>
    </row>
    <row r="672" spans="1:21" x14ac:dyDescent="0.35">
      <c r="A672" s="56" t="s">
        <v>618</v>
      </c>
      <c r="B672" s="57">
        <v>4649</v>
      </c>
      <c r="C672" s="48" t="s">
        <v>10</v>
      </c>
      <c r="D672" s="58">
        <v>16</v>
      </c>
      <c r="E672" s="58">
        <v>10</v>
      </c>
      <c r="F672" s="58">
        <v>101</v>
      </c>
      <c r="G672" s="58">
        <v>115</v>
      </c>
      <c r="H672" s="59">
        <v>66</v>
      </c>
      <c r="I672" s="60">
        <f>Tabela1[[#This Row],[E_27/3 a 9/4]]/SUM(Tabela1[E_27/3 a 9/4])</f>
        <v>5.2154123336599551E-4</v>
      </c>
      <c r="J672" s="60">
        <f>SUM($I$4:I672)</f>
        <v>0.9618089578657818</v>
      </c>
      <c r="K672" s="61">
        <f t="shared" si="90"/>
        <v>344.16003441600344</v>
      </c>
      <c r="L672" s="61">
        <f t="shared" si="91"/>
        <v>215.10002151000216</v>
      </c>
      <c r="M672" s="61">
        <f t="shared" si="92"/>
        <v>2172.5102172510219</v>
      </c>
      <c r="N672" s="61">
        <f t="shared" si="93"/>
        <v>2473.6502473650248</v>
      </c>
      <c r="O672" s="61">
        <f t="shared" si="94"/>
        <v>1419.6601419660142</v>
      </c>
      <c r="P672" s="59">
        <f>SLOPE(K672:O672,Datas!$G$1:$G$5)</f>
        <v>440.95504409550449</v>
      </c>
      <c r="Q672" s="61">
        <f t="shared" si="95"/>
        <v>89.870064574478306</v>
      </c>
      <c r="R672" s="48" t="str">
        <f t="shared" si="96"/>
        <v>AUMENTO</v>
      </c>
      <c r="S672" s="60">
        <f t="shared" si="97"/>
        <v>1.1377952755905507</v>
      </c>
      <c r="T67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72" s="48" t="str">
        <f t="shared" si="98"/>
        <v>Risco MUITO ALTO de transmissão nas escolas com tendência de AUMENTO na taxa.</v>
      </c>
    </row>
    <row r="673" spans="1:21" x14ac:dyDescent="0.35">
      <c r="A673" s="56" t="s">
        <v>184</v>
      </c>
      <c r="B673" s="57">
        <v>4355</v>
      </c>
      <c r="C673" s="48" t="s">
        <v>19</v>
      </c>
      <c r="D673" s="58">
        <v>15</v>
      </c>
      <c r="E673" s="58">
        <v>23</v>
      </c>
      <c r="F673" s="58">
        <v>58</v>
      </c>
      <c r="G673" s="58">
        <v>58</v>
      </c>
      <c r="H673" s="59">
        <v>38</v>
      </c>
      <c r="I673" s="60">
        <f>Tabela1[[#This Row],[E_27/3 a 9/4]]/SUM(Tabela1[E_27/3 a 9/4])</f>
        <v>3.0028131618042164E-4</v>
      </c>
      <c r="J673" s="60">
        <f>SUM($I$4:I673)</f>
        <v>0.96210923918196223</v>
      </c>
      <c r="K673" s="61">
        <f t="shared" si="90"/>
        <v>344.43168771526979</v>
      </c>
      <c r="L673" s="61">
        <f t="shared" si="91"/>
        <v>528.12858783008039</v>
      </c>
      <c r="M673" s="61">
        <f t="shared" si="92"/>
        <v>1331.8025258323767</v>
      </c>
      <c r="N673" s="61">
        <f t="shared" si="93"/>
        <v>1331.8025258323767</v>
      </c>
      <c r="O673" s="61">
        <f t="shared" si="94"/>
        <v>872.56027554535024</v>
      </c>
      <c r="P673" s="59">
        <f>SLOPE(K673:O673,Datas!$G$1:$G$5)</f>
        <v>185.99311136624573</v>
      </c>
      <c r="Q673" s="61">
        <f t="shared" si="95"/>
        <v>89.691949733973431</v>
      </c>
      <c r="R673" s="48" t="str">
        <f t="shared" si="96"/>
        <v>AUMENTO</v>
      </c>
      <c r="S673" s="60">
        <f t="shared" si="97"/>
        <v>0.50000000000000011</v>
      </c>
      <c r="T67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73" s="48" t="str">
        <f t="shared" si="98"/>
        <v>Risco MUITO ALTO de transmissão nas escolas com tendência de AUMENTO na taxa.</v>
      </c>
    </row>
    <row r="674" spans="1:21" x14ac:dyDescent="0.35">
      <c r="A674" s="56" t="s">
        <v>287</v>
      </c>
      <c r="B674" s="57">
        <v>3940</v>
      </c>
      <c r="C674" s="48" t="s">
        <v>26</v>
      </c>
      <c r="D674" s="58">
        <v>15</v>
      </c>
      <c r="E674" s="58">
        <v>14</v>
      </c>
      <c r="F674" s="58">
        <v>45</v>
      </c>
      <c r="G674" s="58">
        <v>104</v>
      </c>
      <c r="H674" s="59">
        <v>67</v>
      </c>
      <c r="I674" s="60">
        <f>Tabela1[[#This Row],[E_27/3 a 9/4]]/SUM(Tabela1[E_27/3 a 9/4])</f>
        <v>5.2944337326548026E-4</v>
      </c>
      <c r="J674" s="60">
        <f>SUM($I$4:I674)</f>
        <v>0.96263868255522766</v>
      </c>
      <c r="K674" s="61">
        <f t="shared" si="90"/>
        <v>380.71065989847716</v>
      </c>
      <c r="L674" s="61">
        <f t="shared" si="91"/>
        <v>355.32994923857871</v>
      </c>
      <c r="M674" s="61">
        <f t="shared" si="92"/>
        <v>1142.1319796954315</v>
      </c>
      <c r="N674" s="61">
        <f t="shared" si="93"/>
        <v>2639.5939086294416</v>
      </c>
      <c r="O674" s="61">
        <f t="shared" si="94"/>
        <v>1700.5076142131982</v>
      </c>
      <c r="P674" s="59">
        <f>SLOPE(K674:O674,Datas!$G$1:$G$5)</f>
        <v>492.38578680203045</v>
      </c>
      <c r="Q674" s="61">
        <f t="shared" si="95"/>
        <v>89.883636566542563</v>
      </c>
      <c r="R674" s="48" t="str">
        <f t="shared" si="96"/>
        <v>AUMENTO</v>
      </c>
      <c r="S674" s="60">
        <f t="shared" si="97"/>
        <v>2.4662162162162162</v>
      </c>
      <c r="T67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74" s="48" t="str">
        <f t="shared" si="98"/>
        <v>Risco MUITO ALTO de transmissão nas escolas com tendência de AUMENTO na taxa.</v>
      </c>
    </row>
    <row r="675" spans="1:21" x14ac:dyDescent="0.35">
      <c r="A675" s="56" t="s">
        <v>401</v>
      </c>
      <c r="B675" s="57">
        <v>3797</v>
      </c>
      <c r="C675" s="48" t="s">
        <v>33</v>
      </c>
      <c r="D675" s="58">
        <v>9</v>
      </c>
      <c r="E675" s="58">
        <v>5</v>
      </c>
      <c r="F675" s="58">
        <v>12</v>
      </c>
      <c r="G675" s="58">
        <v>8</v>
      </c>
      <c r="H675" s="59">
        <v>2</v>
      </c>
      <c r="I675" s="60">
        <f>Tabela1[[#This Row],[E_27/3 a 9/4]]/SUM(Tabela1[E_27/3 a 9/4])</f>
        <v>1.580427979896956E-5</v>
      </c>
      <c r="J675" s="60">
        <f>SUM($I$4:I675)</f>
        <v>0.96265448683502663</v>
      </c>
      <c r="K675" s="61">
        <f t="shared" si="90"/>
        <v>237.029233605478</v>
      </c>
      <c r="L675" s="61">
        <f t="shared" si="91"/>
        <v>131.68290755859888</v>
      </c>
      <c r="M675" s="61">
        <f t="shared" si="92"/>
        <v>316.03897814063737</v>
      </c>
      <c r="N675" s="61">
        <f t="shared" si="93"/>
        <v>210.69265209375826</v>
      </c>
      <c r="O675" s="61">
        <f t="shared" si="94"/>
        <v>52.673163023439564</v>
      </c>
      <c r="P675" s="59">
        <f>SLOPE(K675:O675,Datas!$G$1:$G$5)</f>
        <v>-28.97023966289175</v>
      </c>
      <c r="Q675" s="61">
        <f t="shared" si="95"/>
        <v>-88.023038802329921</v>
      </c>
      <c r="R675" s="48" t="str">
        <f t="shared" si="96"/>
        <v>Redução</v>
      </c>
      <c r="S675" s="60">
        <f t="shared" si="97"/>
        <v>-0.42307692307692302</v>
      </c>
      <c r="T675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675" s="48" t="str">
        <f t="shared" si="98"/>
        <v>Risco alto de transmissão nas escolas com tendência de Redução na taxa.</v>
      </c>
    </row>
    <row r="676" spans="1:21" x14ac:dyDescent="0.35">
      <c r="A676" s="56" t="s">
        <v>262</v>
      </c>
      <c r="B676" s="57">
        <v>3075</v>
      </c>
      <c r="C676" s="48" t="s">
        <v>15</v>
      </c>
      <c r="D676" s="58">
        <v>3</v>
      </c>
      <c r="E676" s="58">
        <v>6</v>
      </c>
      <c r="F676" s="58">
        <v>11</v>
      </c>
      <c r="G676" s="58">
        <v>14</v>
      </c>
      <c r="H676" s="59">
        <v>26</v>
      </c>
      <c r="I676" s="60">
        <f>Tabela1[[#This Row],[E_27/3 a 9/4]]/SUM(Tabela1[E_27/3 a 9/4])</f>
        <v>2.054556373866043E-4</v>
      </c>
      <c r="J676" s="60">
        <f>SUM($I$4:I676)</f>
        <v>0.96285994247241324</v>
      </c>
      <c r="K676" s="61">
        <f t="shared" si="90"/>
        <v>97.560975609756099</v>
      </c>
      <c r="L676" s="61">
        <f t="shared" si="91"/>
        <v>195.1219512195122</v>
      </c>
      <c r="M676" s="61">
        <f t="shared" si="92"/>
        <v>357.72357723577238</v>
      </c>
      <c r="N676" s="61">
        <f t="shared" si="93"/>
        <v>455.28455284552848</v>
      </c>
      <c r="O676" s="61">
        <f t="shared" si="94"/>
        <v>845.52845528455282</v>
      </c>
      <c r="P676" s="59">
        <f>SLOPE(K676:O676,Datas!$G$1:$G$5)</f>
        <v>175.60975609756096</v>
      </c>
      <c r="Q676" s="61">
        <f t="shared" si="95"/>
        <v>89.673735893186958</v>
      </c>
      <c r="R676" s="48" t="str">
        <f t="shared" si="96"/>
        <v>AUMENTO</v>
      </c>
      <c r="S676" s="60">
        <f t="shared" si="97"/>
        <v>1.9999999999999996</v>
      </c>
      <c r="T67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76" s="48" t="str">
        <f t="shared" si="98"/>
        <v>Risco MUITO ALTO de transmissão nas escolas com tendência de AUMENTO na taxa.</v>
      </c>
    </row>
    <row r="677" spans="1:21" x14ac:dyDescent="0.35">
      <c r="A677" s="56" t="s">
        <v>293</v>
      </c>
      <c r="B677" s="57">
        <v>4892</v>
      </c>
      <c r="C677" s="48" t="s">
        <v>71</v>
      </c>
      <c r="D677" s="58">
        <v>2</v>
      </c>
      <c r="E677" s="58">
        <v>0</v>
      </c>
      <c r="F677" s="58">
        <v>3</v>
      </c>
      <c r="G677" s="58">
        <v>15</v>
      </c>
      <c r="H677" s="59">
        <v>14</v>
      </c>
      <c r="I677" s="60">
        <f>Tabela1[[#This Row],[E_27/3 a 9/4]]/SUM(Tabela1[E_27/3 a 9/4])</f>
        <v>1.1062995859278692E-4</v>
      </c>
      <c r="J677" s="60">
        <f>SUM($I$4:I677)</f>
        <v>0.96297057243100603</v>
      </c>
      <c r="K677" s="61">
        <f t="shared" si="90"/>
        <v>40.883074407195423</v>
      </c>
      <c r="L677" s="61">
        <f t="shared" si="91"/>
        <v>0</v>
      </c>
      <c r="M677" s="61">
        <f t="shared" si="92"/>
        <v>61.324611610793134</v>
      </c>
      <c r="N677" s="61">
        <f t="shared" si="93"/>
        <v>306.62305805396568</v>
      </c>
      <c r="O677" s="61">
        <f t="shared" si="94"/>
        <v>286.18152085036792</v>
      </c>
      <c r="P677" s="59">
        <f>SLOPE(K677:O677,Datas!$G$1:$G$5)</f>
        <v>79.721995094031058</v>
      </c>
      <c r="Q677" s="61">
        <f t="shared" si="95"/>
        <v>89.281342937728525</v>
      </c>
      <c r="R677" s="48" t="str">
        <f t="shared" si="96"/>
        <v>AUMENTO</v>
      </c>
      <c r="S677" s="60">
        <f t="shared" si="97"/>
        <v>7.6999999999999984</v>
      </c>
      <c r="T67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77" s="48" t="str">
        <f t="shared" si="98"/>
        <v>Risco MUITO ALTO de transmissão nas escolas com tendência de AUMENTO na taxa.</v>
      </c>
    </row>
    <row r="678" spans="1:21" x14ac:dyDescent="0.35">
      <c r="A678" s="56" t="s">
        <v>43</v>
      </c>
      <c r="B678" s="57">
        <v>2148</v>
      </c>
      <c r="C678" s="48" t="s">
        <v>0</v>
      </c>
      <c r="D678" s="58">
        <v>2</v>
      </c>
      <c r="E678" s="58">
        <v>1</v>
      </c>
      <c r="F678" s="58">
        <v>5</v>
      </c>
      <c r="G678" s="58">
        <v>12</v>
      </c>
      <c r="H678" s="59">
        <v>4</v>
      </c>
      <c r="I678" s="60">
        <f>Tabela1[[#This Row],[E_27/3 a 9/4]]/SUM(Tabela1[E_27/3 a 9/4])</f>
        <v>3.160855959793912E-5</v>
      </c>
      <c r="J678" s="60">
        <f>SUM($I$4:I678)</f>
        <v>0.96300218099060397</v>
      </c>
      <c r="K678" s="61">
        <f t="shared" si="90"/>
        <v>93.109869646182489</v>
      </c>
      <c r="L678" s="61">
        <f t="shared" si="91"/>
        <v>46.554934823091244</v>
      </c>
      <c r="M678" s="61">
        <f t="shared" si="92"/>
        <v>232.77467411545626</v>
      </c>
      <c r="N678" s="61">
        <f t="shared" si="93"/>
        <v>558.65921787709499</v>
      </c>
      <c r="O678" s="61">
        <f t="shared" si="94"/>
        <v>186.21973929236498</v>
      </c>
      <c r="P678" s="59">
        <f>SLOPE(K678:O678,Datas!$G$1:$G$5)</f>
        <v>69.832402234636874</v>
      </c>
      <c r="Q678" s="61">
        <f t="shared" si="95"/>
        <v>89.179580513369373</v>
      </c>
      <c r="R678" s="48" t="str">
        <f t="shared" si="96"/>
        <v>AUMENTO</v>
      </c>
      <c r="S678" s="60">
        <f t="shared" si="97"/>
        <v>1.9999999999999993</v>
      </c>
      <c r="T678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678" s="48" t="str">
        <f t="shared" si="98"/>
        <v>Risco alto de transmissão nas escolas com tendência de AUMENTO na taxa.</v>
      </c>
    </row>
    <row r="679" spans="1:21" x14ac:dyDescent="0.35">
      <c r="A679" s="56" t="s">
        <v>225</v>
      </c>
      <c r="B679" s="57">
        <v>16334</v>
      </c>
      <c r="C679" s="48" t="s">
        <v>10</v>
      </c>
      <c r="D679" s="58">
        <v>32</v>
      </c>
      <c r="E679" s="58">
        <v>8</v>
      </c>
      <c r="F679" s="58">
        <v>27</v>
      </c>
      <c r="G679" s="58">
        <v>44</v>
      </c>
      <c r="H679" s="59">
        <v>48</v>
      </c>
      <c r="I679" s="60">
        <f>Tabela1[[#This Row],[E_27/3 a 9/4]]/SUM(Tabela1[E_27/3 a 9/4])</f>
        <v>3.7930271517526946E-4</v>
      </c>
      <c r="J679" s="60">
        <f>SUM($I$4:I679)</f>
        <v>0.96338148370577925</v>
      </c>
      <c r="K679" s="61">
        <f t="shared" si="90"/>
        <v>195.91037100526509</v>
      </c>
      <c r="L679" s="61">
        <f t="shared" si="91"/>
        <v>48.977592751316273</v>
      </c>
      <c r="M679" s="61">
        <f t="shared" si="92"/>
        <v>165.29937553569243</v>
      </c>
      <c r="N679" s="61">
        <f t="shared" si="93"/>
        <v>269.3767601322395</v>
      </c>
      <c r="O679" s="61">
        <f t="shared" si="94"/>
        <v>293.86555650789762</v>
      </c>
      <c r="P679" s="59">
        <f>SLOPE(K679:O679,Datas!$G$1:$G$5)</f>
        <v>41.630953838618822</v>
      </c>
      <c r="Q679" s="61">
        <f t="shared" si="95"/>
        <v>88.623986280092382</v>
      </c>
      <c r="R679" s="48" t="str">
        <f t="shared" si="96"/>
        <v>AUMENTO</v>
      </c>
      <c r="S679" s="60">
        <f t="shared" si="97"/>
        <v>1.0597014925373132</v>
      </c>
      <c r="T67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79" s="48" t="str">
        <f t="shared" si="98"/>
        <v>Risco MUITO ALTO de transmissão nas escolas com tendência de AUMENTO na taxa.</v>
      </c>
    </row>
    <row r="680" spans="1:21" x14ac:dyDescent="0.35">
      <c r="A680" s="56" t="s">
        <v>801</v>
      </c>
      <c r="B680" s="57">
        <v>13659</v>
      </c>
      <c r="C680" s="48" t="s">
        <v>15</v>
      </c>
      <c r="D680" s="58">
        <v>0</v>
      </c>
      <c r="E680" s="58">
        <v>0</v>
      </c>
      <c r="F680" s="58">
        <v>0</v>
      </c>
      <c r="G680" s="58">
        <v>0</v>
      </c>
      <c r="H680" s="59">
        <v>0</v>
      </c>
      <c r="I680" s="60">
        <f>Tabela1[[#This Row],[E_27/3 a 9/4]]/SUM(Tabela1[E_27/3 a 9/4])</f>
        <v>0</v>
      </c>
      <c r="J680" s="60">
        <f>SUM($I$4:I680)</f>
        <v>0.96338148370577925</v>
      </c>
      <c r="K680" s="61">
        <f t="shared" si="90"/>
        <v>0</v>
      </c>
      <c r="L680" s="61">
        <f t="shared" si="91"/>
        <v>0</v>
      </c>
      <c r="M680" s="61">
        <f t="shared" si="92"/>
        <v>0</v>
      </c>
      <c r="N680" s="61">
        <f t="shared" si="93"/>
        <v>0</v>
      </c>
      <c r="O680" s="61">
        <f t="shared" si="94"/>
        <v>0</v>
      </c>
      <c r="P680" s="59">
        <f>SLOPE(K680:O680,Datas!$G$1:$G$5)</f>
        <v>0</v>
      </c>
      <c r="Q680" s="61">
        <f t="shared" si="95"/>
        <v>0</v>
      </c>
      <c r="R680" s="48" t="str">
        <f t="shared" si="96"/>
        <v>Estabilidade</v>
      </c>
      <c r="S680" s="60">
        <f t="shared" si="97"/>
        <v>0</v>
      </c>
      <c r="T68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680" s="48" t="str">
        <f t="shared" si="98"/>
        <v>Risco MUITO BAIXO de transmissão nas escolas com tendência de Estabilidade na taxa.</v>
      </c>
    </row>
    <row r="681" spans="1:21" x14ac:dyDescent="0.35">
      <c r="A681" s="56" t="s">
        <v>100</v>
      </c>
      <c r="B681" s="57">
        <v>4456</v>
      </c>
      <c r="C681" s="48" t="s">
        <v>15</v>
      </c>
      <c r="D681" s="58">
        <v>2</v>
      </c>
      <c r="E681" s="58">
        <v>7</v>
      </c>
      <c r="F681" s="58">
        <v>5</v>
      </c>
      <c r="G681" s="58">
        <v>2</v>
      </c>
      <c r="H681" s="59">
        <v>19</v>
      </c>
      <c r="I681" s="60">
        <f>Tabela1[[#This Row],[E_27/3 a 9/4]]/SUM(Tabela1[E_27/3 a 9/4])</f>
        <v>1.5014065809021082E-4</v>
      </c>
      <c r="J681" s="60">
        <f>SUM($I$4:I681)</f>
        <v>0.96353162436386941</v>
      </c>
      <c r="K681" s="61">
        <f t="shared" si="90"/>
        <v>44.88330341113106</v>
      </c>
      <c r="L681" s="61">
        <f t="shared" si="91"/>
        <v>157.09156193895871</v>
      </c>
      <c r="M681" s="61">
        <f t="shared" si="92"/>
        <v>112.20825852782765</v>
      </c>
      <c r="N681" s="61">
        <f t="shared" si="93"/>
        <v>44.88330341113106</v>
      </c>
      <c r="O681" s="61">
        <f t="shared" si="94"/>
        <v>426.39138240574511</v>
      </c>
      <c r="P681" s="59">
        <f>SLOPE(K681:O681,Datas!$G$1:$G$5)</f>
        <v>65.080789946140044</v>
      </c>
      <c r="Q681" s="61">
        <f t="shared" si="95"/>
        <v>89.11968998781191</v>
      </c>
      <c r="R681" s="48" t="str">
        <f t="shared" si="96"/>
        <v>AUMENTO</v>
      </c>
      <c r="S681" s="60">
        <f t="shared" si="97"/>
        <v>1.2500000000000002</v>
      </c>
      <c r="T68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81" s="48" t="str">
        <f t="shared" si="98"/>
        <v>Risco MUITO ALTO de transmissão nas escolas com tendência de AUMENTO na taxa.</v>
      </c>
    </row>
    <row r="682" spans="1:21" x14ac:dyDescent="0.35">
      <c r="A682" s="56" t="s">
        <v>321</v>
      </c>
      <c r="B682" s="57">
        <v>2136</v>
      </c>
      <c r="C682" s="48" t="s">
        <v>3</v>
      </c>
      <c r="D682" s="58">
        <v>6</v>
      </c>
      <c r="E682" s="58">
        <v>1</v>
      </c>
      <c r="F682" s="58">
        <v>2</v>
      </c>
      <c r="G682" s="58">
        <v>2</v>
      </c>
      <c r="H682" s="59">
        <v>2</v>
      </c>
      <c r="I682" s="60">
        <f>Tabela1[[#This Row],[E_27/3 a 9/4]]/SUM(Tabela1[E_27/3 a 9/4])</f>
        <v>1.580427979896956E-5</v>
      </c>
      <c r="J682" s="60">
        <f>SUM($I$4:I682)</f>
        <v>0.96354742864366838</v>
      </c>
      <c r="K682" s="61">
        <f t="shared" si="90"/>
        <v>280.89887640449439</v>
      </c>
      <c r="L682" s="61">
        <f t="shared" si="91"/>
        <v>46.816479400749067</v>
      </c>
      <c r="M682" s="61">
        <f t="shared" si="92"/>
        <v>93.632958801498134</v>
      </c>
      <c r="N682" s="61">
        <f t="shared" si="93"/>
        <v>93.632958801498134</v>
      </c>
      <c r="O682" s="61">
        <f t="shared" si="94"/>
        <v>93.632958801498134</v>
      </c>
      <c r="P682" s="59">
        <f>SLOPE(K682:O682,Datas!$G$1:$G$5)</f>
        <v>-32.771535580524343</v>
      </c>
      <c r="Q682" s="61">
        <f t="shared" si="95"/>
        <v>-88.25220254975757</v>
      </c>
      <c r="R682" s="48" t="str">
        <f t="shared" si="96"/>
        <v>Redução</v>
      </c>
      <c r="S682" s="60">
        <f t="shared" si="97"/>
        <v>-0.33333333333333331</v>
      </c>
      <c r="T682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682" s="48" t="str">
        <f t="shared" si="98"/>
        <v>Risco alto de transmissão nas escolas com tendência de Redução na taxa.</v>
      </c>
    </row>
    <row r="683" spans="1:21" x14ac:dyDescent="0.35">
      <c r="A683" s="56" t="s">
        <v>649</v>
      </c>
      <c r="B683" s="57">
        <v>3188</v>
      </c>
      <c r="C683" s="48" t="s">
        <v>24</v>
      </c>
      <c r="D683" s="58">
        <v>7</v>
      </c>
      <c r="E683" s="58">
        <v>13</v>
      </c>
      <c r="F683" s="58">
        <v>51</v>
      </c>
      <c r="G683" s="58">
        <v>18</v>
      </c>
      <c r="H683" s="59">
        <v>23</v>
      </c>
      <c r="I683" s="60">
        <f>Tabela1[[#This Row],[E_27/3 a 9/4]]/SUM(Tabela1[E_27/3 a 9/4])</f>
        <v>1.8174921768814996E-4</v>
      </c>
      <c r="J683" s="60">
        <f>SUM($I$4:I683)</f>
        <v>0.96372917786135648</v>
      </c>
      <c r="K683" s="61">
        <f t="shared" si="90"/>
        <v>219.57340025094101</v>
      </c>
      <c r="L683" s="61">
        <f t="shared" si="91"/>
        <v>407.77917189460476</v>
      </c>
      <c r="M683" s="61">
        <f t="shared" si="92"/>
        <v>1599.7490589711417</v>
      </c>
      <c r="N683" s="61">
        <f t="shared" si="93"/>
        <v>564.61731493099126</v>
      </c>
      <c r="O683" s="61">
        <f t="shared" si="94"/>
        <v>721.4554579673777</v>
      </c>
      <c r="P683" s="59">
        <f>SLOPE(K683:O683,Datas!$G$1:$G$5)</f>
        <v>116.060225846926</v>
      </c>
      <c r="Q683" s="61">
        <f t="shared" si="95"/>
        <v>89.50633939151669</v>
      </c>
      <c r="R683" s="48" t="str">
        <f t="shared" si="96"/>
        <v>AUMENTO</v>
      </c>
      <c r="S683" s="60">
        <f t="shared" si="97"/>
        <v>-0.13380281690140852</v>
      </c>
      <c r="T68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83" s="48" t="str">
        <f t="shared" si="98"/>
        <v>Risco MUITO ALTO de transmissão nas escolas com tendência de AUMENTO na taxa.</v>
      </c>
    </row>
    <row r="684" spans="1:21" x14ac:dyDescent="0.35">
      <c r="A684" s="56" t="s">
        <v>308</v>
      </c>
      <c r="B684" s="57">
        <v>11422</v>
      </c>
      <c r="C684" s="48" t="s">
        <v>0</v>
      </c>
      <c r="D684" s="58">
        <v>16</v>
      </c>
      <c r="E684" s="58">
        <v>11</v>
      </c>
      <c r="F684" s="58">
        <v>32</v>
      </c>
      <c r="G684" s="58">
        <v>45</v>
      </c>
      <c r="H684" s="59">
        <v>27</v>
      </c>
      <c r="I684" s="60">
        <f>Tabela1[[#This Row],[E_27/3 a 9/4]]/SUM(Tabela1[E_27/3 a 9/4])</f>
        <v>2.1335777728608907E-4</v>
      </c>
      <c r="J684" s="60">
        <f>SUM($I$4:I684)</f>
        <v>0.96394253563864252</v>
      </c>
      <c r="K684" s="61">
        <f t="shared" si="90"/>
        <v>140.08054631413063</v>
      </c>
      <c r="L684" s="61">
        <f t="shared" si="91"/>
        <v>96.305375590964815</v>
      </c>
      <c r="M684" s="61">
        <f t="shared" si="92"/>
        <v>280.16109262826126</v>
      </c>
      <c r="N684" s="61">
        <f t="shared" si="93"/>
        <v>393.97653650849236</v>
      </c>
      <c r="O684" s="61">
        <f t="shared" si="94"/>
        <v>236.38592190509544</v>
      </c>
      <c r="P684" s="59">
        <f>SLOPE(K684:O684,Datas!$G$1:$G$5)</f>
        <v>49.028191209945717</v>
      </c>
      <c r="Q684" s="61">
        <f t="shared" si="95"/>
        <v>88.831532740774577</v>
      </c>
      <c r="R684" s="48" t="str">
        <f t="shared" si="96"/>
        <v>AUMENTO</v>
      </c>
      <c r="S684" s="60">
        <f t="shared" si="97"/>
        <v>0.83050847457627097</v>
      </c>
      <c r="T68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84" s="48" t="str">
        <f t="shared" si="98"/>
        <v>Risco MUITO ALTO de transmissão nas escolas com tendência de AUMENTO na taxa.</v>
      </c>
    </row>
    <row r="685" spans="1:21" x14ac:dyDescent="0.35">
      <c r="A685" s="56" t="s">
        <v>438</v>
      </c>
      <c r="B685" s="57">
        <v>5111</v>
      </c>
      <c r="C685" s="48" t="s">
        <v>15</v>
      </c>
      <c r="D685" s="58">
        <v>6</v>
      </c>
      <c r="E685" s="58">
        <v>3</v>
      </c>
      <c r="F685" s="58">
        <v>11</v>
      </c>
      <c r="G685" s="58">
        <v>33</v>
      </c>
      <c r="H685" s="59">
        <v>24</v>
      </c>
      <c r="I685" s="60">
        <f>Tabela1[[#This Row],[E_27/3 a 9/4]]/SUM(Tabela1[E_27/3 a 9/4])</f>
        <v>1.8965135758763473E-4</v>
      </c>
      <c r="J685" s="60">
        <f>SUM($I$4:I685)</f>
        <v>0.96413218699623016</v>
      </c>
      <c r="K685" s="61">
        <f t="shared" si="90"/>
        <v>117.39385638818234</v>
      </c>
      <c r="L685" s="61">
        <f t="shared" si="91"/>
        <v>58.696928194091171</v>
      </c>
      <c r="M685" s="61">
        <f t="shared" si="92"/>
        <v>215.22207004500098</v>
      </c>
      <c r="N685" s="61">
        <f t="shared" si="93"/>
        <v>645.66621013500287</v>
      </c>
      <c r="O685" s="61">
        <f t="shared" si="94"/>
        <v>469.57542555272937</v>
      </c>
      <c r="P685" s="59">
        <f>SLOPE(K685:O685,Datas!$G$1:$G$5)</f>
        <v>129.13324202700056</v>
      </c>
      <c r="Q685" s="61">
        <f t="shared" si="95"/>
        <v>89.556313824859544</v>
      </c>
      <c r="R685" s="48" t="str">
        <f t="shared" si="96"/>
        <v>AUMENTO</v>
      </c>
      <c r="S685" s="60">
        <f t="shared" si="97"/>
        <v>3.2749999999999999</v>
      </c>
      <c r="T68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85" s="48" t="str">
        <f t="shared" si="98"/>
        <v>Risco MUITO ALTO de transmissão nas escolas com tendência de AUMENTO na taxa.</v>
      </c>
    </row>
    <row r="686" spans="1:21" x14ac:dyDescent="0.35">
      <c r="A686" s="56" t="s">
        <v>683</v>
      </c>
      <c r="B686" s="57">
        <v>8790</v>
      </c>
      <c r="C686" s="48" t="s">
        <v>50</v>
      </c>
      <c r="D686" s="58">
        <v>5</v>
      </c>
      <c r="E686" s="58">
        <v>5</v>
      </c>
      <c r="F686" s="58">
        <v>12</v>
      </c>
      <c r="G686" s="58">
        <v>51</v>
      </c>
      <c r="H686" s="59">
        <v>39</v>
      </c>
      <c r="I686" s="60">
        <f>Tabela1[[#This Row],[E_27/3 a 9/4]]/SUM(Tabela1[E_27/3 a 9/4])</f>
        <v>3.0818345607990644E-4</v>
      </c>
      <c r="J686" s="60">
        <f>SUM($I$4:I686)</f>
        <v>0.96444037045231001</v>
      </c>
      <c r="K686" s="61">
        <f t="shared" si="90"/>
        <v>56.882821387940837</v>
      </c>
      <c r="L686" s="61">
        <f t="shared" si="91"/>
        <v>56.882821387940837</v>
      </c>
      <c r="M686" s="61">
        <f t="shared" si="92"/>
        <v>136.51877133105802</v>
      </c>
      <c r="N686" s="61">
        <f t="shared" si="93"/>
        <v>580.20477815699667</v>
      </c>
      <c r="O686" s="61">
        <f t="shared" si="94"/>
        <v>443.68600682593859</v>
      </c>
      <c r="P686" s="59">
        <f>SLOPE(K686:O686,Datas!$G$1:$G$5)</f>
        <v>129.69283276450511</v>
      </c>
      <c r="Q686" s="61">
        <f t="shared" si="95"/>
        <v>89.558228138913961</v>
      </c>
      <c r="R686" s="48" t="str">
        <f t="shared" si="96"/>
        <v>AUMENTO</v>
      </c>
      <c r="S686" s="60">
        <f t="shared" si="97"/>
        <v>5.1363636363636367</v>
      </c>
      <c r="T68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86" s="48" t="str">
        <f t="shared" si="98"/>
        <v>Risco MUITO ALTO de transmissão nas escolas com tendência de AUMENTO na taxa.</v>
      </c>
    </row>
    <row r="687" spans="1:21" x14ac:dyDescent="0.35">
      <c r="A687" s="56" t="s">
        <v>560</v>
      </c>
      <c r="B687" s="57">
        <v>4423</v>
      </c>
      <c r="C687" s="48" t="s">
        <v>0</v>
      </c>
      <c r="D687" s="58">
        <v>20</v>
      </c>
      <c r="E687" s="58">
        <v>28</v>
      </c>
      <c r="F687" s="58">
        <v>20</v>
      </c>
      <c r="G687" s="58">
        <v>6</v>
      </c>
      <c r="H687" s="59">
        <v>3</v>
      </c>
      <c r="I687" s="60">
        <f>Tabela1[[#This Row],[E_27/3 a 9/4]]/SUM(Tabela1[E_27/3 a 9/4])</f>
        <v>2.3706419698454342E-5</v>
      </c>
      <c r="J687" s="60">
        <f>SUM($I$4:I687)</f>
        <v>0.96446407687200841</v>
      </c>
      <c r="K687" s="61">
        <f t="shared" si="90"/>
        <v>452.18177707438394</v>
      </c>
      <c r="L687" s="61">
        <f t="shared" si="91"/>
        <v>633.05448790413743</v>
      </c>
      <c r="M687" s="61">
        <f t="shared" si="92"/>
        <v>452.18177707438394</v>
      </c>
      <c r="N687" s="61">
        <f t="shared" si="93"/>
        <v>135.65453312231517</v>
      </c>
      <c r="O687" s="61">
        <f t="shared" si="94"/>
        <v>67.827266561157586</v>
      </c>
      <c r="P687" s="59">
        <f>SLOPE(K687:O687,Datas!$G$1:$G$5)</f>
        <v>-126.61089758082751</v>
      </c>
      <c r="Q687" s="61">
        <f t="shared" si="95"/>
        <v>-89.547475065353765</v>
      </c>
      <c r="R687" s="48" t="str">
        <f t="shared" si="96"/>
        <v>Redução</v>
      </c>
      <c r="S687" s="60">
        <f t="shared" si="97"/>
        <v>-0.80147058823529405</v>
      </c>
      <c r="T687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687" s="48" t="str">
        <f t="shared" si="98"/>
        <v>Risco alto de transmissão nas escolas com tendência de Redução na taxa.</v>
      </c>
    </row>
    <row r="688" spans="1:21" x14ac:dyDescent="0.35">
      <c r="A688" s="56" t="s">
        <v>205</v>
      </c>
      <c r="B688" s="57">
        <v>9335</v>
      </c>
      <c r="C688" s="48" t="s">
        <v>0</v>
      </c>
      <c r="D688" s="58">
        <v>29</v>
      </c>
      <c r="E688" s="58">
        <v>31</v>
      </c>
      <c r="F688" s="58">
        <v>59</v>
      </c>
      <c r="G688" s="58">
        <v>101</v>
      </c>
      <c r="H688" s="59">
        <v>144</v>
      </c>
      <c r="I688" s="60">
        <f>Tabela1[[#This Row],[E_27/3 a 9/4]]/SUM(Tabela1[E_27/3 a 9/4])</f>
        <v>1.1379081455258084E-3</v>
      </c>
      <c r="J688" s="60">
        <f>SUM($I$4:I688)</f>
        <v>0.96560198501753425</v>
      </c>
      <c r="K688" s="61">
        <f t="shared" si="90"/>
        <v>310.65881092662022</v>
      </c>
      <c r="L688" s="61">
        <f t="shared" si="91"/>
        <v>332.08355650776645</v>
      </c>
      <c r="M688" s="61">
        <f t="shared" si="92"/>
        <v>632.02999464381355</v>
      </c>
      <c r="N688" s="61">
        <f t="shared" si="93"/>
        <v>1081.9496518478843</v>
      </c>
      <c r="O688" s="61">
        <f t="shared" si="94"/>
        <v>1542.581681842528</v>
      </c>
      <c r="P688" s="59">
        <f>SLOPE(K688:O688,Datas!$G$1:$G$5)</f>
        <v>321.37118371719333</v>
      </c>
      <c r="Q688" s="61">
        <f t="shared" si="95"/>
        <v>89.821715208159318</v>
      </c>
      <c r="R688" s="48" t="str">
        <f t="shared" si="96"/>
        <v>AUMENTO</v>
      </c>
      <c r="S688" s="60">
        <f t="shared" si="97"/>
        <v>2.0882352941176472</v>
      </c>
      <c r="T68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88" s="48" t="str">
        <f t="shared" si="98"/>
        <v>Risco MUITO ALTO de transmissão nas escolas com tendência de AUMENTO na taxa.</v>
      </c>
    </row>
    <row r="689" spans="1:21" x14ac:dyDescent="0.35">
      <c r="A689" s="56" t="s">
        <v>28</v>
      </c>
      <c r="B689" s="57">
        <v>3890</v>
      </c>
      <c r="C689" s="48" t="s">
        <v>26</v>
      </c>
      <c r="D689" s="58">
        <v>4</v>
      </c>
      <c r="E689" s="58">
        <v>18</v>
      </c>
      <c r="F689" s="58">
        <v>9</v>
      </c>
      <c r="G689" s="58">
        <v>0</v>
      </c>
      <c r="H689" s="59">
        <v>3</v>
      </c>
      <c r="I689" s="60">
        <f>Tabela1[[#This Row],[E_27/3 a 9/4]]/SUM(Tabela1[E_27/3 a 9/4])</f>
        <v>2.3706419698454342E-5</v>
      </c>
      <c r="J689" s="60">
        <f>SUM($I$4:I689)</f>
        <v>0.96562569143723265</v>
      </c>
      <c r="K689" s="61">
        <f t="shared" si="90"/>
        <v>102.82776349614394</v>
      </c>
      <c r="L689" s="61">
        <f t="shared" si="91"/>
        <v>462.72493573264785</v>
      </c>
      <c r="M689" s="61">
        <f t="shared" si="92"/>
        <v>231.36246786632393</v>
      </c>
      <c r="N689" s="61">
        <f t="shared" si="93"/>
        <v>0</v>
      </c>
      <c r="O689" s="61">
        <f t="shared" si="94"/>
        <v>77.12082262210798</v>
      </c>
      <c r="P689" s="59">
        <f>SLOPE(K689:O689,Datas!$G$1:$G$5)</f>
        <v>-51.413881748071979</v>
      </c>
      <c r="Q689" s="61">
        <f t="shared" si="95"/>
        <v>-88.885737583717926</v>
      </c>
      <c r="R689" s="48" t="str">
        <f t="shared" si="96"/>
        <v>Redução</v>
      </c>
      <c r="S689" s="60">
        <f t="shared" si="97"/>
        <v>-0.85483870967741926</v>
      </c>
      <c r="T689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689" s="48" t="str">
        <f t="shared" si="98"/>
        <v>Risco alto de transmissão nas escolas com tendência de Redução na taxa.</v>
      </c>
    </row>
    <row r="690" spans="1:21" x14ac:dyDescent="0.35">
      <c r="A690" s="56" t="s">
        <v>689</v>
      </c>
      <c r="B690" s="57">
        <v>4437</v>
      </c>
      <c r="C690" s="48" t="s">
        <v>0</v>
      </c>
      <c r="D690" s="58">
        <v>28</v>
      </c>
      <c r="E690" s="58">
        <v>6</v>
      </c>
      <c r="F690" s="58">
        <v>6</v>
      </c>
      <c r="G690" s="58">
        <v>20</v>
      </c>
      <c r="H690" s="59">
        <v>20</v>
      </c>
      <c r="I690" s="60">
        <f>Tabela1[[#This Row],[E_27/3 a 9/4]]/SUM(Tabela1[E_27/3 a 9/4])</f>
        <v>1.5804279798969562E-4</v>
      </c>
      <c r="J690" s="60">
        <f>SUM($I$4:I690)</f>
        <v>0.96578373423522235</v>
      </c>
      <c r="K690" s="61">
        <f t="shared" si="90"/>
        <v>631.05702050935315</v>
      </c>
      <c r="L690" s="61">
        <f t="shared" si="91"/>
        <v>135.22650439486139</v>
      </c>
      <c r="M690" s="61">
        <f t="shared" si="92"/>
        <v>135.22650439486139</v>
      </c>
      <c r="N690" s="61">
        <f t="shared" si="93"/>
        <v>450.755014649538</v>
      </c>
      <c r="O690" s="61">
        <f t="shared" si="94"/>
        <v>450.755014649538</v>
      </c>
      <c r="P690" s="59">
        <f>SLOPE(K690:O690,Datas!$G$1:$G$5)</f>
        <v>-4.5075501464953733</v>
      </c>
      <c r="Q690" s="61">
        <f t="shared" si="95"/>
        <v>-77.491517042091928</v>
      </c>
      <c r="R690" s="48" t="str">
        <f t="shared" si="96"/>
        <v>Redução</v>
      </c>
      <c r="S690" s="60">
        <f t="shared" si="97"/>
        <v>0.49999999999999989</v>
      </c>
      <c r="T69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90" s="48" t="str">
        <f t="shared" si="98"/>
        <v>Risco MUITO ALTO de transmissão nas escolas com tendência de Redução na taxa.</v>
      </c>
    </row>
    <row r="691" spans="1:21" x14ac:dyDescent="0.35">
      <c r="A691" s="56" t="s">
        <v>764</v>
      </c>
      <c r="B691" s="57">
        <v>11194</v>
      </c>
      <c r="C691" s="48" t="s">
        <v>0</v>
      </c>
      <c r="D691" s="58">
        <v>21</v>
      </c>
      <c r="E691" s="58">
        <v>13</v>
      </c>
      <c r="F691" s="58">
        <v>32</v>
      </c>
      <c r="G691" s="58">
        <v>45</v>
      </c>
      <c r="H691" s="59">
        <v>25</v>
      </c>
      <c r="I691" s="60">
        <f>Tabela1[[#This Row],[E_27/3 a 9/4]]/SUM(Tabela1[E_27/3 a 9/4])</f>
        <v>1.975534974871195E-4</v>
      </c>
      <c r="J691" s="60">
        <f>SUM($I$4:I691)</f>
        <v>0.96598128773270941</v>
      </c>
      <c r="K691" s="61">
        <f t="shared" si="90"/>
        <v>187.6005002680007</v>
      </c>
      <c r="L691" s="61">
        <f t="shared" si="91"/>
        <v>116.13364302304807</v>
      </c>
      <c r="M691" s="61">
        <f t="shared" si="92"/>
        <v>285.8674289798106</v>
      </c>
      <c r="N691" s="61">
        <f t="shared" si="93"/>
        <v>402.00107200285862</v>
      </c>
      <c r="O691" s="61">
        <f t="shared" si="94"/>
        <v>223.33392889047704</v>
      </c>
      <c r="P691" s="59">
        <f>SLOPE(K691:O691,Datas!$G$1:$G$5)</f>
        <v>35.733428622476325</v>
      </c>
      <c r="Q691" s="61">
        <f t="shared" si="95"/>
        <v>88.396995992627581</v>
      </c>
      <c r="R691" s="48" t="str">
        <f t="shared" si="96"/>
        <v>AUMENTO</v>
      </c>
      <c r="S691" s="60">
        <f t="shared" si="97"/>
        <v>0.59090909090909072</v>
      </c>
      <c r="T69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91" s="48" t="str">
        <f t="shared" si="98"/>
        <v>Risco MUITO ALTO de transmissão nas escolas com tendência de AUMENTO na taxa.</v>
      </c>
    </row>
    <row r="692" spans="1:21" x14ac:dyDescent="0.35">
      <c r="A692" s="56" t="s">
        <v>522</v>
      </c>
      <c r="B692" s="57">
        <v>6556</v>
      </c>
      <c r="C692" s="48" t="s">
        <v>53</v>
      </c>
      <c r="D692" s="58">
        <v>38</v>
      </c>
      <c r="E692" s="58">
        <v>57</v>
      </c>
      <c r="F692" s="58">
        <v>47</v>
      </c>
      <c r="G692" s="58">
        <v>45</v>
      </c>
      <c r="H692" s="59">
        <v>44</v>
      </c>
      <c r="I692" s="60">
        <f>Tabela1[[#This Row],[E_27/3 a 9/4]]/SUM(Tabela1[E_27/3 a 9/4])</f>
        <v>3.4769415557733032E-4</v>
      </c>
      <c r="J692" s="60">
        <f>SUM($I$4:I692)</f>
        <v>0.96632898188828675</v>
      </c>
      <c r="K692" s="61">
        <f t="shared" si="90"/>
        <v>579.62172056131783</v>
      </c>
      <c r="L692" s="61">
        <f t="shared" si="91"/>
        <v>869.4325808419768</v>
      </c>
      <c r="M692" s="61">
        <f t="shared" si="92"/>
        <v>716.90054911531422</v>
      </c>
      <c r="N692" s="61">
        <f t="shared" si="93"/>
        <v>686.39414276998161</v>
      </c>
      <c r="O692" s="61">
        <f t="shared" si="94"/>
        <v>671.14093959731542</v>
      </c>
      <c r="P692" s="59">
        <f>SLOPE(K692:O692,Datas!$G$1:$G$5)</f>
        <v>0</v>
      </c>
      <c r="Q692" s="61">
        <f t="shared" si="95"/>
        <v>0</v>
      </c>
      <c r="R692" s="48" t="str">
        <f t="shared" si="96"/>
        <v>Estabilidade</v>
      </c>
      <c r="S692" s="60">
        <f t="shared" si="97"/>
        <v>-5.9859154929577503E-2</v>
      </c>
      <c r="T69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92" s="48" t="str">
        <f t="shared" si="98"/>
        <v>Risco MUITO ALTO de transmissão nas escolas com tendência de Estabilidade na taxa.</v>
      </c>
    </row>
    <row r="693" spans="1:21" x14ac:dyDescent="0.35">
      <c r="A693" s="56" t="s">
        <v>135</v>
      </c>
      <c r="B693" s="57">
        <v>2562</v>
      </c>
      <c r="C693" s="48" t="s">
        <v>19</v>
      </c>
      <c r="D693" s="58">
        <v>2</v>
      </c>
      <c r="E693" s="58">
        <v>1</v>
      </c>
      <c r="F693" s="58">
        <v>0</v>
      </c>
      <c r="G693" s="58">
        <v>1</v>
      </c>
      <c r="H693" s="59">
        <v>5</v>
      </c>
      <c r="I693" s="60">
        <f>Tabela1[[#This Row],[E_27/3 a 9/4]]/SUM(Tabela1[E_27/3 a 9/4])</f>
        <v>3.9510699497423905E-5</v>
      </c>
      <c r="J693" s="60">
        <f>SUM($I$4:I693)</f>
        <v>0.96636849258778412</v>
      </c>
      <c r="K693" s="61">
        <f t="shared" si="90"/>
        <v>78.064012490241993</v>
      </c>
      <c r="L693" s="61">
        <f t="shared" si="91"/>
        <v>39.032006245120996</v>
      </c>
      <c r="M693" s="61">
        <f t="shared" si="92"/>
        <v>0</v>
      </c>
      <c r="N693" s="61">
        <f t="shared" si="93"/>
        <v>39.032006245120996</v>
      </c>
      <c r="O693" s="61">
        <f t="shared" si="94"/>
        <v>195.160031225605</v>
      </c>
      <c r="P693" s="59">
        <f>SLOPE(K693:O693,Datas!$G$1:$G$5)</f>
        <v>23.419203747072601</v>
      </c>
      <c r="Q693" s="61">
        <f t="shared" si="95"/>
        <v>87.554955501362116</v>
      </c>
      <c r="R693" s="48" t="str">
        <f t="shared" si="96"/>
        <v>AUMENTO</v>
      </c>
      <c r="S693" s="60">
        <f t="shared" si="97"/>
        <v>2.0000000000000004</v>
      </c>
      <c r="T693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693" s="48" t="str">
        <f t="shared" si="98"/>
        <v>Risco alto de transmissão nas escolas com tendência de AUMENTO na taxa.</v>
      </c>
    </row>
    <row r="694" spans="1:21" x14ac:dyDescent="0.35">
      <c r="A694" s="56" t="s">
        <v>173</v>
      </c>
      <c r="B694" s="57">
        <v>5402</v>
      </c>
      <c r="C694" s="48" t="s">
        <v>24</v>
      </c>
      <c r="D694" s="58">
        <v>22</v>
      </c>
      <c r="E694" s="58">
        <v>25</v>
      </c>
      <c r="F694" s="58">
        <v>73</v>
      </c>
      <c r="G694" s="58">
        <v>126</v>
      </c>
      <c r="H694" s="59">
        <v>77</v>
      </c>
      <c r="I694" s="60">
        <f>Tabela1[[#This Row],[E_27/3 a 9/4]]/SUM(Tabela1[E_27/3 a 9/4])</f>
        <v>6.0846477226032814E-4</v>
      </c>
      <c r="J694" s="60">
        <f>SUM($I$4:I694)</f>
        <v>0.96697695736004441</v>
      </c>
      <c r="K694" s="61">
        <f t="shared" si="90"/>
        <v>407.25657164013325</v>
      </c>
      <c r="L694" s="61">
        <f t="shared" si="91"/>
        <v>462.79155868196966</v>
      </c>
      <c r="M694" s="61">
        <f t="shared" si="92"/>
        <v>1351.3513513513515</v>
      </c>
      <c r="N694" s="61">
        <f t="shared" si="93"/>
        <v>2332.469455757127</v>
      </c>
      <c r="O694" s="61">
        <f t="shared" si="94"/>
        <v>1425.3980007404664</v>
      </c>
      <c r="P694" s="59">
        <f>SLOPE(K694:O694,Datas!$G$1:$G$5)</f>
        <v>390.5960755275824</v>
      </c>
      <c r="Q694" s="61">
        <f t="shared" si="95"/>
        <v>89.853312263178509</v>
      </c>
      <c r="R694" s="48" t="str">
        <f t="shared" si="96"/>
        <v>AUMENTO</v>
      </c>
      <c r="S694" s="60">
        <f t="shared" si="97"/>
        <v>1.5374999999999999</v>
      </c>
      <c r="T69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94" s="48" t="str">
        <f t="shared" si="98"/>
        <v>Risco MUITO ALTO de transmissão nas escolas com tendência de AUMENTO na taxa.</v>
      </c>
    </row>
    <row r="695" spans="1:21" x14ac:dyDescent="0.35">
      <c r="A695" s="56" t="s">
        <v>96</v>
      </c>
      <c r="B695" s="57">
        <v>7582</v>
      </c>
      <c r="C695" s="48" t="s">
        <v>0</v>
      </c>
      <c r="D695" s="58">
        <v>5</v>
      </c>
      <c r="E695" s="58">
        <v>4</v>
      </c>
      <c r="F695" s="58">
        <v>0</v>
      </c>
      <c r="G695" s="58">
        <v>6</v>
      </c>
      <c r="H695" s="59">
        <v>14</v>
      </c>
      <c r="I695" s="60">
        <f>Tabela1[[#This Row],[E_27/3 a 9/4]]/SUM(Tabela1[E_27/3 a 9/4])</f>
        <v>1.1062995859278692E-4</v>
      </c>
      <c r="J695" s="60">
        <f>SUM($I$4:I695)</f>
        <v>0.9670875873186372</v>
      </c>
      <c r="K695" s="61">
        <f t="shared" si="90"/>
        <v>65.945660775520977</v>
      </c>
      <c r="L695" s="61">
        <f t="shared" si="91"/>
        <v>52.75652862041678</v>
      </c>
      <c r="M695" s="61">
        <f t="shared" si="92"/>
        <v>0</v>
      </c>
      <c r="N695" s="61">
        <f t="shared" si="93"/>
        <v>79.134792930625167</v>
      </c>
      <c r="O695" s="61">
        <f t="shared" si="94"/>
        <v>184.64785017145871</v>
      </c>
      <c r="P695" s="59">
        <f>SLOPE(K695:O695,Datas!$G$1:$G$5)</f>
        <v>26.378264310208387</v>
      </c>
      <c r="Q695" s="61">
        <f t="shared" si="95"/>
        <v>87.828956651779094</v>
      </c>
      <c r="R695" s="48" t="str">
        <f t="shared" si="96"/>
        <v>AUMENTO</v>
      </c>
      <c r="S695" s="60">
        <f t="shared" si="97"/>
        <v>2.333333333333333</v>
      </c>
      <c r="T695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695" s="48" t="str">
        <f t="shared" si="98"/>
        <v>Risco alto de transmissão nas escolas com tendência de AUMENTO na taxa.</v>
      </c>
    </row>
    <row r="696" spans="1:21" x14ac:dyDescent="0.35">
      <c r="A696" s="56" t="s">
        <v>441</v>
      </c>
      <c r="B696" s="57">
        <v>6647</v>
      </c>
      <c r="C696" s="48" t="s">
        <v>30</v>
      </c>
      <c r="D696" s="58">
        <v>10</v>
      </c>
      <c r="E696" s="58">
        <v>3</v>
      </c>
      <c r="F696" s="58">
        <v>19</v>
      </c>
      <c r="G696" s="58">
        <v>37</v>
      </c>
      <c r="H696" s="59">
        <v>38</v>
      </c>
      <c r="I696" s="60">
        <f>Tabela1[[#This Row],[E_27/3 a 9/4]]/SUM(Tabela1[E_27/3 a 9/4])</f>
        <v>3.0028131618042164E-4</v>
      </c>
      <c r="J696" s="60">
        <f>SUM($I$4:I696)</f>
        <v>0.96738786863481763</v>
      </c>
      <c r="K696" s="61">
        <f t="shared" si="90"/>
        <v>150.44380923724989</v>
      </c>
      <c r="L696" s="61">
        <f t="shared" si="91"/>
        <v>45.133142771174967</v>
      </c>
      <c r="M696" s="61">
        <f t="shared" si="92"/>
        <v>285.8432375507748</v>
      </c>
      <c r="N696" s="61">
        <f t="shared" si="93"/>
        <v>556.64209417782456</v>
      </c>
      <c r="O696" s="61">
        <f t="shared" si="94"/>
        <v>571.6864751015496</v>
      </c>
      <c r="P696" s="59">
        <f>SLOPE(K696:O696,Datas!$G$1:$G$5)</f>
        <v>135.39942831352491</v>
      </c>
      <c r="Q696" s="61">
        <f t="shared" si="95"/>
        <v>89.576846531032501</v>
      </c>
      <c r="R696" s="48" t="str">
        <f t="shared" si="96"/>
        <v>AUMENTO</v>
      </c>
      <c r="S696" s="60">
        <f t="shared" si="97"/>
        <v>2.515625</v>
      </c>
      <c r="T69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96" s="48" t="str">
        <f t="shared" si="98"/>
        <v>Risco MUITO ALTO de transmissão nas escolas com tendência de AUMENTO na taxa.</v>
      </c>
    </row>
    <row r="697" spans="1:21" x14ac:dyDescent="0.35">
      <c r="A697" s="56" t="s">
        <v>387</v>
      </c>
      <c r="B697" s="57">
        <v>2338</v>
      </c>
      <c r="C697" s="48" t="s">
        <v>10</v>
      </c>
      <c r="D697" s="58">
        <v>0</v>
      </c>
      <c r="E697" s="58">
        <v>0</v>
      </c>
      <c r="F697" s="58">
        <v>1</v>
      </c>
      <c r="G697" s="58">
        <v>2</v>
      </c>
      <c r="H697" s="59">
        <v>0</v>
      </c>
      <c r="I697" s="60">
        <f>Tabela1[[#This Row],[E_27/3 a 9/4]]/SUM(Tabela1[E_27/3 a 9/4])</f>
        <v>0</v>
      </c>
      <c r="J697" s="60">
        <f>SUM($I$4:I697)</f>
        <v>0.96738786863481763</v>
      </c>
      <c r="K697" s="61">
        <f t="shared" si="90"/>
        <v>0</v>
      </c>
      <c r="L697" s="61">
        <f t="shared" si="91"/>
        <v>0</v>
      </c>
      <c r="M697" s="61">
        <f t="shared" si="92"/>
        <v>42.771599657827203</v>
      </c>
      <c r="N697" s="61">
        <f t="shared" si="93"/>
        <v>85.543199315654405</v>
      </c>
      <c r="O697" s="61">
        <f t="shared" si="94"/>
        <v>0</v>
      </c>
      <c r="P697" s="59">
        <f>SLOPE(K697:O697,Datas!$G$1:$G$5)</f>
        <v>8.5543199315654412</v>
      </c>
      <c r="Q697" s="61">
        <f t="shared" si="95"/>
        <v>83.332385816858448</v>
      </c>
      <c r="R697" s="48" t="str">
        <f t="shared" si="96"/>
        <v>AUMENTO</v>
      </c>
      <c r="S697" s="60">
        <f t="shared" si="97"/>
        <v>2.0000000000000004</v>
      </c>
      <c r="T69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697" s="48" t="str">
        <f t="shared" si="98"/>
        <v>Risco MUITO BAIXO de transmissão nas escolas com tendência de AUMENTO na taxa.</v>
      </c>
    </row>
    <row r="698" spans="1:21" x14ac:dyDescent="0.35">
      <c r="A698" s="56" t="s">
        <v>382</v>
      </c>
      <c r="B698" s="57">
        <v>12889</v>
      </c>
      <c r="C698" s="48" t="s">
        <v>0</v>
      </c>
      <c r="D698" s="58">
        <v>49</v>
      </c>
      <c r="E698" s="58">
        <v>54</v>
      </c>
      <c r="F698" s="58">
        <v>34</v>
      </c>
      <c r="G698" s="58">
        <v>81</v>
      </c>
      <c r="H698" s="59">
        <v>57</v>
      </c>
      <c r="I698" s="60">
        <f>Tabela1[[#This Row],[E_27/3 a 9/4]]/SUM(Tabela1[E_27/3 a 9/4])</f>
        <v>4.5042197427063249E-4</v>
      </c>
      <c r="J698" s="60">
        <f>SUM($I$4:I698)</f>
        <v>0.96783829060908821</v>
      </c>
      <c r="K698" s="61">
        <f t="shared" si="90"/>
        <v>380.16913647296144</v>
      </c>
      <c r="L698" s="61">
        <f t="shared" si="91"/>
        <v>418.96190550081468</v>
      </c>
      <c r="M698" s="61">
        <f t="shared" si="92"/>
        <v>263.79082938940178</v>
      </c>
      <c r="N698" s="61">
        <f t="shared" si="93"/>
        <v>628.44285825122199</v>
      </c>
      <c r="O698" s="61">
        <f t="shared" si="94"/>
        <v>442.23756691752658</v>
      </c>
      <c r="P698" s="59">
        <f>SLOPE(K698:O698,Datas!$G$1:$G$5)</f>
        <v>33.36178136395376</v>
      </c>
      <c r="Q698" s="61">
        <f t="shared" si="95"/>
        <v>88.283106387505356</v>
      </c>
      <c r="R698" s="48" t="str">
        <f t="shared" si="96"/>
        <v>AUMENTO</v>
      </c>
      <c r="S698" s="60">
        <f t="shared" si="97"/>
        <v>0.5109489051094892</v>
      </c>
      <c r="T69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98" s="48" t="str">
        <f t="shared" si="98"/>
        <v>Risco MUITO ALTO de transmissão nas escolas com tendência de AUMENTO na taxa.</v>
      </c>
    </row>
    <row r="699" spans="1:21" x14ac:dyDescent="0.35">
      <c r="A699" s="56" t="s">
        <v>526</v>
      </c>
      <c r="B699" s="57">
        <v>11717</v>
      </c>
      <c r="C699" s="48" t="s">
        <v>0</v>
      </c>
      <c r="D699" s="58">
        <v>60</v>
      </c>
      <c r="E699" s="58">
        <v>80</v>
      </c>
      <c r="F699" s="58">
        <v>30</v>
      </c>
      <c r="G699" s="58">
        <v>54</v>
      </c>
      <c r="H699" s="59">
        <v>49</v>
      </c>
      <c r="I699" s="60">
        <f>Tabela1[[#This Row],[E_27/3 a 9/4]]/SUM(Tabela1[E_27/3 a 9/4])</f>
        <v>3.8720485507475426E-4</v>
      </c>
      <c r="J699" s="60">
        <f>SUM($I$4:I699)</f>
        <v>0.96822549546416292</v>
      </c>
      <c r="K699" s="61">
        <f t="shared" si="90"/>
        <v>512.07647008619949</v>
      </c>
      <c r="L699" s="61">
        <f t="shared" si="91"/>
        <v>682.76862678159932</v>
      </c>
      <c r="M699" s="61">
        <f t="shared" si="92"/>
        <v>256.03823504309975</v>
      </c>
      <c r="N699" s="61">
        <f t="shared" si="93"/>
        <v>460.86882307757958</v>
      </c>
      <c r="O699" s="61">
        <f t="shared" si="94"/>
        <v>418.19578390372965</v>
      </c>
      <c r="P699" s="59">
        <f>SLOPE(K699:O699,Datas!$G$1:$G$5)</f>
        <v>-40.966117606895942</v>
      </c>
      <c r="Q699" s="61">
        <f t="shared" si="95"/>
        <v>-88.601663846187051</v>
      </c>
      <c r="R699" s="48" t="str">
        <f t="shared" si="96"/>
        <v>Redução</v>
      </c>
      <c r="S699" s="60">
        <f t="shared" si="97"/>
        <v>-9.1176470588235303E-2</v>
      </c>
      <c r="T69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699" s="48" t="str">
        <f t="shared" si="98"/>
        <v>Risco MUITO ALTO de transmissão nas escolas com tendência de Redução na taxa.</v>
      </c>
    </row>
    <row r="700" spans="1:21" x14ac:dyDescent="0.35">
      <c r="A700" s="56" t="s">
        <v>590</v>
      </c>
      <c r="B700" s="57">
        <v>2270</v>
      </c>
      <c r="C700" s="48" t="s">
        <v>0</v>
      </c>
      <c r="D700" s="58">
        <v>3</v>
      </c>
      <c r="E700" s="58">
        <v>2</v>
      </c>
      <c r="F700" s="58">
        <v>0</v>
      </c>
      <c r="G700" s="58">
        <v>4</v>
      </c>
      <c r="H700" s="59">
        <v>0</v>
      </c>
      <c r="I700" s="60">
        <f>Tabela1[[#This Row],[E_27/3 a 9/4]]/SUM(Tabela1[E_27/3 a 9/4])</f>
        <v>0</v>
      </c>
      <c r="J700" s="60">
        <f>SUM($I$4:I700)</f>
        <v>0.96822549546416292</v>
      </c>
      <c r="K700" s="61">
        <f t="shared" si="90"/>
        <v>132.15859030837004</v>
      </c>
      <c r="L700" s="61">
        <f t="shared" si="91"/>
        <v>88.105726872246706</v>
      </c>
      <c r="M700" s="61">
        <f t="shared" si="92"/>
        <v>0</v>
      </c>
      <c r="N700" s="61">
        <f t="shared" si="93"/>
        <v>176.21145374449341</v>
      </c>
      <c r="O700" s="61">
        <f t="shared" si="94"/>
        <v>0</v>
      </c>
      <c r="P700" s="59">
        <f>SLOPE(K700:O700,Datas!$G$1:$G$5)</f>
        <v>-17.621145374449338</v>
      </c>
      <c r="Q700" s="61">
        <f t="shared" si="95"/>
        <v>-86.75194837419599</v>
      </c>
      <c r="R700" s="48" t="str">
        <f t="shared" si="96"/>
        <v>Redução</v>
      </c>
      <c r="S700" s="60">
        <f t="shared" si="97"/>
        <v>0.20000000000000026</v>
      </c>
      <c r="T70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700" s="48" t="str">
        <f t="shared" si="98"/>
        <v>Risco MUITO BAIXO de transmissão nas escolas com tendência de Redução na taxa.</v>
      </c>
    </row>
    <row r="701" spans="1:21" x14ac:dyDescent="0.35">
      <c r="A701" s="56" t="s">
        <v>470</v>
      </c>
      <c r="B701" s="57">
        <v>8182</v>
      </c>
      <c r="C701" s="48" t="s">
        <v>30</v>
      </c>
      <c r="D701" s="58">
        <v>5</v>
      </c>
      <c r="E701" s="58">
        <v>6</v>
      </c>
      <c r="F701" s="58">
        <v>10</v>
      </c>
      <c r="G701" s="58">
        <v>5</v>
      </c>
      <c r="H701" s="59">
        <v>54</v>
      </c>
      <c r="I701" s="60">
        <f>Tabela1[[#This Row],[E_27/3 a 9/4]]/SUM(Tabela1[E_27/3 a 9/4])</f>
        <v>4.2671555457217815E-4</v>
      </c>
      <c r="J701" s="60">
        <f>SUM($I$4:I701)</f>
        <v>0.96865221101873511</v>
      </c>
      <c r="K701" s="61">
        <f t="shared" si="90"/>
        <v>61.109753116597403</v>
      </c>
      <c r="L701" s="61">
        <f t="shared" si="91"/>
        <v>73.33170373991689</v>
      </c>
      <c r="M701" s="61">
        <f t="shared" si="92"/>
        <v>122.21950623319481</v>
      </c>
      <c r="N701" s="61">
        <f t="shared" si="93"/>
        <v>61.109753116597403</v>
      </c>
      <c r="O701" s="61">
        <f t="shared" si="94"/>
        <v>659.98533365925209</v>
      </c>
      <c r="P701" s="59">
        <f>SLOPE(K701:O701,Datas!$G$1:$G$5)</f>
        <v>118.55292104619897</v>
      </c>
      <c r="Q701" s="61">
        <f t="shared" si="95"/>
        <v>89.51671860803792</v>
      </c>
      <c r="R701" s="48" t="str">
        <f t="shared" si="96"/>
        <v>AUMENTO</v>
      </c>
      <c r="S701" s="60">
        <f t="shared" si="97"/>
        <v>3.2142857142857149</v>
      </c>
      <c r="T70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01" s="48" t="str">
        <f t="shared" si="98"/>
        <v>Risco MUITO ALTO de transmissão nas escolas com tendência de AUMENTO na taxa.</v>
      </c>
    </row>
    <row r="702" spans="1:21" x14ac:dyDescent="0.35">
      <c r="A702" s="56" t="s">
        <v>665</v>
      </c>
      <c r="B702" s="57">
        <v>1747</v>
      </c>
      <c r="C702" s="48" t="s">
        <v>0</v>
      </c>
      <c r="D702" s="58">
        <v>3</v>
      </c>
      <c r="E702" s="58">
        <v>0</v>
      </c>
      <c r="F702" s="58">
        <v>3</v>
      </c>
      <c r="G702" s="58">
        <v>2</v>
      </c>
      <c r="H702" s="59">
        <v>3</v>
      </c>
      <c r="I702" s="60">
        <f>Tabela1[[#This Row],[E_27/3 a 9/4]]/SUM(Tabela1[E_27/3 a 9/4])</f>
        <v>2.3706419698454342E-5</v>
      </c>
      <c r="J702" s="60">
        <f>SUM($I$4:I702)</f>
        <v>0.96867591743843351</v>
      </c>
      <c r="K702" s="61">
        <f t="shared" si="90"/>
        <v>171.72295363480254</v>
      </c>
      <c r="L702" s="61">
        <f t="shared" si="91"/>
        <v>0</v>
      </c>
      <c r="M702" s="61">
        <f t="shared" si="92"/>
        <v>171.72295363480254</v>
      </c>
      <c r="N702" s="61">
        <f t="shared" si="93"/>
        <v>114.48196908986833</v>
      </c>
      <c r="O702" s="61">
        <f t="shared" si="94"/>
        <v>171.72295363480254</v>
      </c>
      <c r="P702" s="59">
        <f>SLOPE(K702:O702,Datas!$G$1:$G$5)</f>
        <v>11.448196908986834</v>
      </c>
      <c r="Q702" s="61">
        <f t="shared" si="95"/>
        <v>85.007884579736839</v>
      </c>
      <c r="R702" s="48" t="str">
        <f t="shared" si="96"/>
        <v>AUMENTO</v>
      </c>
      <c r="S702" s="60">
        <f t="shared" si="97"/>
        <v>0.24999999999999975</v>
      </c>
      <c r="T702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02" s="48" t="str">
        <f t="shared" si="98"/>
        <v>Risco alto de transmissão nas escolas com tendência de AUMENTO na taxa.</v>
      </c>
    </row>
    <row r="703" spans="1:21" x14ac:dyDescent="0.35">
      <c r="A703" s="56" t="s">
        <v>375</v>
      </c>
      <c r="B703" s="57">
        <v>2968</v>
      </c>
      <c r="C703" s="48" t="s">
        <v>10</v>
      </c>
      <c r="D703" s="58">
        <v>1</v>
      </c>
      <c r="E703" s="58">
        <v>5</v>
      </c>
      <c r="F703" s="58">
        <v>22</v>
      </c>
      <c r="G703" s="58">
        <v>27</v>
      </c>
      <c r="H703" s="59">
        <v>9</v>
      </c>
      <c r="I703" s="60">
        <f>Tabela1[[#This Row],[E_27/3 a 9/4]]/SUM(Tabela1[E_27/3 a 9/4])</f>
        <v>7.1119259095363025E-5</v>
      </c>
      <c r="J703" s="60">
        <f>SUM($I$4:I703)</f>
        <v>0.96874703669752882</v>
      </c>
      <c r="K703" s="61">
        <f t="shared" si="90"/>
        <v>33.692722371967655</v>
      </c>
      <c r="L703" s="61">
        <f t="shared" si="91"/>
        <v>168.4636118598383</v>
      </c>
      <c r="M703" s="61">
        <f t="shared" si="92"/>
        <v>741.23989218328836</v>
      </c>
      <c r="N703" s="61">
        <f t="shared" si="93"/>
        <v>909.70350404312671</v>
      </c>
      <c r="O703" s="61">
        <f t="shared" si="94"/>
        <v>303.23450134770889</v>
      </c>
      <c r="P703" s="59">
        <f>SLOPE(K703:O703,Datas!$G$1:$G$5)</f>
        <v>128.03234501347708</v>
      </c>
      <c r="Q703" s="61">
        <f t="shared" si="95"/>
        <v>89.55249890601489</v>
      </c>
      <c r="R703" s="48" t="str">
        <f t="shared" si="96"/>
        <v>AUMENTO</v>
      </c>
      <c r="S703" s="60">
        <f t="shared" si="97"/>
        <v>0.92857142857142838</v>
      </c>
      <c r="T70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03" s="48" t="str">
        <f t="shared" si="98"/>
        <v>Risco MUITO ALTO de transmissão nas escolas com tendência de AUMENTO na taxa.</v>
      </c>
    </row>
    <row r="704" spans="1:21" x14ac:dyDescent="0.35">
      <c r="A704" s="56" t="s">
        <v>290</v>
      </c>
      <c r="B704" s="57">
        <v>4169</v>
      </c>
      <c r="C704" s="48" t="s">
        <v>24</v>
      </c>
      <c r="D704" s="58">
        <v>4</v>
      </c>
      <c r="E704" s="58">
        <v>16</v>
      </c>
      <c r="F704" s="58">
        <v>13</v>
      </c>
      <c r="G704" s="58">
        <v>15</v>
      </c>
      <c r="H704" s="59">
        <v>26</v>
      </c>
      <c r="I704" s="60">
        <f>Tabela1[[#This Row],[E_27/3 a 9/4]]/SUM(Tabela1[E_27/3 a 9/4])</f>
        <v>2.054556373866043E-4</v>
      </c>
      <c r="J704" s="60">
        <f>SUM($I$4:I704)</f>
        <v>0.96895249233491543</v>
      </c>
      <c r="K704" s="61">
        <f t="shared" si="90"/>
        <v>95.946270088750296</v>
      </c>
      <c r="L704" s="61">
        <f t="shared" si="91"/>
        <v>383.78508035500118</v>
      </c>
      <c r="M704" s="61">
        <f t="shared" si="92"/>
        <v>311.82537778843846</v>
      </c>
      <c r="N704" s="61">
        <f t="shared" si="93"/>
        <v>359.79851283281363</v>
      </c>
      <c r="O704" s="61">
        <f t="shared" si="94"/>
        <v>623.65075557687692</v>
      </c>
      <c r="P704" s="59">
        <f>SLOPE(K704:O704,Datas!$G$1:$G$5)</f>
        <v>103.14224034540658</v>
      </c>
      <c r="Q704" s="61">
        <f t="shared" si="95"/>
        <v>89.444514835447336</v>
      </c>
      <c r="R704" s="48" t="str">
        <f t="shared" si="96"/>
        <v>AUMENTO</v>
      </c>
      <c r="S704" s="60">
        <f t="shared" si="97"/>
        <v>0.86363636363636398</v>
      </c>
      <c r="T70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04" s="48" t="str">
        <f t="shared" si="98"/>
        <v>Risco MUITO ALTO de transmissão nas escolas com tendência de AUMENTO na taxa.</v>
      </c>
    </row>
    <row r="705" spans="1:21" x14ac:dyDescent="0.35">
      <c r="A705" s="56" t="s">
        <v>527</v>
      </c>
      <c r="B705" s="57">
        <v>5950</v>
      </c>
      <c r="C705" s="48" t="s">
        <v>0</v>
      </c>
      <c r="D705" s="58">
        <v>9</v>
      </c>
      <c r="E705" s="58">
        <v>5</v>
      </c>
      <c r="F705" s="58">
        <v>9</v>
      </c>
      <c r="G705" s="58">
        <v>23</v>
      </c>
      <c r="H705" s="59">
        <v>46</v>
      </c>
      <c r="I705" s="60">
        <f>Tabela1[[#This Row],[E_27/3 a 9/4]]/SUM(Tabela1[E_27/3 a 9/4])</f>
        <v>3.6349843537629992E-4</v>
      </c>
      <c r="J705" s="60">
        <f>SUM($I$4:I705)</f>
        <v>0.96931599077029174</v>
      </c>
      <c r="K705" s="61">
        <f t="shared" si="90"/>
        <v>151.26050420168067</v>
      </c>
      <c r="L705" s="61">
        <f t="shared" si="91"/>
        <v>84.033613445378151</v>
      </c>
      <c r="M705" s="61">
        <f t="shared" si="92"/>
        <v>151.26050420168067</v>
      </c>
      <c r="N705" s="61">
        <f t="shared" si="93"/>
        <v>386.55462184873949</v>
      </c>
      <c r="O705" s="61">
        <f t="shared" si="94"/>
        <v>773.10924369747897</v>
      </c>
      <c r="P705" s="59">
        <f>SLOPE(K705:O705,Datas!$G$1:$G$5)</f>
        <v>154.62184873949579</v>
      </c>
      <c r="Q705" s="61">
        <f t="shared" si="95"/>
        <v>89.629450940080716</v>
      </c>
      <c r="R705" s="48" t="str">
        <f t="shared" si="96"/>
        <v>AUMENTO</v>
      </c>
      <c r="S705" s="60">
        <f t="shared" si="97"/>
        <v>3.4999999999999987</v>
      </c>
      <c r="T70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05" s="48" t="str">
        <f t="shared" si="98"/>
        <v>Risco MUITO ALTO de transmissão nas escolas com tendência de AUMENTO na taxa.</v>
      </c>
    </row>
    <row r="706" spans="1:21" x14ac:dyDescent="0.35">
      <c r="A706" s="56" t="s">
        <v>289</v>
      </c>
      <c r="B706" s="57">
        <v>8075</v>
      </c>
      <c r="C706" s="48" t="s">
        <v>30</v>
      </c>
      <c r="D706" s="58">
        <v>7</v>
      </c>
      <c r="E706" s="58">
        <v>1</v>
      </c>
      <c r="F706" s="58">
        <v>4</v>
      </c>
      <c r="G706" s="58">
        <v>21</v>
      </c>
      <c r="H706" s="59">
        <v>1</v>
      </c>
      <c r="I706" s="60">
        <f>Tabela1[[#This Row],[E_27/3 a 9/4]]/SUM(Tabela1[E_27/3 a 9/4])</f>
        <v>7.9021398994847799E-6</v>
      </c>
      <c r="J706" s="60">
        <f>SUM($I$4:I706)</f>
        <v>0.96932389291019116</v>
      </c>
      <c r="K706" s="61">
        <f t="shared" si="90"/>
        <v>86.68730650154798</v>
      </c>
      <c r="L706" s="61">
        <f t="shared" si="91"/>
        <v>12.383900928792571</v>
      </c>
      <c r="M706" s="61">
        <f t="shared" si="92"/>
        <v>49.535603715170282</v>
      </c>
      <c r="N706" s="61">
        <f t="shared" si="93"/>
        <v>260.06191950464398</v>
      </c>
      <c r="O706" s="61">
        <f t="shared" si="94"/>
        <v>12.383900928792571</v>
      </c>
      <c r="P706" s="59">
        <f>SLOPE(K706:O706,Datas!$G$1:$G$5)</f>
        <v>9.90712074303406</v>
      </c>
      <c r="Q706" s="61">
        <f t="shared" si="95"/>
        <v>84.23622885019239</v>
      </c>
      <c r="R706" s="48" t="str">
        <f t="shared" si="96"/>
        <v>AUMENTO</v>
      </c>
      <c r="S706" s="60">
        <f t="shared" si="97"/>
        <v>1.75</v>
      </c>
      <c r="T706" s="60" t="str">
        <f>IF(Tabela1[[#This Row],[27/3 a 9/4]]&gt;200,"Muito alto",IF(Tabela1[[#This Row],[27/3 a 9/4]]&gt;50,"Alto",IF(Tabela1[[#This Row],[27/3 a 9/4]]&gt;20,"Moderado",IF(Tabela1[[#This Row],[27/3 a 9/4]]&gt;5,"Baixo","Muito baixo"))))</f>
        <v>Baixo</v>
      </c>
      <c r="U706" s="48" t="str">
        <f t="shared" si="98"/>
        <v>Risco baixo de transmissão nas escolas com tendência de AUMENTO na taxa.</v>
      </c>
    </row>
    <row r="707" spans="1:21" x14ac:dyDescent="0.35">
      <c r="A707" s="56" t="s">
        <v>140</v>
      </c>
      <c r="B707" s="57">
        <v>3994</v>
      </c>
      <c r="C707" s="48" t="s">
        <v>77</v>
      </c>
      <c r="D707" s="58">
        <v>8</v>
      </c>
      <c r="E707" s="58">
        <v>4</v>
      </c>
      <c r="F707" s="58">
        <v>6</v>
      </c>
      <c r="G707" s="58">
        <v>6</v>
      </c>
      <c r="H707" s="59">
        <v>9</v>
      </c>
      <c r="I707" s="60">
        <f>Tabela1[[#This Row],[E_27/3 a 9/4]]/SUM(Tabela1[E_27/3 a 9/4])</f>
        <v>7.1119259095363025E-5</v>
      </c>
      <c r="J707" s="60">
        <f>SUM($I$4:I707)</f>
        <v>0.96939501216928647</v>
      </c>
      <c r="K707" s="61">
        <f t="shared" si="90"/>
        <v>200.30045067601401</v>
      </c>
      <c r="L707" s="61">
        <f t="shared" si="91"/>
        <v>100.150225338007</v>
      </c>
      <c r="M707" s="61">
        <f t="shared" si="92"/>
        <v>150.22533800701052</v>
      </c>
      <c r="N707" s="61">
        <f t="shared" si="93"/>
        <v>150.22533800701052</v>
      </c>
      <c r="O707" s="61">
        <f t="shared" si="94"/>
        <v>225.33800701051578</v>
      </c>
      <c r="P707" s="59">
        <f>SLOPE(K707:O707,Datas!$G$1:$G$5)</f>
        <v>10.015022533800707</v>
      </c>
      <c r="Q707" s="61">
        <f t="shared" si="95"/>
        <v>84.297916263000147</v>
      </c>
      <c r="R707" s="48" t="str">
        <f t="shared" si="96"/>
        <v>AUMENTO</v>
      </c>
      <c r="S707" s="60">
        <f t="shared" si="97"/>
        <v>0.25000000000000011</v>
      </c>
      <c r="T70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07" s="48" t="str">
        <f t="shared" si="98"/>
        <v>Risco MUITO ALTO de transmissão nas escolas com tendência de AUMENTO na taxa.</v>
      </c>
    </row>
    <row r="708" spans="1:21" x14ac:dyDescent="0.35">
      <c r="A708" s="56" t="s">
        <v>315</v>
      </c>
      <c r="B708" s="57">
        <v>5016</v>
      </c>
      <c r="C708" s="48" t="s">
        <v>8</v>
      </c>
      <c r="D708" s="58">
        <v>10</v>
      </c>
      <c r="E708" s="58">
        <v>11</v>
      </c>
      <c r="F708" s="58">
        <v>32</v>
      </c>
      <c r="G708" s="58">
        <v>34</v>
      </c>
      <c r="H708" s="59">
        <v>22</v>
      </c>
      <c r="I708" s="60">
        <f>Tabela1[[#This Row],[E_27/3 a 9/4]]/SUM(Tabela1[E_27/3 a 9/4])</f>
        <v>1.7384707778866516E-4</v>
      </c>
      <c r="J708" s="60">
        <f>SUM($I$4:I708)</f>
        <v>0.96956885924707514</v>
      </c>
      <c r="K708" s="61">
        <f t="shared" ref="K708:K771" si="99">D708/$B708*100000</f>
        <v>199.36204146730461</v>
      </c>
      <c r="L708" s="61">
        <f t="shared" ref="L708:L771" si="100">E708/$B708*100000</f>
        <v>219.29824561403507</v>
      </c>
      <c r="M708" s="61">
        <f t="shared" ref="M708:M771" si="101">F708/$B708*100000</f>
        <v>637.95853269537486</v>
      </c>
      <c r="N708" s="61">
        <f t="shared" ref="N708:N771" si="102">G708/$B708*100000</f>
        <v>677.83094098883578</v>
      </c>
      <c r="O708" s="61">
        <f t="shared" ref="O708:O771" si="103">H708/$B708*100000</f>
        <v>438.59649122807014</v>
      </c>
      <c r="P708" s="59">
        <f>SLOPE(K708:O708,Datas!$G$1:$G$5)</f>
        <v>93.70015948963318</v>
      </c>
      <c r="Q708" s="61">
        <f t="shared" ref="Q708:Q771" si="104">DEGREES(ATAN(P708))</f>
        <v>89.388543150129152</v>
      </c>
      <c r="R708" s="48" t="str">
        <f t="shared" ref="R708:R771" si="105">IF(Q708&lt;-45,"Redução",IF(Q708&gt;45,"AUMENTO","Estabilidade"))</f>
        <v>AUMENTO</v>
      </c>
      <c r="S708" s="60">
        <f t="shared" ref="S708:S771" si="106">IF(AVERAGE(K708:M708)=0,0,(AVERAGE(N708:O708)-AVERAGE(K708:M708))/AVERAGE(K708:M708))</f>
        <v>0.58490566037735803</v>
      </c>
      <c r="T70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08" s="48" t="str">
        <f t="shared" ref="U708:U771" si="107">CONCATENATE(IF(O708&gt;200,"Risco MUITO ALTO de transmissão nas escolas",IF(O708&gt;50,"Risco alto de transmissão nas escolas",IF(O708&gt;20,"Risco moderado de transmissão nas escolas",IF(O708&gt;5,"Risco baixo de transmissão nas escolas","Risco MUITO BAIXO de transmissão nas escolas"))))," com tendência de ",R708," na taxa.")</f>
        <v>Risco MUITO ALTO de transmissão nas escolas com tendência de AUMENTO na taxa.</v>
      </c>
    </row>
    <row r="709" spans="1:21" x14ac:dyDescent="0.35">
      <c r="A709" s="56" t="s">
        <v>211</v>
      </c>
      <c r="B709" s="57">
        <v>11254</v>
      </c>
      <c r="C709" s="48" t="s">
        <v>26</v>
      </c>
      <c r="D709" s="58">
        <v>19</v>
      </c>
      <c r="E709" s="58">
        <v>34</v>
      </c>
      <c r="F709" s="58">
        <v>17</v>
      </c>
      <c r="G709" s="58">
        <v>27</v>
      </c>
      <c r="H709" s="59">
        <v>47</v>
      </c>
      <c r="I709" s="60">
        <f>Tabela1[[#This Row],[E_27/3 a 9/4]]/SUM(Tabela1[E_27/3 a 9/4])</f>
        <v>3.7140057527578467E-4</v>
      </c>
      <c r="J709" s="60">
        <f>SUM($I$4:I709)</f>
        <v>0.96994025982235088</v>
      </c>
      <c r="K709" s="61">
        <f t="shared" si="99"/>
        <v>168.82886084947575</v>
      </c>
      <c r="L709" s="61">
        <f t="shared" si="100"/>
        <v>302.11480362537765</v>
      </c>
      <c r="M709" s="61">
        <f t="shared" si="101"/>
        <v>151.05740181268882</v>
      </c>
      <c r="N709" s="61">
        <f t="shared" si="102"/>
        <v>239.91469699662341</v>
      </c>
      <c r="O709" s="61">
        <f t="shared" si="103"/>
        <v>417.6292873644926</v>
      </c>
      <c r="P709" s="59">
        <f>SLOPE(K709:O709,Datas!$G$1:$G$5)</f>
        <v>43.540074640127941</v>
      </c>
      <c r="Q709" s="61">
        <f t="shared" si="104"/>
        <v>88.684299264880678</v>
      </c>
      <c r="R709" s="48" t="str">
        <f t="shared" si="105"/>
        <v>AUMENTO</v>
      </c>
      <c r="S709" s="60">
        <f t="shared" si="106"/>
        <v>0.58571428571428563</v>
      </c>
      <c r="T70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09" s="48" t="str">
        <f t="shared" si="107"/>
        <v>Risco MUITO ALTO de transmissão nas escolas com tendência de AUMENTO na taxa.</v>
      </c>
    </row>
    <row r="710" spans="1:21" x14ac:dyDescent="0.35">
      <c r="A710" s="56" t="s">
        <v>258</v>
      </c>
      <c r="B710" s="57">
        <v>1888</v>
      </c>
      <c r="C710" s="48" t="s">
        <v>71</v>
      </c>
      <c r="D710" s="58">
        <v>21</v>
      </c>
      <c r="E710" s="58">
        <v>5</v>
      </c>
      <c r="F710" s="58">
        <v>6</v>
      </c>
      <c r="G710" s="58">
        <v>9</v>
      </c>
      <c r="H710" s="59">
        <v>8</v>
      </c>
      <c r="I710" s="60">
        <f>Tabela1[[#This Row],[E_27/3 a 9/4]]/SUM(Tabela1[E_27/3 a 9/4])</f>
        <v>6.321711919587824E-5</v>
      </c>
      <c r="J710" s="60">
        <f>SUM($I$4:I710)</f>
        <v>0.97000347694154676</v>
      </c>
      <c r="K710" s="61">
        <f t="shared" si="99"/>
        <v>1112.2881355932204</v>
      </c>
      <c r="L710" s="61">
        <f t="shared" si="100"/>
        <v>264.83050847457628</v>
      </c>
      <c r="M710" s="61">
        <f t="shared" si="101"/>
        <v>317.79661016949154</v>
      </c>
      <c r="N710" s="61">
        <f t="shared" si="102"/>
        <v>476.69491525423734</v>
      </c>
      <c r="O710" s="61">
        <f t="shared" si="103"/>
        <v>423.72881355932202</v>
      </c>
      <c r="P710" s="59">
        <f>SLOPE(K710:O710,Datas!$G$1:$G$5)</f>
        <v>-116.52542372881358</v>
      </c>
      <c r="Q710" s="61">
        <f t="shared" si="104"/>
        <v>-89.50831010799017</v>
      </c>
      <c r="R710" s="48" t="str">
        <f t="shared" si="105"/>
        <v>Redução</v>
      </c>
      <c r="S710" s="60">
        <f t="shared" si="106"/>
        <v>-0.203125</v>
      </c>
      <c r="T71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10" s="48" t="str">
        <f t="shared" si="107"/>
        <v>Risco MUITO ALTO de transmissão nas escolas com tendência de Redução na taxa.</v>
      </c>
    </row>
    <row r="711" spans="1:21" x14ac:dyDescent="0.35">
      <c r="A711" s="56" t="s">
        <v>771</v>
      </c>
      <c r="B711" s="57">
        <v>9704</v>
      </c>
      <c r="C711" s="48" t="s">
        <v>10</v>
      </c>
      <c r="D711" s="58">
        <v>6</v>
      </c>
      <c r="E711" s="58">
        <v>10</v>
      </c>
      <c r="F711" s="58">
        <v>19</v>
      </c>
      <c r="G711" s="58">
        <v>36</v>
      </c>
      <c r="H711" s="59">
        <v>37</v>
      </c>
      <c r="I711" s="60">
        <f>Tabela1[[#This Row],[E_27/3 a 9/4]]/SUM(Tabela1[E_27/3 a 9/4])</f>
        <v>2.923791762809369E-4</v>
      </c>
      <c r="J711" s="60">
        <f>SUM($I$4:I711)</f>
        <v>0.97029585611782765</v>
      </c>
      <c r="K711" s="61">
        <f t="shared" si="99"/>
        <v>61.830173124484745</v>
      </c>
      <c r="L711" s="61">
        <f t="shared" si="100"/>
        <v>103.05028854080791</v>
      </c>
      <c r="M711" s="61">
        <f t="shared" si="101"/>
        <v>195.79554822753502</v>
      </c>
      <c r="N711" s="61">
        <f t="shared" si="102"/>
        <v>370.9810387469085</v>
      </c>
      <c r="O711" s="61">
        <f t="shared" si="103"/>
        <v>381.28606760098927</v>
      </c>
      <c r="P711" s="59">
        <f>SLOPE(K711:O711,Datas!$G$1:$G$5)</f>
        <v>90.684253915910958</v>
      </c>
      <c r="Q711" s="61">
        <f t="shared" si="104"/>
        <v>89.368209421091976</v>
      </c>
      <c r="R711" s="48" t="str">
        <f t="shared" si="105"/>
        <v>AUMENTO</v>
      </c>
      <c r="S711" s="60">
        <f t="shared" si="106"/>
        <v>2.128571428571429</v>
      </c>
      <c r="T71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11" s="48" t="str">
        <f t="shared" si="107"/>
        <v>Risco MUITO ALTO de transmissão nas escolas com tendência de AUMENTO na taxa.</v>
      </c>
    </row>
    <row r="712" spans="1:21" x14ac:dyDescent="0.35">
      <c r="A712" s="56" t="s">
        <v>349</v>
      </c>
      <c r="B712" s="57">
        <v>2465</v>
      </c>
      <c r="C712" s="48" t="s">
        <v>3</v>
      </c>
      <c r="D712" s="58">
        <v>3</v>
      </c>
      <c r="E712" s="58">
        <v>2</v>
      </c>
      <c r="F712" s="58">
        <v>2</v>
      </c>
      <c r="G712" s="58">
        <v>2</v>
      </c>
      <c r="H712" s="59">
        <v>7</v>
      </c>
      <c r="I712" s="60">
        <f>Tabela1[[#This Row],[E_27/3 a 9/4]]/SUM(Tabela1[E_27/3 a 9/4])</f>
        <v>5.5314979296393461E-5</v>
      </c>
      <c r="J712" s="60">
        <f>SUM($I$4:I712)</f>
        <v>0.97035117109712399</v>
      </c>
      <c r="K712" s="61">
        <f t="shared" si="99"/>
        <v>121.70385395537525</v>
      </c>
      <c r="L712" s="61">
        <f t="shared" si="100"/>
        <v>81.135902636916839</v>
      </c>
      <c r="M712" s="61">
        <f t="shared" si="101"/>
        <v>81.135902636916839</v>
      </c>
      <c r="N712" s="61">
        <f t="shared" si="102"/>
        <v>81.135902636916839</v>
      </c>
      <c r="O712" s="61">
        <f t="shared" si="103"/>
        <v>283.97565922920893</v>
      </c>
      <c r="P712" s="59">
        <f>SLOPE(K712:O712,Datas!$G$1:$G$5)</f>
        <v>32.454361054766736</v>
      </c>
      <c r="Q712" s="61">
        <f t="shared" si="104"/>
        <v>88.235132180228419</v>
      </c>
      <c r="R712" s="48" t="str">
        <f t="shared" si="105"/>
        <v>AUMENTO</v>
      </c>
      <c r="S712" s="60">
        <f t="shared" si="106"/>
        <v>0.9285714285714286</v>
      </c>
      <c r="T71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12" s="48" t="str">
        <f t="shared" si="107"/>
        <v>Risco MUITO ALTO de transmissão nas escolas com tendência de AUMENTO na taxa.</v>
      </c>
    </row>
    <row r="713" spans="1:21" x14ac:dyDescent="0.35">
      <c r="A713" s="56" t="s">
        <v>484</v>
      </c>
      <c r="B713" s="57">
        <v>4166</v>
      </c>
      <c r="C713" s="48" t="s">
        <v>0</v>
      </c>
      <c r="D713" s="58">
        <v>0</v>
      </c>
      <c r="E713" s="58">
        <v>0</v>
      </c>
      <c r="F713" s="58">
        <v>2</v>
      </c>
      <c r="G713" s="58">
        <v>11</v>
      </c>
      <c r="H713" s="59">
        <v>16</v>
      </c>
      <c r="I713" s="60">
        <f>Tabela1[[#This Row],[E_27/3 a 9/4]]/SUM(Tabela1[E_27/3 a 9/4])</f>
        <v>1.2643423839175648E-4</v>
      </c>
      <c r="J713" s="60">
        <f>SUM($I$4:I713)</f>
        <v>0.97047760533551575</v>
      </c>
      <c r="K713" s="61">
        <f t="shared" si="99"/>
        <v>0</v>
      </c>
      <c r="L713" s="61">
        <f t="shared" si="100"/>
        <v>0</v>
      </c>
      <c r="M713" s="61">
        <f t="shared" si="101"/>
        <v>48.007681228996638</v>
      </c>
      <c r="N713" s="61">
        <f t="shared" si="102"/>
        <v>264.04224675948154</v>
      </c>
      <c r="O713" s="61">
        <f t="shared" si="103"/>
        <v>384.06144983197311</v>
      </c>
      <c r="P713" s="59">
        <f>SLOPE(K713:O713,Datas!$G$1:$G$5)</f>
        <v>103.21651464234279</v>
      </c>
      <c r="Q713" s="61">
        <f t="shared" si="104"/>
        <v>89.444914535899215</v>
      </c>
      <c r="R713" s="48" t="str">
        <f t="shared" si="105"/>
        <v>AUMENTO</v>
      </c>
      <c r="S713" s="60">
        <f t="shared" si="106"/>
        <v>19.250000000000004</v>
      </c>
      <c r="T71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13" s="48" t="str">
        <f t="shared" si="107"/>
        <v>Risco MUITO ALTO de transmissão nas escolas com tendência de AUMENTO na taxa.</v>
      </c>
    </row>
    <row r="714" spans="1:21" x14ac:dyDescent="0.35">
      <c r="A714" s="56" t="s">
        <v>123</v>
      </c>
      <c r="B714" s="57">
        <v>5597</v>
      </c>
      <c r="C714" s="48" t="s">
        <v>77</v>
      </c>
      <c r="D714" s="58">
        <v>7</v>
      </c>
      <c r="E714" s="58">
        <v>6</v>
      </c>
      <c r="F714" s="58">
        <v>3</v>
      </c>
      <c r="G714" s="58">
        <v>49</v>
      </c>
      <c r="H714" s="59">
        <v>30</v>
      </c>
      <c r="I714" s="60">
        <f>Tabela1[[#This Row],[E_27/3 a 9/4]]/SUM(Tabela1[E_27/3 a 9/4])</f>
        <v>2.3706419698454342E-4</v>
      </c>
      <c r="J714" s="60">
        <f>SUM($I$4:I714)</f>
        <v>0.9707146695325003</v>
      </c>
      <c r="K714" s="61">
        <f t="shared" si="99"/>
        <v>125.06700017866714</v>
      </c>
      <c r="L714" s="61">
        <f t="shared" si="100"/>
        <v>107.20028586742897</v>
      </c>
      <c r="M714" s="61">
        <f t="shared" si="101"/>
        <v>53.600142933714487</v>
      </c>
      <c r="N714" s="61">
        <f t="shared" si="102"/>
        <v>875.46900125066998</v>
      </c>
      <c r="O714" s="61">
        <f t="shared" si="103"/>
        <v>536.00142933714494</v>
      </c>
      <c r="P714" s="59">
        <f>SLOPE(K714:O714,Datas!$G$1:$G$5)</f>
        <v>159.01375737001962</v>
      </c>
      <c r="Q714" s="61">
        <f t="shared" si="104"/>
        <v>89.639685111798514</v>
      </c>
      <c r="R714" s="48" t="str">
        <f t="shared" si="105"/>
        <v>AUMENTO</v>
      </c>
      <c r="S714" s="60">
        <f t="shared" si="106"/>
        <v>6.4062500000000009</v>
      </c>
      <c r="T71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14" s="48" t="str">
        <f t="shared" si="107"/>
        <v>Risco MUITO ALTO de transmissão nas escolas com tendência de AUMENTO na taxa.</v>
      </c>
    </row>
    <row r="715" spans="1:21" x14ac:dyDescent="0.35">
      <c r="A715" s="56" t="s">
        <v>691</v>
      </c>
      <c r="B715" s="57">
        <v>2975</v>
      </c>
      <c r="C715" s="48" t="s">
        <v>3</v>
      </c>
      <c r="D715" s="58">
        <v>52</v>
      </c>
      <c r="E715" s="58">
        <v>3</v>
      </c>
      <c r="F715" s="58">
        <v>32</v>
      </c>
      <c r="G715" s="58">
        <v>48</v>
      </c>
      <c r="H715" s="59">
        <v>21</v>
      </c>
      <c r="I715" s="60">
        <f>Tabela1[[#This Row],[E_27/3 a 9/4]]/SUM(Tabela1[E_27/3 a 9/4])</f>
        <v>1.6594493788918039E-4</v>
      </c>
      <c r="J715" s="60">
        <f>SUM($I$4:I715)</f>
        <v>0.97088061447038942</v>
      </c>
      <c r="K715" s="61">
        <f t="shared" si="99"/>
        <v>1747.8991596638655</v>
      </c>
      <c r="L715" s="61">
        <f t="shared" si="100"/>
        <v>100.84033613445378</v>
      </c>
      <c r="M715" s="61">
        <f t="shared" si="101"/>
        <v>1075.6302521008404</v>
      </c>
      <c r="N715" s="61">
        <f t="shared" si="102"/>
        <v>1613.4453781512605</v>
      </c>
      <c r="O715" s="61">
        <f t="shared" si="103"/>
        <v>705.88235294117646</v>
      </c>
      <c r="P715" s="59">
        <f>SLOPE(K715:O715,Datas!$G$1:$G$5)</f>
        <v>-57.142857142857132</v>
      </c>
      <c r="Q715" s="61">
        <f t="shared" si="104"/>
        <v>-88.997426196239942</v>
      </c>
      <c r="R715" s="48" t="str">
        <f t="shared" si="105"/>
        <v>Redução</v>
      </c>
      <c r="S715" s="60">
        <f t="shared" si="106"/>
        <v>0.18965517241379296</v>
      </c>
      <c r="T71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15" s="48" t="str">
        <f t="shared" si="107"/>
        <v>Risco MUITO ALTO de transmissão nas escolas com tendência de Redução na taxa.</v>
      </c>
    </row>
    <row r="716" spans="1:21" x14ac:dyDescent="0.35">
      <c r="A716" s="56" t="s">
        <v>56</v>
      </c>
      <c r="B716" s="57">
        <v>12348</v>
      </c>
      <c r="C716" s="48" t="s">
        <v>30</v>
      </c>
      <c r="D716" s="58">
        <v>1</v>
      </c>
      <c r="E716" s="58">
        <v>0</v>
      </c>
      <c r="F716" s="58">
        <v>0</v>
      </c>
      <c r="G716" s="58">
        <v>23</v>
      </c>
      <c r="H716" s="59">
        <v>0</v>
      </c>
      <c r="I716" s="60">
        <f>Tabela1[[#This Row],[E_27/3 a 9/4]]/SUM(Tabela1[E_27/3 a 9/4])</f>
        <v>0</v>
      </c>
      <c r="J716" s="60">
        <f>SUM($I$4:I716)</f>
        <v>0.97088061447038942</v>
      </c>
      <c r="K716" s="61">
        <f t="shared" si="99"/>
        <v>8.0984774862325875</v>
      </c>
      <c r="L716" s="61">
        <f t="shared" si="100"/>
        <v>0</v>
      </c>
      <c r="M716" s="61">
        <f t="shared" si="101"/>
        <v>0</v>
      </c>
      <c r="N716" s="61">
        <f t="shared" si="102"/>
        <v>186.26498218334953</v>
      </c>
      <c r="O716" s="61">
        <f t="shared" si="103"/>
        <v>0</v>
      </c>
      <c r="P716" s="59">
        <f>SLOPE(K716:O716,Datas!$G$1:$G$5)</f>
        <v>17.006802721088434</v>
      </c>
      <c r="Q716" s="61">
        <f t="shared" si="104"/>
        <v>86.634882825666807</v>
      </c>
      <c r="R716" s="48" t="str">
        <f t="shared" si="105"/>
        <v>AUMENTO</v>
      </c>
      <c r="S716" s="60">
        <f t="shared" si="106"/>
        <v>33.500000000000007</v>
      </c>
      <c r="T71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716" s="48" t="str">
        <f t="shared" si="107"/>
        <v>Risco MUITO BAIXO de transmissão nas escolas com tendência de AUMENTO na taxa.</v>
      </c>
    </row>
    <row r="717" spans="1:21" x14ac:dyDescent="0.35">
      <c r="A717" s="56" t="s">
        <v>127</v>
      </c>
      <c r="B717" s="57">
        <v>5115</v>
      </c>
      <c r="C717" s="48" t="s">
        <v>0</v>
      </c>
      <c r="D717" s="58">
        <v>11</v>
      </c>
      <c r="E717" s="58">
        <v>19</v>
      </c>
      <c r="F717" s="58">
        <v>20</v>
      </c>
      <c r="G717" s="58">
        <v>37</v>
      </c>
      <c r="H717" s="59">
        <v>48</v>
      </c>
      <c r="I717" s="60">
        <f>Tabela1[[#This Row],[E_27/3 a 9/4]]/SUM(Tabela1[E_27/3 a 9/4])</f>
        <v>3.7930271517526946E-4</v>
      </c>
      <c r="J717" s="60">
        <f>SUM($I$4:I717)</f>
        <v>0.9712599171855647</v>
      </c>
      <c r="K717" s="61">
        <f t="shared" si="99"/>
        <v>215.05376344086022</v>
      </c>
      <c r="L717" s="61">
        <f t="shared" si="100"/>
        <v>371.45650048875854</v>
      </c>
      <c r="M717" s="61">
        <f t="shared" si="101"/>
        <v>391.00684261974584</v>
      </c>
      <c r="N717" s="61">
        <f t="shared" si="102"/>
        <v>723.36265884652983</v>
      </c>
      <c r="O717" s="61">
        <f t="shared" si="103"/>
        <v>938.41642228738999</v>
      </c>
      <c r="P717" s="59">
        <f>SLOPE(K717:O717,Datas!$G$1:$G$5)</f>
        <v>179.86314760508307</v>
      </c>
      <c r="Q717" s="61">
        <f t="shared" si="104"/>
        <v>89.681451203724464</v>
      </c>
      <c r="R717" s="48" t="str">
        <f t="shared" si="105"/>
        <v>AUMENTO</v>
      </c>
      <c r="S717" s="60">
        <f t="shared" si="106"/>
        <v>1.5499999999999998</v>
      </c>
      <c r="T71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17" s="48" t="str">
        <f t="shared" si="107"/>
        <v>Risco MUITO ALTO de transmissão nas escolas com tendência de AUMENTO na taxa.</v>
      </c>
    </row>
    <row r="718" spans="1:21" x14ac:dyDescent="0.35">
      <c r="A718" s="56" t="s">
        <v>386</v>
      </c>
      <c r="B718" s="57">
        <v>7591</v>
      </c>
      <c r="C718" s="48" t="s">
        <v>0</v>
      </c>
      <c r="D718" s="58">
        <v>44</v>
      </c>
      <c r="E718" s="58">
        <v>17</v>
      </c>
      <c r="F718" s="58">
        <v>0</v>
      </c>
      <c r="G718" s="58">
        <v>10</v>
      </c>
      <c r="H718" s="59">
        <v>0</v>
      </c>
      <c r="I718" s="60">
        <f>Tabela1[[#This Row],[E_27/3 a 9/4]]/SUM(Tabela1[E_27/3 a 9/4])</f>
        <v>0</v>
      </c>
      <c r="J718" s="60">
        <f>SUM($I$4:I718)</f>
        <v>0.9712599171855647</v>
      </c>
      <c r="K718" s="61">
        <f t="shared" si="99"/>
        <v>579.63377684099589</v>
      </c>
      <c r="L718" s="61">
        <f t="shared" si="100"/>
        <v>223.94941377947569</v>
      </c>
      <c r="M718" s="61">
        <f t="shared" si="101"/>
        <v>0</v>
      </c>
      <c r="N718" s="61">
        <f t="shared" si="102"/>
        <v>131.73494928204454</v>
      </c>
      <c r="O718" s="61">
        <f t="shared" si="103"/>
        <v>0</v>
      </c>
      <c r="P718" s="59">
        <f>SLOPE(K718:O718,Datas!$G$1:$G$5)</f>
        <v>-125.14820181794229</v>
      </c>
      <c r="Q718" s="61">
        <f t="shared" si="104"/>
        <v>-89.542186309425276</v>
      </c>
      <c r="R718" s="48" t="str">
        <f t="shared" si="105"/>
        <v>Redução</v>
      </c>
      <c r="S718" s="60">
        <f t="shared" si="106"/>
        <v>-0.75409836065573765</v>
      </c>
      <c r="T71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718" s="48" t="str">
        <f t="shared" si="107"/>
        <v>Risco MUITO BAIXO de transmissão nas escolas com tendência de Redução na taxa.</v>
      </c>
    </row>
    <row r="719" spans="1:21" x14ac:dyDescent="0.35">
      <c r="A719" s="56" t="s">
        <v>358</v>
      </c>
      <c r="B719" s="57">
        <v>3969</v>
      </c>
      <c r="C719" s="48" t="s">
        <v>50</v>
      </c>
      <c r="D719" s="58">
        <v>15</v>
      </c>
      <c r="E719" s="58">
        <v>0</v>
      </c>
      <c r="F719" s="58">
        <v>29</v>
      </c>
      <c r="G719" s="58">
        <v>70</v>
      </c>
      <c r="H719" s="59">
        <v>103</v>
      </c>
      <c r="I719" s="60">
        <f>Tabela1[[#This Row],[E_27/3 a 9/4]]/SUM(Tabela1[E_27/3 a 9/4])</f>
        <v>8.1392040964693236E-4</v>
      </c>
      <c r="J719" s="60">
        <f>SUM($I$4:I719)</f>
        <v>0.9720738375952116</v>
      </c>
      <c r="K719" s="61">
        <f t="shared" si="99"/>
        <v>377.92894935752082</v>
      </c>
      <c r="L719" s="61">
        <f t="shared" si="100"/>
        <v>0</v>
      </c>
      <c r="M719" s="61">
        <f t="shared" si="101"/>
        <v>730.66263542454021</v>
      </c>
      <c r="N719" s="61">
        <f t="shared" si="102"/>
        <v>1763.6684303350969</v>
      </c>
      <c r="O719" s="61">
        <f t="shared" si="103"/>
        <v>2595.1121189216428</v>
      </c>
      <c r="P719" s="59">
        <f>SLOPE(K719:O719,Datas!$G$1:$G$5)</f>
        <v>619.80347694633406</v>
      </c>
      <c r="Q719" s="61">
        <f t="shared" si="104"/>
        <v>89.907558231070652</v>
      </c>
      <c r="R719" s="48" t="str">
        <f t="shared" si="105"/>
        <v>AUMENTO</v>
      </c>
      <c r="S719" s="60">
        <f t="shared" si="106"/>
        <v>4.8977272727272716</v>
      </c>
      <c r="T71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19" s="48" t="str">
        <f t="shared" si="107"/>
        <v>Risco MUITO ALTO de transmissão nas escolas com tendência de AUMENTO na taxa.</v>
      </c>
    </row>
    <row r="720" spans="1:21" x14ac:dyDescent="0.35">
      <c r="A720" s="56" t="s">
        <v>345</v>
      </c>
      <c r="B720" s="57">
        <v>1971</v>
      </c>
      <c r="C720" s="48" t="s">
        <v>3</v>
      </c>
      <c r="D720" s="58">
        <v>1</v>
      </c>
      <c r="E720" s="58">
        <v>3</v>
      </c>
      <c r="F720" s="58">
        <v>1</v>
      </c>
      <c r="G720" s="58">
        <v>2</v>
      </c>
      <c r="H720" s="59">
        <v>3</v>
      </c>
      <c r="I720" s="60">
        <f>Tabela1[[#This Row],[E_27/3 a 9/4]]/SUM(Tabela1[E_27/3 a 9/4])</f>
        <v>2.3706419698454342E-5</v>
      </c>
      <c r="J720" s="60">
        <f>SUM($I$4:I720)</f>
        <v>0.97209754401491</v>
      </c>
      <c r="K720" s="61">
        <f t="shared" si="99"/>
        <v>50.735667174023334</v>
      </c>
      <c r="L720" s="61">
        <f t="shared" si="100"/>
        <v>152.20700152207002</v>
      </c>
      <c r="M720" s="61">
        <f t="shared" si="101"/>
        <v>50.735667174023334</v>
      </c>
      <c r="N720" s="61">
        <f t="shared" si="102"/>
        <v>101.47133434804667</v>
      </c>
      <c r="O720" s="61">
        <f t="shared" si="103"/>
        <v>152.20700152207002</v>
      </c>
      <c r="P720" s="59">
        <f>SLOPE(K720:O720,Datas!$G$1:$G$5)</f>
        <v>15.220700152207002</v>
      </c>
      <c r="Q720" s="61">
        <f t="shared" si="104"/>
        <v>86.241069536460202</v>
      </c>
      <c r="R720" s="48" t="str">
        <f t="shared" si="105"/>
        <v>AUMENTO</v>
      </c>
      <c r="S720" s="60">
        <f t="shared" si="106"/>
        <v>0.50000000000000022</v>
      </c>
      <c r="T720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20" s="48" t="str">
        <f t="shared" si="107"/>
        <v>Risco alto de transmissão nas escolas com tendência de AUMENTO na taxa.</v>
      </c>
    </row>
    <row r="721" spans="1:21" x14ac:dyDescent="0.35">
      <c r="A721" s="56" t="s">
        <v>234</v>
      </c>
      <c r="B721" s="57">
        <v>15314</v>
      </c>
      <c r="C721" s="48" t="s">
        <v>10</v>
      </c>
      <c r="D721" s="58">
        <v>10</v>
      </c>
      <c r="E721" s="58">
        <v>9</v>
      </c>
      <c r="F721" s="58">
        <v>4</v>
      </c>
      <c r="G721" s="58">
        <v>15</v>
      </c>
      <c r="H721" s="59">
        <v>29</v>
      </c>
      <c r="I721" s="60">
        <f>Tabela1[[#This Row],[E_27/3 a 9/4]]/SUM(Tabela1[E_27/3 a 9/4])</f>
        <v>2.2916205708505864E-4</v>
      </c>
      <c r="J721" s="60">
        <f>SUM($I$4:I721)</f>
        <v>0.97232670607199501</v>
      </c>
      <c r="K721" s="61">
        <f t="shared" si="99"/>
        <v>65.299725741151889</v>
      </c>
      <c r="L721" s="61">
        <f t="shared" si="100"/>
        <v>58.769753167036697</v>
      </c>
      <c r="M721" s="61">
        <f t="shared" si="101"/>
        <v>26.119890296460756</v>
      </c>
      <c r="N721" s="61">
        <f t="shared" si="102"/>
        <v>97.949588611727819</v>
      </c>
      <c r="O721" s="61">
        <f t="shared" si="103"/>
        <v>189.36920464934047</v>
      </c>
      <c r="P721" s="59">
        <f>SLOPE(K721:O721,Datas!$G$1:$G$5)</f>
        <v>28.731879326106831</v>
      </c>
      <c r="Q721" s="61">
        <f t="shared" si="104"/>
        <v>88.006651063067665</v>
      </c>
      <c r="R721" s="48" t="str">
        <f t="shared" si="105"/>
        <v>AUMENTO</v>
      </c>
      <c r="S721" s="60">
        <f t="shared" si="106"/>
        <v>1.8695652173913047</v>
      </c>
      <c r="T721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21" s="48" t="str">
        <f t="shared" si="107"/>
        <v>Risco alto de transmissão nas escolas com tendência de AUMENTO na taxa.</v>
      </c>
    </row>
    <row r="722" spans="1:21" x14ac:dyDescent="0.35">
      <c r="A722" s="56" t="s">
        <v>247</v>
      </c>
      <c r="B722" s="57">
        <v>3912</v>
      </c>
      <c r="C722" s="48" t="s">
        <v>0</v>
      </c>
      <c r="D722" s="58">
        <v>6</v>
      </c>
      <c r="E722" s="58">
        <v>4</v>
      </c>
      <c r="F722" s="58">
        <v>36</v>
      </c>
      <c r="G722" s="58">
        <v>35</v>
      </c>
      <c r="H722" s="59">
        <v>69</v>
      </c>
      <c r="I722" s="60">
        <f>Tabela1[[#This Row],[E_27/3 a 9/4]]/SUM(Tabela1[E_27/3 a 9/4])</f>
        <v>5.4524765306444985E-4</v>
      </c>
      <c r="J722" s="60">
        <f>SUM($I$4:I722)</f>
        <v>0.97287195372505941</v>
      </c>
      <c r="K722" s="61">
        <f t="shared" si="99"/>
        <v>153.37423312883436</v>
      </c>
      <c r="L722" s="61">
        <f t="shared" si="100"/>
        <v>102.24948875255625</v>
      </c>
      <c r="M722" s="61">
        <f t="shared" si="101"/>
        <v>920.24539877300617</v>
      </c>
      <c r="N722" s="61">
        <f t="shared" si="102"/>
        <v>894.68302658486709</v>
      </c>
      <c r="O722" s="61">
        <f t="shared" si="103"/>
        <v>1763.8036809815949</v>
      </c>
      <c r="P722" s="59">
        <f>SLOPE(K722:O722,Datas!$G$1:$G$5)</f>
        <v>401.32924335378323</v>
      </c>
      <c r="Q722" s="61">
        <f t="shared" si="104"/>
        <v>89.857235270328403</v>
      </c>
      <c r="R722" s="48" t="str">
        <f t="shared" si="105"/>
        <v>AUMENTO</v>
      </c>
      <c r="S722" s="60">
        <f t="shared" si="106"/>
        <v>2.3913043478260869</v>
      </c>
      <c r="T72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22" s="48" t="str">
        <f t="shared" si="107"/>
        <v>Risco MUITO ALTO de transmissão nas escolas com tendência de AUMENTO na taxa.</v>
      </c>
    </row>
    <row r="723" spans="1:21" x14ac:dyDescent="0.35">
      <c r="A723" s="56" t="s">
        <v>118</v>
      </c>
      <c r="B723" s="57">
        <v>7100</v>
      </c>
      <c r="C723" s="48" t="s">
        <v>0</v>
      </c>
      <c r="D723" s="58">
        <v>6</v>
      </c>
      <c r="E723" s="58">
        <v>12</v>
      </c>
      <c r="F723" s="58">
        <v>8</v>
      </c>
      <c r="G723" s="58">
        <v>29</v>
      </c>
      <c r="H723" s="59">
        <v>35</v>
      </c>
      <c r="I723" s="60">
        <f>Tabela1[[#This Row],[E_27/3 a 9/4]]/SUM(Tabela1[E_27/3 a 9/4])</f>
        <v>2.765748964819673E-4</v>
      </c>
      <c r="J723" s="60">
        <f>SUM($I$4:I723)</f>
        <v>0.97314852862154133</v>
      </c>
      <c r="K723" s="61">
        <f t="shared" si="99"/>
        <v>84.507042253521135</v>
      </c>
      <c r="L723" s="61">
        <f t="shared" si="100"/>
        <v>169.01408450704227</v>
      </c>
      <c r="M723" s="61">
        <f t="shared" si="101"/>
        <v>112.67605633802818</v>
      </c>
      <c r="N723" s="61">
        <f t="shared" si="102"/>
        <v>408.45070422535213</v>
      </c>
      <c r="O723" s="61">
        <f t="shared" si="103"/>
        <v>492.95774647887328</v>
      </c>
      <c r="P723" s="59">
        <f>SLOPE(K723:O723,Datas!$G$1:$G$5)</f>
        <v>105.63380281690142</v>
      </c>
      <c r="Q723" s="61">
        <f t="shared" si="104"/>
        <v>89.45761615596723</v>
      </c>
      <c r="R723" s="48" t="str">
        <f t="shared" si="105"/>
        <v>AUMENTO</v>
      </c>
      <c r="S723" s="60">
        <f t="shared" si="106"/>
        <v>2.692307692307693</v>
      </c>
      <c r="T72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23" s="48" t="str">
        <f t="shared" si="107"/>
        <v>Risco MUITO ALTO de transmissão nas escolas com tendência de AUMENTO na taxa.</v>
      </c>
    </row>
    <row r="724" spans="1:21" x14ac:dyDescent="0.35">
      <c r="A724" s="56" t="s">
        <v>745</v>
      </c>
      <c r="B724" s="57">
        <v>6945</v>
      </c>
      <c r="C724" s="48" t="s">
        <v>26</v>
      </c>
      <c r="D724" s="58">
        <v>34</v>
      </c>
      <c r="E724" s="58">
        <v>43</v>
      </c>
      <c r="F724" s="58">
        <v>70</v>
      </c>
      <c r="G724" s="58">
        <v>51</v>
      </c>
      <c r="H724" s="59">
        <v>20</v>
      </c>
      <c r="I724" s="60">
        <f>Tabela1[[#This Row],[E_27/3 a 9/4]]/SUM(Tabela1[E_27/3 a 9/4])</f>
        <v>1.5804279798969562E-4</v>
      </c>
      <c r="J724" s="60">
        <f>SUM($I$4:I724)</f>
        <v>0.97330657141953103</v>
      </c>
      <c r="K724" s="61">
        <f t="shared" si="99"/>
        <v>489.56083513318936</v>
      </c>
      <c r="L724" s="61">
        <f t="shared" si="100"/>
        <v>619.15046796256297</v>
      </c>
      <c r="M724" s="61">
        <f t="shared" si="101"/>
        <v>1007.9193664506838</v>
      </c>
      <c r="N724" s="61">
        <f t="shared" si="102"/>
        <v>734.34125269978404</v>
      </c>
      <c r="O724" s="61">
        <f t="shared" si="103"/>
        <v>287.97696184305255</v>
      </c>
      <c r="P724" s="59">
        <f>SLOPE(K724:O724,Datas!$G$1:$G$5)</f>
        <v>-28.797696184305256</v>
      </c>
      <c r="Q724" s="61">
        <f t="shared" si="104"/>
        <v>-88.011203180249495</v>
      </c>
      <c r="R724" s="48" t="str">
        <f t="shared" si="105"/>
        <v>Redução</v>
      </c>
      <c r="S724" s="60">
        <f t="shared" si="106"/>
        <v>-0.27551020408163274</v>
      </c>
      <c r="T72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24" s="48" t="str">
        <f t="shared" si="107"/>
        <v>Risco MUITO ALTO de transmissão nas escolas com tendência de Redução na taxa.</v>
      </c>
    </row>
    <row r="725" spans="1:21" x14ac:dyDescent="0.35">
      <c r="A725" s="56" t="s">
        <v>196</v>
      </c>
      <c r="B725" s="57">
        <v>7256</v>
      </c>
      <c r="C725" s="48" t="s">
        <v>0</v>
      </c>
      <c r="D725" s="58">
        <v>7</v>
      </c>
      <c r="E725" s="58">
        <v>1</v>
      </c>
      <c r="F725" s="58">
        <v>8</v>
      </c>
      <c r="G725" s="58">
        <v>10</v>
      </c>
      <c r="H725" s="59">
        <v>14</v>
      </c>
      <c r="I725" s="60">
        <f>Tabela1[[#This Row],[E_27/3 a 9/4]]/SUM(Tabela1[E_27/3 a 9/4])</f>
        <v>1.1062995859278692E-4</v>
      </c>
      <c r="J725" s="60">
        <f>SUM($I$4:I725)</f>
        <v>0.97341720137812382</v>
      </c>
      <c r="K725" s="61">
        <f t="shared" si="99"/>
        <v>96.471885336273431</v>
      </c>
      <c r="L725" s="61">
        <f t="shared" si="100"/>
        <v>13.781697905181918</v>
      </c>
      <c r="M725" s="61">
        <f t="shared" si="101"/>
        <v>110.25358324145535</v>
      </c>
      <c r="N725" s="61">
        <f t="shared" si="102"/>
        <v>137.81697905181917</v>
      </c>
      <c r="O725" s="61">
        <f t="shared" si="103"/>
        <v>192.94377067254686</v>
      </c>
      <c r="P725" s="59">
        <f>SLOPE(K725:O725,Datas!$G$1:$G$5)</f>
        <v>31.697905181918411</v>
      </c>
      <c r="Q725" s="61">
        <f t="shared" si="104"/>
        <v>88.193042020930022</v>
      </c>
      <c r="R725" s="48" t="str">
        <f t="shared" si="105"/>
        <v>AUMENTO</v>
      </c>
      <c r="S725" s="60">
        <f t="shared" si="106"/>
        <v>1.2500000000000004</v>
      </c>
      <c r="T725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25" s="48" t="str">
        <f t="shared" si="107"/>
        <v>Risco alto de transmissão nas escolas com tendência de AUMENTO na taxa.</v>
      </c>
    </row>
    <row r="726" spans="1:21" x14ac:dyDescent="0.35">
      <c r="A726" s="56" t="s">
        <v>576</v>
      </c>
      <c r="B726" s="57">
        <v>4945</v>
      </c>
      <c r="C726" s="48" t="s">
        <v>30</v>
      </c>
      <c r="D726" s="58">
        <v>4</v>
      </c>
      <c r="E726" s="58">
        <v>11</v>
      </c>
      <c r="F726" s="58">
        <v>15</v>
      </c>
      <c r="G726" s="58">
        <v>24</v>
      </c>
      <c r="H726" s="59">
        <v>29</v>
      </c>
      <c r="I726" s="60">
        <f>Tabela1[[#This Row],[E_27/3 a 9/4]]/SUM(Tabela1[E_27/3 a 9/4])</f>
        <v>2.2916205708505864E-4</v>
      </c>
      <c r="J726" s="60">
        <f>SUM($I$4:I726)</f>
        <v>0.97364636343520883</v>
      </c>
      <c r="K726" s="61">
        <f t="shared" si="99"/>
        <v>80.889787664307377</v>
      </c>
      <c r="L726" s="61">
        <f t="shared" si="100"/>
        <v>222.4469160768453</v>
      </c>
      <c r="M726" s="61">
        <f t="shared" si="101"/>
        <v>303.33670374115269</v>
      </c>
      <c r="N726" s="61">
        <f t="shared" si="102"/>
        <v>485.33872598584429</v>
      </c>
      <c r="O726" s="61">
        <f t="shared" si="103"/>
        <v>586.45096056622856</v>
      </c>
      <c r="P726" s="59">
        <f>SLOPE(K726:O726,Datas!$G$1:$G$5)</f>
        <v>127.40141557128413</v>
      </c>
      <c r="Q726" s="61">
        <f t="shared" si="104"/>
        <v>89.550282839208933</v>
      </c>
      <c r="R726" s="48" t="str">
        <f t="shared" si="105"/>
        <v>AUMENTO</v>
      </c>
      <c r="S726" s="60">
        <f t="shared" si="106"/>
        <v>1.6500000000000004</v>
      </c>
      <c r="T72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26" s="48" t="str">
        <f t="shared" si="107"/>
        <v>Risco MUITO ALTO de transmissão nas escolas com tendência de AUMENTO na taxa.</v>
      </c>
    </row>
    <row r="727" spans="1:21" x14ac:dyDescent="0.35">
      <c r="A727" s="56" t="s">
        <v>80</v>
      </c>
      <c r="B727" s="57">
        <v>3720</v>
      </c>
      <c r="C727" s="48" t="s">
        <v>26</v>
      </c>
      <c r="D727" s="58">
        <v>19</v>
      </c>
      <c r="E727" s="58">
        <v>4</v>
      </c>
      <c r="F727" s="58">
        <v>7</v>
      </c>
      <c r="G727" s="58">
        <v>9</v>
      </c>
      <c r="H727" s="59">
        <v>12</v>
      </c>
      <c r="I727" s="60">
        <f>Tabela1[[#This Row],[E_27/3 a 9/4]]/SUM(Tabela1[E_27/3 a 9/4])</f>
        <v>9.4825678793817366E-5</v>
      </c>
      <c r="J727" s="60">
        <f>SUM($I$4:I727)</f>
        <v>0.97374118911400265</v>
      </c>
      <c r="K727" s="61">
        <f t="shared" si="99"/>
        <v>510.75268817204307</v>
      </c>
      <c r="L727" s="61">
        <f t="shared" si="100"/>
        <v>107.52688172043011</v>
      </c>
      <c r="M727" s="61">
        <f t="shared" si="101"/>
        <v>188.1720430107527</v>
      </c>
      <c r="N727" s="61">
        <f t="shared" si="102"/>
        <v>241.93548387096774</v>
      </c>
      <c r="O727" s="61">
        <f t="shared" si="103"/>
        <v>322.58064516129031</v>
      </c>
      <c r="P727" s="59">
        <f>SLOPE(K727:O727,Datas!$G$1:$G$5)</f>
        <v>-24.19354838709679</v>
      </c>
      <c r="Q727" s="61">
        <f t="shared" si="104"/>
        <v>-87.633121726606916</v>
      </c>
      <c r="R727" s="48" t="str">
        <f t="shared" si="105"/>
        <v>Redução</v>
      </c>
      <c r="S727" s="60">
        <f t="shared" si="106"/>
        <v>4.9999999999999989E-2</v>
      </c>
      <c r="T72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27" s="48" t="str">
        <f t="shared" si="107"/>
        <v>Risco MUITO ALTO de transmissão nas escolas com tendência de Redução na taxa.</v>
      </c>
    </row>
    <row r="728" spans="1:21" x14ac:dyDescent="0.35">
      <c r="A728" s="56" t="s">
        <v>734</v>
      </c>
      <c r="B728" s="57">
        <v>7341</v>
      </c>
      <c r="C728" s="48" t="s">
        <v>0</v>
      </c>
      <c r="D728" s="58">
        <v>28</v>
      </c>
      <c r="E728" s="58">
        <v>70</v>
      </c>
      <c r="F728" s="58">
        <v>57</v>
      </c>
      <c r="G728" s="58">
        <v>96</v>
      </c>
      <c r="H728" s="59">
        <v>9</v>
      </c>
      <c r="I728" s="60">
        <f>Tabela1[[#This Row],[E_27/3 a 9/4]]/SUM(Tabela1[E_27/3 a 9/4])</f>
        <v>7.1119259095363025E-5</v>
      </c>
      <c r="J728" s="60">
        <f>SUM($I$4:I728)</f>
        <v>0.97381230837309796</v>
      </c>
      <c r="K728" s="61">
        <f t="shared" si="99"/>
        <v>381.41942514643785</v>
      </c>
      <c r="L728" s="61">
        <f t="shared" si="100"/>
        <v>953.54856286609458</v>
      </c>
      <c r="M728" s="61">
        <f t="shared" si="101"/>
        <v>776.46097261953412</v>
      </c>
      <c r="N728" s="61">
        <f t="shared" si="102"/>
        <v>1307.7237433592154</v>
      </c>
      <c r="O728" s="61">
        <f t="shared" si="103"/>
        <v>122.59910093992644</v>
      </c>
      <c r="P728" s="59">
        <f>SLOPE(K728:O728,Datas!$G$1:$G$5)</f>
        <v>-16.346546791990203</v>
      </c>
      <c r="Q728" s="61">
        <f t="shared" si="104"/>
        <v>-86.499293330961123</v>
      </c>
      <c r="R728" s="48" t="str">
        <f t="shared" si="105"/>
        <v>Redução</v>
      </c>
      <c r="S728" s="60">
        <f t="shared" si="106"/>
        <v>1.6129032258064491E-2</v>
      </c>
      <c r="T728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28" s="48" t="str">
        <f t="shared" si="107"/>
        <v>Risco alto de transmissão nas escolas com tendência de Redução na taxa.</v>
      </c>
    </row>
    <row r="729" spans="1:21" x14ac:dyDescent="0.35">
      <c r="A729" s="56" t="s">
        <v>356</v>
      </c>
      <c r="B729" s="57">
        <v>7583</v>
      </c>
      <c r="C729" s="48" t="s">
        <v>30</v>
      </c>
      <c r="D729" s="58">
        <v>5</v>
      </c>
      <c r="E729" s="58">
        <v>33</v>
      </c>
      <c r="F729" s="58">
        <v>12</v>
      </c>
      <c r="G729" s="58">
        <v>14</v>
      </c>
      <c r="H729" s="59">
        <v>23</v>
      </c>
      <c r="I729" s="60">
        <f>Tabela1[[#This Row],[E_27/3 a 9/4]]/SUM(Tabela1[E_27/3 a 9/4])</f>
        <v>1.8174921768814996E-4</v>
      </c>
      <c r="J729" s="60">
        <f>SUM($I$4:I729)</f>
        <v>0.97399405759078606</v>
      </c>
      <c r="K729" s="61">
        <f t="shared" si="99"/>
        <v>65.936964262165375</v>
      </c>
      <c r="L729" s="61">
        <f t="shared" si="100"/>
        <v>435.18396413029143</v>
      </c>
      <c r="M729" s="61">
        <f t="shared" si="101"/>
        <v>158.24871422919688</v>
      </c>
      <c r="N729" s="61">
        <f t="shared" si="102"/>
        <v>184.62349993406303</v>
      </c>
      <c r="O729" s="61">
        <f t="shared" si="103"/>
        <v>303.31003560596071</v>
      </c>
      <c r="P729" s="59">
        <f>SLOPE(K729:O729,Datas!$G$1:$G$5)</f>
        <v>22.418567849136231</v>
      </c>
      <c r="Q729" s="61">
        <f t="shared" si="104"/>
        <v>87.445964210575383</v>
      </c>
      <c r="R729" s="48" t="str">
        <f t="shared" si="105"/>
        <v>AUMENTO</v>
      </c>
      <c r="S729" s="60">
        <f t="shared" si="106"/>
        <v>0.11000000000000021</v>
      </c>
      <c r="T72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29" s="48" t="str">
        <f t="shared" si="107"/>
        <v>Risco MUITO ALTO de transmissão nas escolas com tendência de AUMENTO na taxa.</v>
      </c>
    </row>
    <row r="730" spans="1:21" x14ac:dyDescent="0.35">
      <c r="A730" s="56" t="s">
        <v>779</v>
      </c>
      <c r="B730" s="57">
        <v>6582</v>
      </c>
      <c r="C730" s="48" t="s">
        <v>30</v>
      </c>
      <c r="D730" s="58">
        <v>25</v>
      </c>
      <c r="E730" s="58">
        <v>8</v>
      </c>
      <c r="F730" s="58">
        <v>7</v>
      </c>
      <c r="G730" s="58">
        <v>23</v>
      </c>
      <c r="H730" s="59">
        <v>13</v>
      </c>
      <c r="I730" s="60">
        <f>Tabela1[[#This Row],[E_27/3 a 9/4]]/SUM(Tabela1[E_27/3 a 9/4])</f>
        <v>1.0272781869330215E-4</v>
      </c>
      <c r="J730" s="60">
        <f>SUM($I$4:I730)</f>
        <v>0.9740967854094793</v>
      </c>
      <c r="K730" s="61">
        <f t="shared" si="99"/>
        <v>379.82376177453659</v>
      </c>
      <c r="L730" s="61">
        <f t="shared" si="100"/>
        <v>121.54360376785171</v>
      </c>
      <c r="M730" s="61">
        <f t="shared" si="101"/>
        <v>106.35065329687025</v>
      </c>
      <c r="N730" s="61">
        <f t="shared" si="102"/>
        <v>349.43786083257368</v>
      </c>
      <c r="O730" s="61">
        <f t="shared" si="103"/>
        <v>197.50835612275904</v>
      </c>
      <c r="P730" s="59">
        <f>SLOPE(K730:O730,Datas!$G$1:$G$5)</f>
        <v>-13.673655423883314</v>
      </c>
      <c r="Q730" s="61">
        <f t="shared" si="104"/>
        <v>-85.817215238476066</v>
      </c>
      <c r="R730" s="48" t="str">
        <f t="shared" si="105"/>
        <v>Redução</v>
      </c>
      <c r="S730" s="60">
        <f t="shared" si="106"/>
        <v>0.35000000000000003</v>
      </c>
      <c r="T730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30" s="48" t="str">
        <f t="shared" si="107"/>
        <v>Risco alto de transmissão nas escolas com tendência de Redução na taxa.</v>
      </c>
    </row>
    <row r="731" spans="1:21" x14ac:dyDescent="0.35">
      <c r="A731" s="56" t="s">
        <v>629</v>
      </c>
      <c r="B731" s="57">
        <v>4060</v>
      </c>
      <c r="C731" s="48" t="s">
        <v>19</v>
      </c>
      <c r="D731" s="58">
        <v>5</v>
      </c>
      <c r="E731" s="58">
        <v>2</v>
      </c>
      <c r="F731" s="58">
        <v>1</v>
      </c>
      <c r="G731" s="58">
        <v>7</v>
      </c>
      <c r="H731" s="59">
        <v>17</v>
      </c>
      <c r="I731" s="60">
        <f>Tabela1[[#This Row],[E_27/3 a 9/4]]/SUM(Tabela1[E_27/3 a 9/4])</f>
        <v>1.3433637829124128E-4</v>
      </c>
      <c r="J731" s="60">
        <f>SUM($I$4:I731)</f>
        <v>0.97423112178777049</v>
      </c>
      <c r="K731" s="61">
        <f t="shared" si="99"/>
        <v>123.15270935960591</v>
      </c>
      <c r="L731" s="61">
        <f t="shared" si="100"/>
        <v>49.261083743842363</v>
      </c>
      <c r="M731" s="61">
        <f t="shared" si="101"/>
        <v>24.630541871921181</v>
      </c>
      <c r="N731" s="61">
        <f t="shared" si="102"/>
        <v>172.41379310344828</v>
      </c>
      <c r="O731" s="61">
        <f t="shared" si="103"/>
        <v>418.71921182266004</v>
      </c>
      <c r="P731" s="59">
        <f>SLOPE(K731:O731,Datas!$G$1:$G$5)</f>
        <v>71.428571428571416</v>
      </c>
      <c r="Q731" s="61">
        <f t="shared" si="104"/>
        <v>89.197911487194375</v>
      </c>
      <c r="R731" s="48" t="str">
        <f t="shared" si="105"/>
        <v>AUMENTO</v>
      </c>
      <c r="S731" s="60">
        <f t="shared" si="106"/>
        <v>3.5</v>
      </c>
      <c r="T73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31" s="48" t="str">
        <f t="shared" si="107"/>
        <v>Risco MUITO ALTO de transmissão nas escolas com tendência de AUMENTO na taxa.</v>
      </c>
    </row>
    <row r="732" spans="1:21" x14ac:dyDescent="0.35">
      <c r="A732" s="56" t="s">
        <v>111</v>
      </c>
      <c r="B732" s="57">
        <v>5198</v>
      </c>
      <c r="C732" s="48" t="s">
        <v>0</v>
      </c>
      <c r="D732" s="58">
        <v>23</v>
      </c>
      <c r="E732" s="58">
        <v>17</v>
      </c>
      <c r="F732" s="58">
        <v>7</v>
      </c>
      <c r="G732" s="58">
        <v>15</v>
      </c>
      <c r="H732" s="59">
        <v>21</v>
      </c>
      <c r="I732" s="60">
        <f>Tabela1[[#This Row],[E_27/3 a 9/4]]/SUM(Tabela1[E_27/3 a 9/4])</f>
        <v>1.6594493788918039E-4</v>
      </c>
      <c r="J732" s="60">
        <f>SUM($I$4:I732)</f>
        <v>0.97439706672565962</v>
      </c>
      <c r="K732" s="61">
        <f t="shared" si="99"/>
        <v>442.47787610619469</v>
      </c>
      <c r="L732" s="61">
        <f t="shared" si="100"/>
        <v>327.04886494805692</v>
      </c>
      <c r="M732" s="61">
        <f t="shared" si="101"/>
        <v>134.66717968449404</v>
      </c>
      <c r="N732" s="61">
        <f t="shared" si="102"/>
        <v>288.57252789534436</v>
      </c>
      <c r="O732" s="61">
        <f t="shared" si="103"/>
        <v>404.00153905348208</v>
      </c>
      <c r="P732" s="59">
        <f>SLOPE(K732:O732,Datas!$G$1:$G$5)</f>
        <v>-11.542901115813777</v>
      </c>
      <c r="Q732" s="61">
        <f t="shared" si="104"/>
        <v>-85.048638148689093</v>
      </c>
      <c r="R732" s="48" t="str">
        <f t="shared" si="105"/>
        <v>Redução</v>
      </c>
      <c r="S732" s="60">
        <f t="shared" si="106"/>
        <v>0.14893617021276578</v>
      </c>
      <c r="T73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32" s="48" t="str">
        <f t="shared" si="107"/>
        <v>Risco MUITO ALTO de transmissão nas escolas com tendência de Redução na taxa.</v>
      </c>
    </row>
    <row r="733" spans="1:21" x14ac:dyDescent="0.35">
      <c r="A733" s="56" t="s">
        <v>521</v>
      </c>
      <c r="B733" s="57">
        <v>2574</v>
      </c>
      <c r="C733" s="48" t="s">
        <v>0</v>
      </c>
      <c r="D733" s="58">
        <v>4</v>
      </c>
      <c r="E733" s="58">
        <v>0</v>
      </c>
      <c r="F733" s="58">
        <v>0</v>
      </c>
      <c r="G733" s="58">
        <v>0</v>
      </c>
      <c r="H733" s="59">
        <v>2</v>
      </c>
      <c r="I733" s="60">
        <f>Tabela1[[#This Row],[E_27/3 a 9/4]]/SUM(Tabela1[E_27/3 a 9/4])</f>
        <v>1.580427979896956E-5</v>
      </c>
      <c r="J733" s="60">
        <f>SUM($I$4:I733)</f>
        <v>0.97441287100545859</v>
      </c>
      <c r="K733" s="61">
        <f t="shared" si="99"/>
        <v>155.4001554001554</v>
      </c>
      <c r="L733" s="61">
        <f t="shared" si="100"/>
        <v>0</v>
      </c>
      <c r="M733" s="61">
        <f t="shared" si="101"/>
        <v>0</v>
      </c>
      <c r="N733" s="61">
        <f t="shared" si="102"/>
        <v>0</v>
      </c>
      <c r="O733" s="61">
        <f t="shared" si="103"/>
        <v>77.700077700077699</v>
      </c>
      <c r="P733" s="59">
        <f>SLOPE(K733:O733,Datas!$G$1:$G$5)</f>
        <v>-15.540015540015537</v>
      </c>
      <c r="Q733" s="61">
        <f t="shared" si="104"/>
        <v>-86.318093152150723</v>
      </c>
      <c r="R733" s="48" t="str">
        <f t="shared" si="105"/>
        <v>Redução</v>
      </c>
      <c r="S733" s="60">
        <f t="shared" si="106"/>
        <v>-0.24999999999999997</v>
      </c>
      <c r="T733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33" s="48" t="str">
        <f t="shared" si="107"/>
        <v>Risco alto de transmissão nas escolas com tendência de Redução na taxa.</v>
      </c>
    </row>
    <row r="734" spans="1:21" x14ac:dyDescent="0.35">
      <c r="A734" s="56" t="s">
        <v>536</v>
      </c>
      <c r="B734" s="57">
        <v>5996</v>
      </c>
      <c r="C734" s="48" t="s">
        <v>30</v>
      </c>
      <c r="D734" s="58">
        <v>6</v>
      </c>
      <c r="E734" s="58">
        <v>1</v>
      </c>
      <c r="F734" s="58">
        <v>6</v>
      </c>
      <c r="G734" s="58">
        <v>8</v>
      </c>
      <c r="H734" s="59">
        <v>32</v>
      </c>
      <c r="I734" s="60">
        <f>Tabela1[[#This Row],[E_27/3 a 9/4]]/SUM(Tabela1[E_27/3 a 9/4])</f>
        <v>2.5286847678351296E-4</v>
      </c>
      <c r="J734" s="60">
        <f>SUM($I$4:I734)</f>
        <v>0.97466573948224211</v>
      </c>
      <c r="K734" s="61">
        <f t="shared" si="99"/>
        <v>100.06671114076052</v>
      </c>
      <c r="L734" s="61">
        <f t="shared" si="100"/>
        <v>16.677785190126748</v>
      </c>
      <c r="M734" s="61">
        <f t="shared" si="101"/>
        <v>100.06671114076052</v>
      </c>
      <c r="N734" s="61">
        <f t="shared" si="102"/>
        <v>133.42228152101399</v>
      </c>
      <c r="O734" s="61">
        <f t="shared" si="103"/>
        <v>533.68912608405594</v>
      </c>
      <c r="P734" s="59">
        <f>SLOPE(K734:O734,Datas!$G$1:$G$5)</f>
        <v>98.398932621747804</v>
      </c>
      <c r="Q734" s="61">
        <f t="shared" si="104"/>
        <v>89.417739546634735</v>
      </c>
      <c r="R734" s="48" t="str">
        <f t="shared" si="105"/>
        <v>AUMENTO</v>
      </c>
      <c r="S734" s="60">
        <f t="shared" si="106"/>
        <v>3.6153846153846141</v>
      </c>
      <c r="T73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34" s="48" t="str">
        <f t="shared" si="107"/>
        <v>Risco MUITO ALTO de transmissão nas escolas com tendência de AUMENTO na taxa.</v>
      </c>
    </row>
    <row r="735" spans="1:21" x14ac:dyDescent="0.35">
      <c r="A735" s="56" t="s">
        <v>394</v>
      </c>
      <c r="B735" s="57">
        <v>3684</v>
      </c>
      <c r="C735" s="48" t="s">
        <v>0</v>
      </c>
      <c r="D735" s="58">
        <v>2</v>
      </c>
      <c r="E735" s="58">
        <v>3</v>
      </c>
      <c r="F735" s="58">
        <v>1</v>
      </c>
      <c r="G735" s="58">
        <v>1</v>
      </c>
      <c r="H735" s="59">
        <v>0</v>
      </c>
      <c r="I735" s="60">
        <f>Tabela1[[#This Row],[E_27/3 a 9/4]]/SUM(Tabela1[E_27/3 a 9/4])</f>
        <v>0</v>
      </c>
      <c r="J735" s="60">
        <f>SUM($I$4:I735)</f>
        <v>0.97466573948224211</v>
      </c>
      <c r="K735" s="61">
        <f t="shared" si="99"/>
        <v>54.28881650380022</v>
      </c>
      <c r="L735" s="61">
        <f t="shared" si="100"/>
        <v>81.433224755700323</v>
      </c>
      <c r="M735" s="61">
        <f t="shared" si="101"/>
        <v>27.14440825190011</v>
      </c>
      <c r="N735" s="61">
        <f t="shared" si="102"/>
        <v>27.14440825190011</v>
      </c>
      <c r="O735" s="61">
        <f t="shared" si="103"/>
        <v>0</v>
      </c>
      <c r="P735" s="59">
        <f>SLOPE(K735:O735,Datas!$G$1:$G$5)</f>
        <v>-16.286644951140069</v>
      </c>
      <c r="Q735" s="61">
        <f t="shared" si="104"/>
        <v>-86.486450022116884</v>
      </c>
      <c r="R735" s="48" t="str">
        <f t="shared" si="105"/>
        <v>Redução</v>
      </c>
      <c r="S735" s="60">
        <f t="shared" si="106"/>
        <v>-0.74999999999999989</v>
      </c>
      <c r="T73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735" s="48" t="str">
        <f t="shared" si="107"/>
        <v>Risco MUITO BAIXO de transmissão nas escolas com tendência de Redução na taxa.</v>
      </c>
    </row>
    <row r="736" spans="1:21" x14ac:dyDescent="0.35">
      <c r="A736" s="56" t="s">
        <v>253</v>
      </c>
      <c r="B736" s="57">
        <v>10894</v>
      </c>
      <c r="C736" s="48" t="s">
        <v>71</v>
      </c>
      <c r="D736" s="58">
        <v>30</v>
      </c>
      <c r="E736" s="58">
        <v>7</v>
      </c>
      <c r="F736" s="58">
        <v>2</v>
      </c>
      <c r="G736" s="58">
        <v>8</v>
      </c>
      <c r="H736" s="59">
        <v>12</v>
      </c>
      <c r="I736" s="60">
        <f>Tabela1[[#This Row],[E_27/3 a 9/4]]/SUM(Tabela1[E_27/3 a 9/4])</f>
        <v>9.4825678793817366E-5</v>
      </c>
      <c r="J736" s="60">
        <f>SUM($I$4:I736)</f>
        <v>0.97476056516103593</v>
      </c>
      <c r="K736" s="61">
        <f t="shared" si="99"/>
        <v>275.38094363870022</v>
      </c>
      <c r="L736" s="61">
        <f t="shared" si="100"/>
        <v>64.255553515696704</v>
      </c>
      <c r="M736" s="61">
        <f t="shared" si="101"/>
        <v>18.358729575913348</v>
      </c>
      <c r="N736" s="61">
        <f t="shared" si="102"/>
        <v>73.43491830365339</v>
      </c>
      <c r="O736" s="61">
        <f t="shared" si="103"/>
        <v>110.15237745548008</v>
      </c>
      <c r="P736" s="59">
        <f>SLOPE(K736:O736,Datas!$G$1:$G$5)</f>
        <v>-32.127776757848366</v>
      </c>
      <c r="Q736" s="61">
        <f t="shared" si="104"/>
        <v>-88.217203518840705</v>
      </c>
      <c r="R736" s="48" t="str">
        <f t="shared" si="105"/>
        <v>Redução</v>
      </c>
      <c r="S736" s="60">
        <f t="shared" si="106"/>
        <v>-0.23076923076923075</v>
      </c>
      <c r="T736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36" s="48" t="str">
        <f t="shared" si="107"/>
        <v>Risco alto de transmissão nas escolas com tendência de Redução na taxa.</v>
      </c>
    </row>
    <row r="737" spans="1:21" x14ac:dyDescent="0.35">
      <c r="A737" s="56" t="s">
        <v>853</v>
      </c>
      <c r="B737" s="57">
        <v>2966</v>
      </c>
      <c r="C737" s="48" t="s">
        <v>0</v>
      </c>
      <c r="D737" s="58">
        <v>8</v>
      </c>
      <c r="E737" s="58">
        <v>23</v>
      </c>
      <c r="F737" s="58">
        <v>22</v>
      </c>
      <c r="G737" s="58">
        <v>17</v>
      </c>
      <c r="H737" s="59">
        <v>10</v>
      </c>
      <c r="I737" s="60">
        <f>Tabela1[[#This Row],[E_27/3 a 9/4]]/SUM(Tabela1[E_27/3 a 9/4])</f>
        <v>7.902139899484781E-5</v>
      </c>
      <c r="J737" s="60">
        <f>SUM($I$4:I737)</f>
        <v>0.97483958656003078</v>
      </c>
      <c r="K737" s="61">
        <f t="shared" si="99"/>
        <v>269.72353337828724</v>
      </c>
      <c r="L737" s="61">
        <f t="shared" si="100"/>
        <v>775.45515846257581</v>
      </c>
      <c r="M737" s="61">
        <f t="shared" si="101"/>
        <v>741.73971679028989</v>
      </c>
      <c r="N737" s="61">
        <f t="shared" si="102"/>
        <v>573.16250842886041</v>
      </c>
      <c r="O737" s="61">
        <f t="shared" si="103"/>
        <v>337.15441672285908</v>
      </c>
      <c r="P737" s="59">
        <f>SLOPE(K737:O737,Datas!$G$1:$G$5)</f>
        <v>-6.7430883344571724</v>
      </c>
      <c r="Q737" s="61">
        <f t="shared" si="104"/>
        <v>-81.564517551505602</v>
      </c>
      <c r="R737" s="48" t="str">
        <f t="shared" si="105"/>
        <v>Redução</v>
      </c>
      <c r="S737" s="60">
        <f t="shared" si="106"/>
        <v>-0.23584905660377348</v>
      </c>
      <c r="T73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37" s="48" t="str">
        <f t="shared" si="107"/>
        <v>Risco MUITO ALTO de transmissão nas escolas com tendência de Redução na taxa.</v>
      </c>
    </row>
    <row r="738" spans="1:21" x14ac:dyDescent="0.35">
      <c r="A738" s="56" t="s">
        <v>49</v>
      </c>
      <c r="B738" s="57">
        <v>4730</v>
      </c>
      <c r="C738" s="48" t="s">
        <v>26</v>
      </c>
      <c r="D738" s="58">
        <v>7</v>
      </c>
      <c r="E738" s="58">
        <v>4</v>
      </c>
      <c r="F738" s="58">
        <v>1</v>
      </c>
      <c r="G738" s="58">
        <v>3</v>
      </c>
      <c r="H738" s="59">
        <v>3</v>
      </c>
      <c r="I738" s="60">
        <f>Tabela1[[#This Row],[E_27/3 a 9/4]]/SUM(Tabela1[E_27/3 a 9/4])</f>
        <v>2.3706419698454342E-5</v>
      </c>
      <c r="J738" s="60">
        <f>SUM($I$4:I738)</f>
        <v>0.97486329297972918</v>
      </c>
      <c r="K738" s="61">
        <f t="shared" si="99"/>
        <v>147.99154334038056</v>
      </c>
      <c r="L738" s="61">
        <f t="shared" si="100"/>
        <v>84.566596194503163</v>
      </c>
      <c r="M738" s="61">
        <f t="shared" si="101"/>
        <v>21.141649048625791</v>
      </c>
      <c r="N738" s="61">
        <f t="shared" si="102"/>
        <v>63.424947145877375</v>
      </c>
      <c r="O738" s="61">
        <f t="shared" si="103"/>
        <v>63.424947145877375</v>
      </c>
      <c r="P738" s="59">
        <f>SLOPE(K738:O738,Datas!$G$1:$G$5)</f>
        <v>-19.027484143763211</v>
      </c>
      <c r="Q738" s="61">
        <f t="shared" si="104"/>
        <v>-86.99155629998549</v>
      </c>
      <c r="R738" s="48" t="str">
        <f t="shared" si="105"/>
        <v>Redução</v>
      </c>
      <c r="S738" s="60">
        <f t="shared" si="106"/>
        <v>-0.24999999999999994</v>
      </c>
      <c r="T738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38" s="48" t="str">
        <f t="shared" si="107"/>
        <v>Risco alto de transmissão nas escolas com tendência de Redução na taxa.</v>
      </c>
    </row>
    <row r="739" spans="1:21" x14ac:dyDescent="0.35">
      <c r="A739" s="56" t="s">
        <v>439</v>
      </c>
      <c r="B739" s="57">
        <v>3011</v>
      </c>
      <c r="C739" s="48" t="s">
        <v>77</v>
      </c>
      <c r="D739" s="58">
        <v>0</v>
      </c>
      <c r="E739" s="58">
        <v>2</v>
      </c>
      <c r="F739" s="58">
        <v>3</v>
      </c>
      <c r="G739" s="58">
        <v>3</v>
      </c>
      <c r="H739" s="59">
        <v>11</v>
      </c>
      <c r="I739" s="60">
        <f>Tabela1[[#This Row],[E_27/3 a 9/4]]/SUM(Tabela1[E_27/3 a 9/4])</f>
        <v>8.6923538894332581E-5</v>
      </c>
      <c r="J739" s="60">
        <f>SUM($I$4:I739)</f>
        <v>0.97495021651862346</v>
      </c>
      <c r="K739" s="61">
        <f t="shared" si="99"/>
        <v>0</v>
      </c>
      <c r="L739" s="61">
        <f t="shared" si="100"/>
        <v>66.423115244104949</v>
      </c>
      <c r="M739" s="61">
        <f t="shared" si="101"/>
        <v>99.634672866157416</v>
      </c>
      <c r="N739" s="61">
        <f t="shared" si="102"/>
        <v>99.634672866157416</v>
      </c>
      <c r="O739" s="61">
        <f t="shared" si="103"/>
        <v>365.32713384257721</v>
      </c>
      <c r="P739" s="59">
        <f>SLOPE(K739:O739,Datas!$G$1:$G$5)</f>
        <v>76.386582530720688</v>
      </c>
      <c r="Q739" s="61">
        <f t="shared" si="104"/>
        <v>89.249966358074516</v>
      </c>
      <c r="R739" s="48" t="str">
        <f t="shared" si="105"/>
        <v>AUMENTO</v>
      </c>
      <c r="S739" s="60">
        <f t="shared" si="106"/>
        <v>3.1999999999999993</v>
      </c>
      <c r="T73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39" s="48" t="str">
        <f t="shared" si="107"/>
        <v>Risco MUITO ALTO de transmissão nas escolas com tendência de AUMENTO na taxa.</v>
      </c>
    </row>
    <row r="740" spans="1:21" x14ac:dyDescent="0.35">
      <c r="A740" s="56" t="s">
        <v>353</v>
      </c>
      <c r="B740" s="57">
        <v>5636</v>
      </c>
      <c r="C740" s="48" t="s">
        <v>10</v>
      </c>
      <c r="D740" s="58">
        <v>10</v>
      </c>
      <c r="E740" s="58">
        <v>5</v>
      </c>
      <c r="F740" s="58">
        <v>11</v>
      </c>
      <c r="G740" s="58">
        <v>14</v>
      </c>
      <c r="H740" s="59">
        <v>15</v>
      </c>
      <c r="I740" s="60">
        <f>Tabela1[[#This Row],[E_27/3 a 9/4]]/SUM(Tabela1[E_27/3 a 9/4])</f>
        <v>1.1853209849227171E-4</v>
      </c>
      <c r="J740" s="60">
        <f>SUM($I$4:I740)</f>
        <v>0.97506874861711568</v>
      </c>
      <c r="K740" s="61">
        <f t="shared" si="99"/>
        <v>177.43080198722498</v>
      </c>
      <c r="L740" s="61">
        <f t="shared" si="100"/>
        <v>88.715400993612491</v>
      </c>
      <c r="M740" s="61">
        <f t="shared" si="101"/>
        <v>195.17388218594746</v>
      </c>
      <c r="N740" s="61">
        <f t="shared" si="102"/>
        <v>248.40312278211499</v>
      </c>
      <c r="O740" s="61">
        <f t="shared" si="103"/>
        <v>266.14620298083747</v>
      </c>
      <c r="P740" s="59">
        <f>SLOPE(K740:O740,Datas!$G$1:$G$5)</f>
        <v>33.711852377572747</v>
      </c>
      <c r="Q740" s="61">
        <f t="shared" si="104"/>
        <v>88.300924469240428</v>
      </c>
      <c r="R740" s="48" t="str">
        <f t="shared" si="105"/>
        <v>AUMENTO</v>
      </c>
      <c r="S740" s="60">
        <f t="shared" si="106"/>
        <v>0.67307692307692335</v>
      </c>
      <c r="T74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40" s="48" t="str">
        <f t="shared" si="107"/>
        <v>Risco MUITO ALTO de transmissão nas escolas com tendência de AUMENTO na taxa.</v>
      </c>
    </row>
    <row r="741" spans="1:21" x14ac:dyDescent="0.35">
      <c r="A741" s="56" t="s">
        <v>645</v>
      </c>
      <c r="B741" s="57">
        <v>5930</v>
      </c>
      <c r="C741" s="48" t="s">
        <v>30</v>
      </c>
      <c r="D741" s="58">
        <v>33</v>
      </c>
      <c r="E741" s="58">
        <v>15</v>
      </c>
      <c r="F741" s="58">
        <v>2</v>
      </c>
      <c r="G741" s="58">
        <v>3</v>
      </c>
      <c r="H741" s="59">
        <v>4</v>
      </c>
      <c r="I741" s="60">
        <f>Tabela1[[#This Row],[E_27/3 a 9/4]]/SUM(Tabela1[E_27/3 a 9/4])</f>
        <v>3.160855959793912E-5</v>
      </c>
      <c r="J741" s="60">
        <f>SUM($I$4:I741)</f>
        <v>0.97510035717671362</v>
      </c>
      <c r="K741" s="61">
        <f t="shared" si="99"/>
        <v>556.49241146711643</v>
      </c>
      <c r="L741" s="61">
        <f t="shared" si="100"/>
        <v>252.95109612141653</v>
      </c>
      <c r="M741" s="61">
        <f t="shared" si="101"/>
        <v>33.726812816188868</v>
      </c>
      <c r="N741" s="61">
        <f t="shared" si="102"/>
        <v>50.590219224283302</v>
      </c>
      <c r="O741" s="61">
        <f t="shared" si="103"/>
        <v>67.453625632377737</v>
      </c>
      <c r="P741" s="59">
        <f>SLOPE(K741:O741,Datas!$G$1:$G$5)</f>
        <v>-118.04384485666108</v>
      </c>
      <c r="Q741" s="61">
        <f t="shared" si="104"/>
        <v>-89.514634506956455</v>
      </c>
      <c r="R741" s="48" t="str">
        <f t="shared" si="105"/>
        <v>Redução</v>
      </c>
      <c r="S741" s="60">
        <f t="shared" si="106"/>
        <v>-0.79</v>
      </c>
      <c r="T741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41" s="48" t="str">
        <f t="shared" si="107"/>
        <v>Risco alto de transmissão nas escolas com tendência de Redução na taxa.</v>
      </c>
    </row>
    <row r="742" spans="1:21" x14ac:dyDescent="0.35">
      <c r="A742" s="56" t="s">
        <v>57</v>
      </c>
      <c r="B742" s="57">
        <v>4952</v>
      </c>
      <c r="C742" s="48" t="s">
        <v>0</v>
      </c>
      <c r="D742" s="58">
        <v>3</v>
      </c>
      <c r="E742" s="58">
        <v>4</v>
      </c>
      <c r="F742" s="58">
        <v>15</v>
      </c>
      <c r="G742" s="58">
        <v>62</v>
      </c>
      <c r="H742" s="59">
        <v>22</v>
      </c>
      <c r="I742" s="60">
        <f>Tabela1[[#This Row],[E_27/3 a 9/4]]/SUM(Tabela1[E_27/3 a 9/4])</f>
        <v>1.7384707778866516E-4</v>
      </c>
      <c r="J742" s="60">
        <f>SUM($I$4:I742)</f>
        <v>0.97527420425450229</v>
      </c>
      <c r="K742" s="61">
        <f t="shared" si="99"/>
        <v>60.581583198707591</v>
      </c>
      <c r="L742" s="61">
        <f t="shared" si="100"/>
        <v>80.775444264943459</v>
      </c>
      <c r="M742" s="61">
        <f t="shared" si="101"/>
        <v>302.90791599353798</v>
      </c>
      <c r="N742" s="61">
        <f t="shared" si="102"/>
        <v>1252.0193861066236</v>
      </c>
      <c r="O742" s="61">
        <f t="shared" si="103"/>
        <v>444.26494345718908</v>
      </c>
      <c r="P742" s="59">
        <f>SLOPE(K742:O742,Datas!$G$1:$G$5)</f>
        <v>193.86106623586434</v>
      </c>
      <c r="Q742" s="61">
        <f t="shared" si="104"/>
        <v>89.70445189201412</v>
      </c>
      <c r="R742" s="48" t="str">
        <f t="shared" si="105"/>
        <v>AUMENTO</v>
      </c>
      <c r="S742" s="60">
        <f t="shared" si="106"/>
        <v>4.7272727272727266</v>
      </c>
      <c r="T74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42" s="48" t="str">
        <f t="shared" si="107"/>
        <v>Risco MUITO ALTO de transmissão nas escolas com tendência de AUMENTO na taxa.</v>
      </c>
    </row>
    <row r="743" spans="1:21" x14ac:dyDescent="0.35">
      <c r="A743" s="56" t="s">
        <v>708</v>
      </c>
      <c r="B743" s="57">
        <v>4739</v>
      </c>
      <c r="C743" s="48" t="s">
        <v>0</v>
      </c>
      <c r="D743" s="58">
        <v>4</v>
      </c>
      <c r="E743" s="58">
        <v>5</v>
      </c>
      <c r="F743" s="58">
        <v>7</v>
      </c>
      <c r="G743" s="58">
        <v>26</v>
      </c>
      <c r="H743" s="59">
        <v>8</v>
      </c>
      <c r="I743" s="60">
        <f>Tabela1[[#This Row],[E_27/3 a 9/4]]/SUM(Tabela1[E_27/3 a 9/4])</f>
        <v>6.321711919587824E-5</v>
      </c>
      <c r="J743" s="60">
        <f>SUM($I$4:I743)</f>
        <v>0.97533742137369817</v>
      </c>
      <c r="K743" s="61">
        <f t="shared" si="99"/>
        <v>84.405992825490614</v>
      </c>
      <c r="L743" s="61">
        <f t="shared" si="100"/>
        <v>105.50749103186325</v>
      </c>
      <c r="M743" s="61">
        <f t="shared" si="101"/>
        <v>147.71048744460859</v>
      </c>
      <c r="N743" s="61">
        <f t="shared" si="102"/>
        <v>548.63895336568896</v>
      </c>
      <c r="O743" s="61">
        <f t="shared" si="103"/>
        <v>168.81198565098123</v>
      </c>
      <c r="P743" s="59">
        <f>SLOPE(K743:O743,Datas!$G$1:$G$5)</f>
        <v>61.194344798480685</v>
      </c>
      <c r="Q743" s="61">
        <f t="shared" si="104"/>
        <v>89.063791263433146</v>
      </c>
      <c r="R743" s="48" t="str">
        <f t="shared" si="105"/>
        <v>AUMENTO</v>
      </c>
      <c r="S743" s="60">
        <f t="shared" si="106"/>
        <v>2.1875</v>
      </c>
      <c r="T743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43" s="48" t="str">
        <f t="shared" si="107"/>
        <v>Risco alto de transmissão nas escolas com tendência de AUMENTO na taxa.</v>
      </c>
    </row>
    <row r="744" spans="1:21" x14ac:dyDescent="0.35">
      <c r="A744" s="56" t="s">
        <v>460</v>
      </c>
      <c r="B744" s="57">
        <v>4669</v>
      </c>
      <c r="C744" s="48" t="s">
        <v>15</v>
      </c>
      <c r="D744" s="58">
        <v>4</v>
      </c>
      <c r="E744" s="58">
        <v>0</v>
      </c>
      <c r="F744" s="58">
        <v>1</v>
      </c>
      <c r="G744" s="58">
        <v>11</v>
      </c>
      <c r="H744" s="59">
        <v>13</v>
      </c>
      <c r="I744" s="60">
        <f>Tabela1[[#This Row],[E_27/3 a 9/4]]/SUM(Tabela1[E_27/3 a 9/4])</f>
        <v>1.0272781869330215E-4</v>
      </c>
      <c r="J744" s="60">
        <f>SUM($I$4:I744)</f>
        <v>0.97544014919239141</v>
      </c>
      <c r="K744" s="61">
        <f t="shared" si="99"/>
        <v>85.671449989291062</v>
      </c>
      <c r="L744" s="61">
        <f t="shared" si="100"/>
        <v>0</v>
      </c>
      <c r="M744" s="61">
        <f t="shared" si="101"/>
        <v>21.417862497322766</v>
      </c>
      <c r="N744" s="61">
        <f t="shared" si="102"/>
        <v>235.59648747055044</v>
      </c>
      <c r="O744" s="61">
        <f t="shared" si="103"/>
        <v>278.43221246519596</v>
      </c>
      <c r="P744" s="59">
        <f>SLOPE(K744:O744,Datas!$G$1:$G$5)</f>
        <v>62.111801242236012</v>
      </c>
      <c r="Q744" s="61">
        <f t="shared" si="104"/>
        <v>89.077617641241659</v>
      </c>
      <c r="R744" s="48" t="str">
        <f t="shared" si="105"/>
        <v>AUMENTO</v>
      </c>
      <c r="S744" s="60">
        <f t="shared" si="106"/>
        <v>6.2000000000000011</v>
      </c>
      <c r="T74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44" s="48" t="str">
        <f t="shared" si="107"/>
        <v>Risco MUITO ALTO de transmissão nas escolas com tendência de AUMENTO na taxa.</v>
      </c>
    </row>
    <row r="745" spans="1:21" x14ac:dyDescent="0.35">
      <c r="A745" s="56" t="s">
        <v>679</v>
      </c>
      <c r="B745" s="57">
        <v>2813</v>
      </c>
      <c r="C745" s="48" t="s">
        <v>0</v>
      </c>
      <c r="D745" s="58">
        <v>6</v>
      </c>
      <c r="E745" s="58">
        <v>34</v>
      </c>
      <c r="F745" s="58">
        <v>6</v>
      </c>
      <c r="G745" s="58">
        <v>10</v>
      </c>
      <c r="H745" s="59">
        <v>13</v>
      </c>
      <c r="I745" s="60">
        <f>Tabela1[[#This Row],[E_27/3 a 9/4]]/SUM(Tabela1[E_27/3 a 9/4])</f>
        <v>1.0272781869330215E-4</v>
      </c>
      <c r="J745" s="60">
        <f>SUM($I$4:I745)</f>
        <v>0.97554287701108466</v>
      </c>
      <c r="K745" s="61">
        <f t="shared" si="99"/>
        <v>213.29541414859582</v>
      </c>
      <c r="L745" s="61">
        <f t="shared" si="100"/>
        <v>1208.6740135087095</v>
      </c>
      <c r="M745" s="61">
        <f t="shared" si="101"/>
        <v>213.29541414859582</v>
      </c>
      <c r="N745" s="61">
        <f t="shared" si="102"/>
        <v>355.49235691432636</v>
      </c>
      <c r="O745" s="61">
        <f t="shared" si="103"/>
        <v>462.14006398862426</v>
      </c>
      <c r="P745" s="59">
        <f>SLOPE(K745:O745,Datas!$G$1:$G$5)</f>
        <v>-35.549235691432628</v>
      </c>
      <c r="Q745" s="61">
        <f t="shared" si="104"/>
        <v>-88.38869463963124</v>
      </c>
      <c r="R745" s="48" t="str">
        <f t="shared" si="105"/>
        <v>Redução</v>
      </c>
      <c r="S745" s="60">
        <f t="shared" si="106"/>
        <v>-0.25000000000000006</v>
      </c>
      <c r="T74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45" s="48" t="str">
        <f t="shared" si="107"/>
        <v>Risco MUITO ALTO de transmissão nas escolas com tendência de Redução na taxa.</v>
      </c>
    </row>
    <row r="746" spans="1:21" x14ac:dyDescent="0.35">
      <c r="A746" s="56" t="s">
        <v>249</v>
      </c>
      <c r="B746" s="57">
        <v>9691</v>
      </c>
      <c r="C746" s="48" t="s">
        <v>30</v>
      </c>
      <c r="D746" s="58">
        <v>47</v>
      </c>
      <c r="E746" s="58">
        <v>17</v>
      </c>
      <c r="F746" s="58">
        <v>25</v>
      </c>
      <c r="G746" s="58">
        <v>12</v>
      </c>
      <c r="H746" s="59">
        <v>38</v>
      </c>
      <c r="I746" s="60">
        <f>Tabela1[[#This Row],[E_27/3 a 9/4]]/SUM(Tabela1[E_27/3 a 9/4])</f>
        <v>3.0028131618042164E-4</v>
      </c>
      <c r="J746" s="60">
        <f>SUM($I$4:I746)</f>
        <v>0.97584315832726509</v>
      </c>
      <c r="K746" s="61">
        <f t="shared" si="99"/>
        <v>484.98606954906614</v>
      </c>
      <c r="L746" s="61">
        <f t="shared" si="100"/>
        <v>175.4204932411516</v>
      </c>
      <c r="M746" s="61">
        <f t="shared" si="101"/>
        <v>257.9713135899288</v>
      </c>
      <c r="N746" s="61">
        <f t="shared" si="102"/>
        <v>123.82623052316583</v>
      </c>
      <c r="O746" s="61">
        <f t="shared" si="103"/>
        <v>392.11639665669179</v>
      </c>
      <c r="P746" s="59">
        <f>SLOPE(K746:O746,Datas!$G$1:$G$5)</f>
        <v>-23.733360850273449</v>
      </c>
      <c r="Q746" s="61">
        <f t="shared" si="104"/>
        <v>-87.587281908730517</v>
      </c>
      <c r="R746" s="48" t="str">
        <f t="shared" si="105"/>
        <v>Redução</v>
      </c>
      <c r="S746" s="60">
        <f t="shared" si="106"/>
        <v>-0.15730337078651679</v>
      </c>
      <c r="T74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46" s="48" t="str">
        <f t="shared" si="107"/>
        <v>Risco MUITO ALTO de transmissão nas escolas com tendência de Redução na taxa.</v>
      </c>
    </row>
    <row r="747" spans="1:21" x14ac:dyDescent="0.35">
      <c r="A747" s="56" t="s">
        <v>155</v>
      </c>
      <c r="B747" s="57">
        <v>2962</v>
      </c>
      <c r="C747" s="48" t="s">
        <v>0</v>
      </c>
      <c r="D747" s="58">
        <v>8</v>
      </c>
      <c r="E747" s="58">
        <v>4</v>
      </c>
      <c r="F747" s="58">
        <v>1</v>
      </c>
      <c r="G747" s="58">
        <v>73</v>
      </c>
      <c r="H747" s="59">
        <v>30</v>
      </c>
      <c r="I747" s="60">
        <f>Tabela1[[#This Row],[E_27/3 a 9/4]]/SUM(Tabela1[E_27/3 a 9/4])</f>
        <v>2.3706419698454342E-4</v>
      </c>
      <c r="J747" s="60">
        <f>SUM($I$4:I747)</f>
        <v>0.97608022252424964</v>
      </c>
      <c r="K747" s="61">
        <f t="shared" si="99"/>
        <v>270.0877785280216</v>
      </c>
      <c r="L747" s="61">
        <f t="shared" si="100"/>
        <v>135.0438892640108</v>
      </c>
      <c r="M747" s="61">
        <f t="shared" si="101"/>
        <v>33.7609723160027</v>
      </c>
      <c r="N747" s="61">
        <f t="shared" si="102"/>
        <v>2464.5509790681972</v>
      </c>
      <c r="O747" s="61">
        <f t="shared" si="103"/>
        <v>1012.829169480081</v>
      </c>
      <c r="P747" s="59">
        <f>SLOPE(K747:O747,Datas!$G$1:$G$5)</f>
        <v>381.4989871708305</v>
      </c>
      <c r="Q747" s="61">
        <f t="shared" si="104"/>
        <v>89.849814415723301</v>
      </c>
      <c r="R747" s="48" t="str">
        <f t="shared" si="105"/>
        <v>AUMENTO</v>
      </c>
      <c r="S747" s="60">
        <f t="shared" si="106"/>
        <v>10.884615384615385</v>
      </c>
      <c r="T74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47" s="48" t="str">
        <f t="shared" si="107"/>
        <v>Risco MUITO ALTO de transmissão nas escolas com tendência de AUMENTO na taxa.</v>
      </c>
    </row>
    <row r="748" spans="1:21" x14ac:dyDescent="0.35">
      <c r="A748" s="56" t="s">
        <v>216</v>
      </c>
      <c r="B748" s="57">
        <v>5408</v>
      </c>
      <c r="C748" s="48" t="s">
        <v>30</v>
      </c>
      <c r="D748" s="58">
        <v>0</v>
      </c>
      <c r="E748" s="58">
        <v>0</v>
      </c>
      <c r="F748" s="58">
        <v>0</v>
      </c>
      <c r="G748" s="58">
        <v>19</v>
      </c>
      <c r="H748" s="59">
        <v>4</v>
      </c>
      <c r="I748" s="60">
        <f>Tabela1[[#This Row],[E_27/3 a 9/4]]/SUM(Tabela1[E_27/3 a 9/4])</f>
        <v>3.160855959793912E-5</v>
      </c>
      <c r="J748" s="60">
        <f>SUM($I$4:I748)</f>
        <v>0.97611183108384758</v>
      </c>
      <c r="K748" s="61">
        <f t="shared" si="99"/>
        <v>0</v>
      </c>
      <c r="L748" s="61">
        <f t="shared" si="100"/>
        <v>0</v>
      </c>
      <c r="M748" s="61">
        <f t="shared" si="101"/>
        <v>0</v>
      </c>
      <c r="N748" s="61">
        <f t="shared" si="102"/>
        <v>351.33136094674558</v>
      </c>
      <c r="O748" s="61">
        <f t="shared" si="103"/>
        <v>73.964497041420117</v>
      </c>
      <c r="P748" s="59">
        <f>SLOPE(K748:O748,Datas!$G$1:$G$5)</f>
        <v>49.926035502958577</v>
      </c>
      <c r="Q748" s="61">
        <f t="shared" si="104"/>
        <v>88.852540188893869</v>
      </c>
      <c r="R748" s="48" t="str">
        <f t="shared" si="105"/>
        <v>AUMENTO</v>
      </c>
      <c r="S748" s="60">
        <f t="shared" si="106"/>
        <v>0</v>
      </c>
      <c r="T748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48" s="48" t="str">
        <f t="shared" si="107"/>
        <v>Risco alto de transmissão nas escolas com tendência de AUMENTO na taxa.</v>
      </c>
    </row>
    <row r="749" spans="1:21" x14ac:dyDescent="0.35">
      <c r="A749" s="56" t="s">
        <v>641</v>
      </c>
      <c r="B749" s="57">
        <v>3884</v>
      </c>
      <c r="C749" s="48" t="s">
        <v>33</v>
      </c>
      <c r="D749" s="58">
        <v>41</v>
      </c>
      <c r="E749" s="58">
        <v>50</v>
      </c>
      <c r="F749" s="58">
        <v>24</v>
      </c>
      <c r="G749" s="58">
        <v>12</v>
      </c>
      <c r="H749" s="59">
        <v>2</v>
      </c>
      <c r="I749" s="60">
        <f>Tabela1[[#This Row],[E_27/3 a 9/4]]/SUM(Tabela1[E_27/3 a 9/4])</f>
        <v>1.580427979896956E-5</v>
      </c>
      <c r="J749" s="60">
        <f>SUM($I$4:I749)</f>
        <v>0.97612763536364655</v>
      </c>
      <c r="K749" s="61">
        <f t="shared" si="99"/>
        <v>1055.6127703398558</v>
      </c>
      <c r="L749" s="61">
        <f t="shared" si="100"/>
        <v>1287.3326467559218</v>
      </c>
      <c r="M749" s="61">
        <f t="shared" si="101"/>
        <v>617.9196704428424</v>
      </c>
      <c r="N749" s="61">
        <f t="shared" si="102"/>
        <v>308.9598352214212</v>
      </c>
      <c r="O749" s="61">
        <f t="shared" si="103"/>
        <v>51.493305870236867</v>
      </c>
      <c r="P749" s="59">
        <f>SLOPE(K749:O749,Datas!$G$1:$G$5)</f>
        <v>-298.66117404737383</v>
      </c>
      <c r="Q749" s="61">
        <f t="shared" si="104"/>
        <v>-89.808158641363818</v>
      </c>
      <c r="R749" s="48" t="str">
        <f t="shared" si="105"/>
        <v>Redução</v>
      </c>
      <c r="S749" s="60">
        <f t="shared" si="106"/>
        <v>-0.81739130434782603</v>
      </c>
      <c r="T749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49" s="48" t="str">
        <f t="shared" si="107"/>
        <v>Risco alto de transmissão nas escolas com tendência de Redução na taxa.</v>
      </c>
    </row>
    <row r="750" spans="1:21" x14ac:dyDescent="0.35">
      <c r="A750" s="56" t="s">
        <v>160</v>
      </c>
      <c r="B750" s="57">
        <v>3243</v>
      </c>
      <c r="C750" s="48" t="s">
        <v>15</v>
      </c>
      <c r="D750" s="58">
        <v>0</v>
      </c>
      <c r="E750" s="58">
        <v>0</v>
      </c>
      <c r="F750" s="58">
        <v>1</v>
      </c>
      <c r="G750" s="58">
        <v>53</v>
      </c>
      <c r="H750" s="59">
        <v>37</v>
      </c>
      <c r="I750" s="60">
        <f>Tabela1[[#This Row],[E_27/3 a 9/4]]/SUM(Tabela1[E_27/3 a 9/4])</f>
        <v>2.923791762809369E-4</v>
      </c>
      <c r="J750" s="60">
        <f>SUM($I$4:I750)</f>
        <v>0.97642001453992744</v>
      </c>
      <c r="K750" s="61">
        <f t="shared" si="99"/>
        <v>0</v>
      </c>
      <c r="L750" s="61">
        <f t="shared" si="100"/>
        <v>0</v>
      </c>
      <c r="M750" s="61">
        <f t="shared" si="101"/>
        <v>30.83564600678384</v>
      </c>
      <c r="N750" s="61">
        <f t="shared" si="102"/>
        <v>1634.2892383595438</v>
      </c>
      <c r="O750" s="61">
        <f t="shared" si="103"/>
        <v>1140.9189022510022</v>
      </c>
      <c r="P750" s="59">
        <f>SLOPE(K750:O750,Datas!$G$1:$G$5)</f>
        <v>391.61270428615484</v>
      </c>
      <c r="Q750" s="61">
        <f t="shared" si="104"/>
        <v>89.853693063701712</v>
      </c>
      <c r="R750" s="48" t="str">
        <f t="shared" si="105"/>
        <v>AUMENTO</v>
      </c>
      <c r="S750" s="60">
        <f t="shared" si="106"/>
        <v>134.00000000000003</v>
      </c>
      <c r="T75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50" s="48" t="str">
        <f t="shared" si="107"/>
        <v>Risco MUITO ALTO de transmissão nas escolas com tendência de AUMENTO na taxa.</v>
      </c>
    </row>
    <row r="751" spans="1:21" x14ac:dyDescent="0.35">
      <c r="A751" s="56" t="s">
        <v>456</v>
      </c>
      <c r="B751" s="57">
        <v>4092</v>
      </c>
      <c r="C751" s="48" t="s">
        <v>30</v>
      </c>
      <c r="D751" s="58">
        <v>28</v>
      </c>
      <c r="E751" s="58">
        <v>14</v>
      </c>
      <c r="F751" s="58">
        <v>12</v>
      </c>
      <c r="G751" s="58">
        <v>20</v>
      </c>
      <c r="H751" s="59">
        <v>28</v>
      </c>
      <c r="I751" s="60">
        <f>Tabela1[[#This Row],[E_27/3 a 9/4]]/SUM(Tabela1[E_27/3 a 9/4])</f>
        <v>2.2125991718557385E-4</v>
      </c>
      <c r="J751" s="60">
        <f>SUM($I$4:I751)</f>
        <v>0.97664127445711302</v>
      </c>
      <c r="K751" s="61">
        <f t="shared" si="99"/>
        <v>684.26197458455522</v>
      </c>
      <c r="L751" s="61">
        <f t="shared" si="100"/>
        <v>342.13098729227761</v>
      </c>
      <c r="M751" s="61">
        <f t="shared" si="101"/>
        <v>293.25513196480938</v>
      </c>
      <c r="N751" s="61">
        <f t="shared" si="102"/>
        <v>488.7585532746823</v>
      </c>
      <c r="O751" s="61">
        <f t="shared" si="103"/>
        <v>684.26197458455522</v>
      </c>
      <c r="P751" s="59">
        <f>SLOPE(K751:O751,Datas!$G$1:$G$5)</f>
        <v>14.662756598240469</v>
      </c>
      <c r="Q751" s="61">
        <f t="shared" si="104"/>
        <v>86.098469337849465</v>
      </c>
      <c r="R751" s="48" t="str">
        <f t="shared" si="105"/>
        <v>AUMENTO</v>
      </c>
      <c r="S751" s="60">
        <f t="shared" si="106"/>
        <v>0.33333333333333315</v>
      </c>
      <c r="T75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51" s="48" t="str">
        <f t="shared" si="107"/>
        <v>Risco MUITO ALTO de transmissão nas escolas com tendência de AUMENTO na taxa.</v>
      </c>
    </row>
    <row r="752" spans="1:21" x14ac:dyDescent="0.35">
      <c r="A752" s="56" t="s">
        <v>551</v>
      </c>
      <c r="B752" s="57">
        <v>4708</v>
      </c>
      <c r="C752" s="48" t="s">
        <v>30</v>
      </c>
      <c r="D752" s="58">
        <v>0</v>
      </c>
      <c r="E752" s="58">
        <v>11</v>
      </c>
      <c r="F752" s="58">
        <v>0</v>
      </c>
      <c r="G752" s="58">
        <v>31</v>
      </c>
      <c r="H752" s="59">
        <v>73</v>
      </c>
      <c r="I752" s="60">
        <f>Tabela1[[#This Row],[E_27/3 a 9/4]]/SUM(Tabela1[E_27/3 a 9/4])</f>
        <v>5.7685621266238894E-4</v>
      </c>
      <c r="J752" s="60">
        <f>SUM($I$4:I752)</f>
        <v>0.97721813066977536</v>
      </c>
      <c r="K752" s="61">
        <f t="shared" si="99"/>
        <v>0</v>
      </c>
      <c r="L752" s="61">
        <f t="shared" si="100"/>
        <v>233.64485981308408</v>
      </c>
      <c r="M752" s="61">
        <f t="shared" si="101"/>
        <v>0</v>
      </c>
      <c r="N752" s="61">
        <f t="shared" si="102"/>
        <v>658.45369583687341</v>
      </c>
      <c r="O752" s="61">
        <f t="shared" si="103"/>
        <v>1550.5522514868308</v>
      </c>
      <c r="P752" s="59">
        <f>SLOPE(K752:O752,Datas!$G$1:$G$5)</f>
        <v>352.59133389974511</v>
      </c>
      <c r="Q752" s="61">
        <f t="shared" si="104"/>
        <v>89.837501321270551</v>
      </c>
      <c r="R752" s="48" t="str">
        <f t="shared" si="105"/>
        <v>AUMENTO</v>
      </c>
      <c r="S752" s="60">
        <f t="shared" si="106"/>
        <v>13.181818181818183</v>
      </c>
      <c r="T75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52" s="48" t="str">
        <f t="shared" si="107"/>
        <v>Risco MUITO ALTO de transmissão nas escolas com tendência de AUMENTO na taxa.</v>
      </c>
    </row>
    <row r="753" spans="1:21" x14ac:dyDescent="0.35">
      <c r="A753" s="56" t="s">
        <v>263</v>
      </c>
      <c r="B753" s="57">
        <v>4382</v>
      </c>
      <c r="C753" s="48" t="s">
        <v>10</v>
      </c>
      <c r="D753" s="58">
        <v>4</v>
      </c>
      <c r="E753" s="58">
        <v>5</v>
      </c>
      <c r="F753" s="58">
        <v>6</v>
      </c>
      <c r="G753" s="58">
        <v>8</v>
      </c>
      <c r="H753" s="59">
        <v>5</v>
      </c>
      <c r="I753" s="60">
        <f>Tabela1[[#This Row],[E_27/3 a 9/4]]/SUM(Tabela1[E_27/3 a 9/4])</f>
        <v>3.9510699497423905E-5</v>
      </c>
      <c r="J753" s="60">
        <f>SUM($I$4:I753)</f>
        <v>0.97725764136927273</v>
      </c>
      <c r="K753" s="61">
        <f t="shared" si="99"/>
        <v>91.282519397535367</v>
      </c>
      <c r="L753" s="61">
        <f t="shared" si="100"/>
        <v>114.10314924691922</v>
      </c>
      <c r="M753" s="61">
        <f t="shared" si="101"/>
        <v>136.92377909630306</v>
      </c>
      <c r="N753" s="61">
        <f t="shared" si="102"/>
        <v>182.56503879507073</v>
      </c>
      <c r="O753" s="61">
        <f t="shared" si="103"/>
        <v>114.10314924691922</v>
      </c>
      <c r="P753" s="59">
        <f>SLOPE(K753:O753,Datas!$G$1:$G$5)</f>
        <v>11.410314924691923</v>
      </c>
      <c r="Q753" s="61">
        <f t="shared" si="104"/>
        <v>84.991395037420517</v>
      </c>
      <c r="R753" s="48" t="str">
        <f t="shared" si="105"/>
        <v>AUMENTO</v>
      </c>
      <c r="S753" s="60">
        <f t="shared" si="106"/>
        <v>0.29999999999999988</v>
      </c>
      <c r="T753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53" s="48" t="str">
        <f t="shared" si="107"/>
        <v>Risco alto de transmissão nas escolas com tendência de AUMENTO na taxa.</v>
      </c>
    </row>
    <row r="754" spans="1:21" x14ac:dyDescent="0.35">
      <c r="A754" s="56" t="s">
        <v>741</v>
      </c>
      <c r="B754" s="57">
        <v>4798</v>
      </c>
      <c r="C754" s="48" t="s">
        <v>19</v>
      </c>
      <c r="D754" s="58">
        <v>9</v>
      </c>
      <c r="E754" s="58">
        <v>4</v>
      </c>
      <c r="F754" s="58">
        <v>15</v>
      </c>
      <c r="G754" s="58">
        <v>16</v>
      </c>
      <c r="H754" s="59">
        <v>12</v>
      </c>
      <c r="I754" s="60">
        <f>Tabela1[[#This Row],[E_27/3 a 9/4]]/SUM(Tabela1[E_27/3 a 9/4])</f>
        <v>9.4825678793817366E-5</v>
      </c>
      <c r="J754" s="60">
        <f>SUM($I$4:I754)</f>
        <v>0.97735246704806655</v>
      </c>
      <c r="K754" s="61">
        <f t="shared" si="99"/>
        <v>187.57815756565236</v>
      </c>
      <c r="L754" s="61">
        <f t="shared" si="100"/>
        <v>83.368070029178824</v>
      </c>
      <c r="M754" s="61">
        <f t="shared" si="101"/>
        <v>312.63026260942058</v>
      </c>
      <c r="N754" s="61">
        <f t="shared" si="102"/>
        <v>333.4722801167153</v>
      </c>
      <c r="O754" s="61">
        <f t="shared" si="103"/>
        <v>250.10421008753647</v>
      </c>
      <c r="P754" s="59">
        <f>SLOPE(K754:O754,Datas!$G$1:$G$5)</f>
        <v>37.515631513130465</v>
      </c>
      <c r="Q754" s="61">
        <f t="shared" si="104"/>
        <v>88.473110725362091</v>
      </c>
      <c r="R754" s="48" t="str">
        <f t="shared" si="105"/>
        <v>AUMENTO</v>
      </c>
      <c r="S754" s="60">
        <f t="shared" si="106"/>
        <v>0.49999999999999994</v>
      </c>
      <c r="T75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54" s="48" t="str">
        <f t="shared" si="107"/>
        <v>Risco MUITO ALTO de transmissão nas escolas com tendência de AUMENTO na taxa.</v>
      </c>
    </row>
    <row r="755" spans="1:21" x14ac:dyDescent="0.35">
      <c r="A755" s="56" t="s">
        <v>539</v>
      </c>
      <c r="B755" s="57">
        <v>5204</v>
      </c>
      <c r="C755" s="48" t="s">
        <v>71</v>
      </c>
      <c r="D755" s="58">
        <v>0</v>
      </c>
      <c r="E755" s="58">
        <v>0</v>
      </c>
      <c r="F755" s="58">
        <v>0</v>
      </c>
      <c r="G755" s="58">
        <v>2</v>
      </c>
      <c r="H755" s="59">
        <v>4</v>
      </c>
      <c r="I755" s="60">
        <f>Tabela1[[#This Row],[E_27/3 a 9/4]]/SUM(Tabela1[E_27/3 a 9/4])</f>
        <v>3.160855959793912E-5</v>
      </c>
      <c r="J755" s="60">
        <f>SUM($I$4:I755)</f>
        <v>0.97738407560766449</v>
      </c>
      <c r="K755" s="61">
        <f t="shared" si="99"/>
        <v>0</v>
      </c>
      <c r="L755" s="61">
        <f t="shared" si="100"/>
        <v>0</v>
      </c>
      <c r="M755" s="61">
        <f t="shared" si="101"/>
        <v>0</v>
      </c>
      <c r="N755" s="61">
        <f t="shared" si="102"/>
        <v>38.431975403535745</v>
      </c>
      <c r="O755" s="61">
        <f t="shared" si="103"/>
        <v>76.86395080707149</v>
      </c>
      <c r="P755" s="59">
        <f>SLOPE(K755:O755,Datas!$G$1:$G$5)</f>
        <v>19.215987701767876</v>
      </c>
      <c r="Q755" s="61">
        <f t="shared" si="104"/>
        <v>87.021014885849979</v>
      </c>
      <c r="R755" s="48" t="str">
        <f t="shared" si="105"/>
        <v>AUMENTO</v>
      </c>
      <c r="S755" s="60">
        <f t="shared" si="106"/>
        <v>0</v>
      </c>
      <c r="T755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55" s="48" t="str">
        <f t="shared" si="107"/>
        <v>Risco alto de transmissão nas escolas com tendência de AUMENTO na taxa.</v>
      </c>
    </row>
    <row r="756" spans="1:21" x14ac:dyDescent="0.35">
      <c r="A756" s="56" t="s">
        <v>83</v>
      </c>
      <c r="B756" s="57">
        <v>4118</v>
      </c>
      <c r="C756" s="48" t="s">
        <v>3</v>
      </c>
      <c r="D756" s="58">
        <v>6</v>
      </c>
      <c r="E756" s="58">
        <v>19</v>
      </c>
      <c r="F756" s="58">
        <v>37</v>
      </c>
      <c r="G756" s="58">
        <v>24</v>
      </c>
      <c r="H756" s="59">
        <v>45</v>
      </c>
      <c r="I756" s="60">
        <f>Tabela1[[#This Row],[E_27/3 a 9/4]]/SUM(Tabela1[E_27/3 a 9/4])</f>
        <v>3.5559629547681512E-4</v>
      </c>
      <c r="J756" s="60">
        <f>SUM($I$4:I756)</f>
        <v>0.97773967190314126</v>
      </c>
      <c r="K756" s="61">
        <f t="shared" si="99"/>
        <v>145.70179698882953</v>
      </c>
      <c r="L756" s="61">
        <f t="shared" si="100"/>
        <v>461.38902379796019</v>
      </c>
      <c r="M756" s="61">
        <f t="shared" si="101"/>
        <v>898.49441476444872</v>
      </c>
      <c r="N756" s="61">
        <f t="shared" si="102"/>
        <v>582.80718795531811</v>
      </c>
      <c r="O756" s="61">
        <f t="shared" si="103"/>
        <v>1092.7634774162213</v>
      </c>
      <c r="P756" s="59">
        <f>SLOPE(K756:O756,Datas!$G$1:$G$5)</f>
        <v>201.55415250121416</v>
      </c>
      <c r="Q756" s="61">
        <f t="shared" si="104"/>
        <v>89.715732428833121</v>
      </c>
      <c r="R756" s="48" t="str">
        <f t="shared" si="105"/>
        <v>AUMENTO</v>
      </c>
      <c r="S756" s="60">
        <f t="shared" si="106"/>
        <v>0.66935483870967749</v>
      </c>
      <c r="T75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56" s="48" t="str">
        <f t="shared" si="107"/>
        <v>Risco MUITO ALTO de transmissão nas escolas com tendência de AUMENTO na taxa.</v>
      </c>
    </row>
    <row r="757" spans="1:21" x14ac:dyDescent="0.35">
      <c r="A757" s="56" t="s">
        <v>339</v>
      </c>
      <c r="B757" s="57">
        <v>69251</v>
      </c>
      <c r="C757" s="48" t="s">
        <v>10</v>
      </c>
      <c r="D757" s="58">
        <v>267</v>
      </c>
      <c r="E757" s="58">
        <v>278</v>
      </c>
      <c r="F757" s="58">
        <v>233</v>
      </c>
      <c r="G757" s="58">
        <v>207</v>
      </c>
      <c r="H757" s="59">
        <v>318</v>
      </c>
      <c r="I757" s="60">
        <f>Tabela1[[#This Row],[E_27/3 a 9/4]]/SUM(Tabela1[E_27/3 a 9/4])</f>
        <v>2.51288048803616E-3</v>
      </c>
      <c r="J757" s="60">
        <f>SUM($I$4:I757)</f>
        <v>0.98025255239117737</v>
      </c>
      <c r="K757" s="61">
        <f t="shared" si="99"/>
        <v>385.55399922022787</v>
      </c>
      <c r="L757" s="61">
        <f t="shared" si="100"/>
        <v>401.43824637911371</v>
      </c>
      <c r="M757" s="61">
        <f t="shared" si="101"/>
        <v>336.45723527458091</v>
      </c>
      <c r="N757" s="61">
        <f t="shared" si="102"/>
        <v>298.91265108085082</v>
      </c>
      <c r="O757" s="61">
        <f t="shared" si="103"/>
        <v>459.19914513869833</v>
      </c>
      <c r="P757" s="59">
        <f>SLOPE(K757:O757,Datas!$G$1:$G$5)</f>
        <v>4.4764696538678042</v>
      </c>
      <c r="Q757" s="61">
        <f t="shared" si="104"/>
        <v>77.407430385154242</v>
      </c>
      <c r="R757" s="48" t="str">
        <f t="shared" si="105"/>
        <v>AUMENTO</v>
      </c>
      <c r="S757" s="60">
        <f t="shared" si="106"/>
        <v>1.2210796915167008E-2</v>
      </c>
      <c r="T75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57" s="48" t="str">
        <f t="shared" si="107"/>
        <v>Risco MUITO ALTO de transmissão nas escolas com tendência de AUMENTO na taxa.</v>
      </c>
    </row>
    <row r="758" spans="1:21" x14ac:dyDescent="0.35">
      <c r="A758" s="56" t="s">
        <v>537</v>
      </c>
      <c r="B758" s="57">
        <v>7852</v>
      </c>
      <c r="C758" s="48" t="s">
        <v>30</v>
      </c>
      <c r="D758" s="58">
        <v>0</v>
      </c>
      <c r="E758" s="58">
        <v>0</v>
      </c>
      <c r="F758" s="58">
        <v>28</v>
      </c>
      <c r="G758" s="58">
        <v>19</v>
      </c>
      <c r="H758" s="59">
        <v>51</v>
      </c>
      <c r="I758" s="60">
        <f>Tabela1[[#This Row],[E_27/3 a 9/4]]/SUM(Tabela1[E_27/3 a 9/4])</f>
        <v>4.0300913487372381E-4</v>
      </c>
      <c r="J758" s="60">
        <f>SUM($I$4:I758)</f>
        <v>0.98065556152605105</v>
      </c>
      <c r="K758" s="61">
        <f t="shared" si="99"/>
        <v>0</v>
      </c>
      <c r="L758" s="61">
        <f t="shared" si="100"/>
        <v>0</v>
      </c>
      <c r="M758" s="61">
        <f t="shared" si="101"/>
        <v>356.5970453387672</v>
      </c>
      <c r="N758" s="61">
        <f t="shared" si="102"/>
        <v>241.97656647987776</v>
      </c>
      <c r="O758" s="61">
        <f t="shared" si="103"/>
        <v>649.51604686704025</v>
      </c>
      <c r="P758" s="59">
        <f>SLOPE(K758:O758,Datas!$G$1:$G$5)</f>
        <v>154.1008660213958</v>
      </c>
      <c r="Q758" s="61">
        <f t="shared" si="104"/>
        <v>89.628198226509838</v>
      </c>
      <c r="R758" s="48" t="str">
        <f t="shared" si="105"/>
        <v>AUMENTO</v>
      </c>
      <c r="S758" s="60">
        <f t="shared" si="106"/>
        <v>2.75</v>
      </c>
      <c r="T75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58" s="48" t="str">
        <f t="shared" si="107"/>
        <v>Risco MUITO ALTO de transmissão nas escolas com tendência de AUMENTO na taxa.</v>
      </c>
    </row>
    <row r="759" spans="1:21" x14ac:dyDescent="0.35">
      <c r="A759" s="56" t="s">
        <v>399</v>
      </c>
      <c r="B759" s="57">
        <v>21181</v>
      </c>
      <c r="C759" s="48" t="s">
        <v>50</v>
      </c>
      <c r="D759" s="58">
        <v>33</v>
      </c>
      <c r="E759" s="58">
        <v>35</v>
      </c>
      <c r="F759" s="58">
        <v>50</v>
      </c>
      <c r="G759" s="58">
        <v>90</v>
      </c>
      <c r="H759" s="59">
        <v>49</v>
      </c>
      <c r="I759" s="60">
        <f>Tabela1[[#This Row],[E_27/3 a 9/4]]/SUM(Tabela1[E_27/3 a 9/4])</f>
        <v>3.8720485507475426E-4</v>
      </c>
      <c r="J759" s="60">
        <f>SUM($I$4:I759)</f>
        <v>0.98104276638112575</v>
      </c>
      <c r="K759" s="61">
        <f t="shared" si="99"/>
        <v>155.80000944242479</v>
      </c>
      <c r="L759" s="61">
        <f t="shared" si="100"/>
        <v>165.24243425711722</v>
      </c>
      <c r="M759" s="61">
        <f t="shared" si="101"/>
        <v>236.06062036731035</v>
      </c>
      <c r="N759" s="61">
        <f t="shared" si="102"/>
        <v>424.90911666115858</v>
      </c>
      <c r="O759" s="61">
        <f t="shared" si="103"/>
        <v>231.33940795996409</v>
      </c>
      <c r="P759" s="59">
        <f>SLOPE(K759:O759,Datas!$G$1:$G$5)</f>
        <v>41.074547943911995</v>
      </c>
      <c r="Q759" s="61">
        <f t="shared" si="104"/>
        <v>88.605353773549595</v>
      </c>
      <c r="R759" s="48" t="str">
        <f t="shared" si="105"/>
        <v>AUMENTO</v>
      </c>
      <c r="S759" s="60">
        <f t="shared" si="106"/>
        <v>0.76694915254237306</v>
      </c>
      <c r="T75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59" s="48" t="str">
        <f t="shared" si="107"/>
        <v>Risco MUITO ALTO de transmissão nas escolas com tendência de AUMENTO na taxa.</v>
      </c>
    </row>
    <row r="760" spans="1:21" x14ac:dyDescent="0.35">
      <c r="A760" s="56" t="s">
        <v>420</v>
      </c>
      <c r="B760" s="57">
        <v>7137</v>
      </c>
      <c r="C760" s="48" t="s">
        <v>10</v>
      </c>
      <c r="D760" s="58">
        <v>23</v>
      </c>
      <c r="E760" s="58">
        <v>8</v>
      </c>
      <c r="F760" s="58">
        <v>4</v>
      </c>
      <c r="G760" s="58">
        <v>7</v>
      </c>
      <c r="H760" s="59">
        <v>2</v>
      </c>
      <c r="I760" s="60">
        <f>Tabela1[[#This Row],[E_27/3 a 9/4]]/SUM(Tabela1[E_27/3 a 9/4])</f>
        <v>1.580427979896956E-5</v>
      </c>
      <c r="J760" s="60">
        <f>SUM($I$4:I760)</f>
        <v>0.98105857066092472</v>
      </c>
      <c r="K760" s="61">
        <f t="shared" si="99"/>
        <v>322.26425669048621</v>
      </c>
      <c r="L760" s="61">
        <f t="shared" si="100"/>
        <v>112.0919153706039</v>
      </c>
      <c r="M760" s="61">
        <f t="shared" si="101"/>
        <v>56.04595768530195</v>
      </c>
      <c r="N760" s="61">
        <f t="shared" si="102"/>
        <v>98.080425949278407</v>
      </c>
      <c r="O760" s="61">
        <f t="shared" si="103"/>
        <v>28.022978842650975</v>
      </c>
      <c r="P760" s="59">
        <f>SLOPE(K760:O760,Datas!$G$1:$G$5)</f>
        <v>-60.249404511699595</v>
      </c>
      <c r="Q760" s="61">
        <f t="shared" si="104"/>
        <v>-89.049110617556707</v>
      </c>
      <c r="R760" s="48" t="str">
        <f t="shared" si="105"/>
        <v>Redução</v>
      </c>
      <c r="S760" s="60">
        <f t="shared" si="106"/>
        <v>-0.61428571428571432</v>
      </c>
      <c r="T760" s="60" t="str">
        <f>IF(Tabela1[[#This Row],[27/3 a 9/4]]&gt;200,"Muito alto",IF(Tabela1[[#This Row],[27/3 a 9/4]]&gt;50,"Alto",IF(Tabela1[[#This Row],[27/3 a 9/4]]&gt;20,"Moderado",IF(Tabela1[[#This Row],[27/3 a 9/4]]&gt;5,"Baixo","Muito baixo"))))</f>
        <v>Moderado</v>
      </c>
      <c r="U760" s="48" t="str">
        <f t="shared" si="107"/>
        <v>Risco moderado de transmissão nas escolas com tendência de Redução na taxa.</v>
      </c>
    </row>
    <row r="761" spans="1:21" x14ac:dyDescent="0.35">
      <c r="A761" s="56" t="s">
        <v>230</v>
      </c>
      <c r="B761" s="57">
        <v>3649</v>
      </c>
      <c r="C761" s="48" t="s">
        <v>53</v>
      </c>
      <c r="D761" s="58">
        <v>12</v>
      </c>
      <c r="E761" s="58">
        <v>1</v>
      </c>
      <c r="F761" s="58">
        <v>36</v>
      </c>
      <c r="G761" s="58">
        <v>45</v>
      </c>
      <c r="H761" s="59">
        <v>60</v>
      </c>
      <c r="I761" s="60">
        <f>Tabela1[[#This Row],[E_27/3 a 9/4]]/SUM(Tabela1[E_27/3 a 9/4])</f>
        <v>4.7412839396908683E-4</v>
      </c>
      <c r="J761" s="60">
        <f>SUM($I$4:I761)</f>
        <v>0.98153269905489382</v>
      </c>
      <c r="K761" s="61">
        <f t="shared" si="99"/>
        <v>328.85722115648122</v>
      </c>
      <c r="L761" s="61">
        <f t="shared" si="100"/>
        <v>27.40476842970677</v>
      </c>
      <c r="M761" s="61">
        <f t="shared" si="101"/>
        <v>986.57166346944359</v>
      </c>
      <c r="N761" s="61">
        <f t="shared" si="102"/>
        <v>1233.2145793368045</v>
      </c>
      <c r="O761" s="61">
        <f t="shared" si="103"/>
        <v>1644.2861057824061</v>
      </c>
      <c r="P761" s="59">
        <f>SLOPE(K761:O761,Datas!$G$1:$G$5)</f>
        <v>383.6667580158948</v>
      </c>
      <c r="Q761" s="61">
        <f t="shared" si="104"/>
        <v>89.850662981426396</v>
      </c>
      <c r="R761" s="48" t="str">
        <f t="shared" si="105"/>
        <v>AUMENTO</v>
      </c>
      <c r="S761" s="60">
        <f t="shared" si="106"/>
        <v>2.2142857142857144</v>
      </c>
      <c r="T76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61" s="48" t="str">
        <f t="shared" si="107"/>
        <v>Risco MUITO ALTO de transmissão nas escolas com tendência de AUMENTO na taxa.</v>
      </c>
    </row>
    <row r="762" spans="1:21" x14ac:dyDescent="0.35">
      <c r="A762" s="56" t="s">
        <v>168</v>
      </c>
      <c r="B762" s="57">
        <v>5314</v>
      </c>
      <c r="C762" s="48" t="s">
        <v>26</v>
      </c>
      <c r="D762" s="58">
        <v>9</v>
      </c>
      <c r="E762" s="58">
        <v>5</v>
      </c>
      <c r="F762" s="58">
        <v>10</v>
      </c>
      <c r="G762" s="58">
        <v>50</v>
      </c>
      <c r="H762" s="59">
        <v>54</v>
      </c>
      <c r="I762" s="60">
        <f>Tabela1[[#This Row],[E_27/3 a 9/4]]/SUM(Tabela1[E_27/3 a 9/4])</f>
        <v>4.2671555457217815E-4</v>
      </c>
      <c r="J762" s="60">
        <f>SUM($I$4:I762)</f>
        <v>0.98195941460946601</v>
      </c>
      <c r="K762" s="61">
        <f t="shared" si="99"/>
        <v>169.36394429808055</v>
      </c>
      <c r="L762" s="61">
        <f t="shared" si="100"/>
        <v>94.091080165600303</v>
      </c>
      <c r="M762" s="61">
        <f t="shared" si="101"/>
        <v>188.18216033120061</v>
      </c>
      <c r="N762" s="61">
        <f t="shared" si="102"/>
        <v>940.91080165600306</v>
      </c>
      <c r="O762" s="61">
        <f t="shared" si="103"/>
        <v>1016.1836657884833</v>
      </c>
      <c r="P762" s="59">
        <f>SLOPE(K762:O762,Datas!$G$1:$G$5)</f>
        <v>254.04591644712082</v>
      </c>
      <c r="Q762" s="61">
        <f t="shared" si="104"/>
        <v>89.774468000134249</v>
      </c>
      <c r="R762" s="48" t="str">
        <f t="shared" si="105"/>
        <v>AUMENTO</v>
      </c>
      <c r="S762" s="60">
        <f t="shared" si="106"/>
        <v>5.4999999999999991</v>
      </c>
      <c r="T76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62" s="48" t="str">
        <f t="shared" si="107"/>
        <v>Risco MUITO ALTO de transmissão nas escolas com tendência de AUMENTO na taxa.</v>
      </c>
    </row>
    <row r="763" spans="1:21" x14ac:dyDescent="0.35">
      <c r="A763" s="56" t="s">
        <v>549</v>
      </c>
      <c r="B763" s="57">
        <v>9915</v>
      </c>
      <c r="C763" s="48" t="s">
        <v>3</v>
      </c>
      <c r="D763" s="58">
        <v>59</v>
      </c>
      <c r="E763" s="58">
        <v>39</v>
      </c>
      <c r="F763" s="58">
        <v>43</v>
      </c>
      <c r="G763" s="58">
        <v>66</v>
      </c>
      <c r="H763" s="59">
        <v>59</v>
      </c>
      <c r="I763" s="60">
        <f>Tabela1[[#This Row],[E_27/3 a 9/4]]/SUM(Tabela1[E_27/3 a 9/4])</f>
        <v>4.6622625406960203E-4</v>
      </c>
      <c r="J763" s="60">
        <f>SUM($I$4:I763)</f>
        <v>0.98242564086353557</v>
      </c>
      <c r="K763" s="61">
        <f t="shared" si="99"/>
        <v>595.05799293998996</v>
      </c>
      <c r="L763" s="61">
        <f t="shared" si="100"/>
        <v>393.34341906202724</v>
      </c>
      <c r="M763" s="61">
        <f t="shared" si="101"/>
        <v>433.68633383761977</v>
      </c>
      <c r="N763" s="61">
        <f t="shared" si="102"/>
        <v>665.65809379727682</v>
      </c>
      <c r="O763" s="61">
        <f t="shared" si="103"/>
        <v>595.05799293998996</v>
      </c>
      <c r="P763" s="59">
        <f>SLOPE(K763:O763,Datas!$G$1:$G$5)</f>
        <v>27.231467473524958</v>
      </c>
      <c r="Q763" s="61">
        <f t="shared" si="104"/>
        <v>87.896916663716681</v>
      </c>
      <c r="R763" s="48" t="str">
        <f t="shared" si="105"/>
        <v>AUMENTO</v>
      </c>
      <c r="S763" s="60">
        <f t="shared" si="106"/>
        <v>0.32978723404255322</v>
      </c>
      <c r="T76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63" s="48" t="str">
        <f t="shared" si="107"/>
        <v>Risco MUITO ALTO de transmissão nas escolas com tendência de AUMENTO na taxa.</v>
      </c>
    </row>
    <row r="764" spans="1:21" x14ac:dyDescent="0.35">
      <c r="A764" s="56" t="s">
        <v>848</v>
      </c>
      <c r="B764" s="57">
        <v>18486</v>
      </c>
      <c r="C764" s="48" t="s">
        <v>0</v>
      </c>
      <c r="D764" s="58">
        <v>230</v>
      </c>
      <c r="E764" s="58">
        <v>7</v>
      </c>
      <c r="F764" s="58">
        <v>30</v>
      </c>
      <c r="G764" s="58">
        <v>132</v>
      </c>
      <c r="H764" s="59">
        <v>112</v>
      </c>
      <c r="I764" s="60">
        <f>Tabela1[[#This Row],[E_27/3 a 9/4]]/SUM(Tabela1[E_27/3 a 9/4])</f>
        <v>8.8503966874229538E-4</v>
      </c>
      <c r="J764" s="60">
        <f>SUM($I$4:I764)</f>
        <v>0.98331068053227788</v>
      </c>
      <c r="K764" s="61">
        <f t="shared" si="99"/>
        <v>1244.184788488586</v>
      </c>
      <c r="L764" s="61">
        <f t="shared" si="100"/>
        <v>37.8664935626961</v>
      </c>
      <c r="M764" s="61">
        <f t="shared" si="101"/>
        <v>162.28497241155469</v>
      </c>
      <c r="N764" s="61">
        <f t="shared" si="102"/>
        <v>714.05387861084068</v>
      </c>
      <c r="O764" s="61">
        <f t="shared" si="103"/>
        <v>605.86389700313759</v>
      </c>
      <c r="P764" s="59">
        <f>SLOPE(K764:O764,Datas!$G$1:$G$5)</f>
        <v>-60.045439792275225</v>
      </c>
      <c r="Q764" s="61">
        <f t="shared" si="104"/>
        <v>-89.04588119507072</v>
      </c>
      <c r="R764" s="48" t="str">
        <f t="shared" si="105"/>
        <v>Redução</v>
      </c>
      <c r="S764" s="60">
        <f t="shared" si="106"/>
        <v>0.37078651685393271</v>
      </c>
      <c r="T76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64" s="48" t="str">
        <f t="shared" si="107"/>
        <v>Risco MUITO ALTO de transmissão nas escolas com tendência de Redução na taxa.</v>
      </c>
    </row>
    <row r="765" spans="1:21" x14ac:dyDescent="0.35">
      <c r="A765" s="56" t="s">
        <v>821</v>
      </c>
      <c r="B765" s="57">
        <v>13723</v>
      </c>
      <c r="C765" s="48" t="s">
        <v>0</v>
      </c>
      <c r="D765" s="58">
        <v>46</v>
      </c>
      <c r="E765" s="58">
        <v>16</v>
      </c>
      <c r="F765" s="58">
        <v>21</v>
      </c>
      <c r="G765" s="58">
        <v>34</v>
      </c>
      <c r="H765" s="59">
        <v>19</v>
      </c>
      <c r="I765" s="60">
        <f>Tabela1[[#This Row],[E_27/3 a 9/4]]/SUM(Tabela1[E_27/3 a 9/4])</f>
        <v>1.5014065809021082E-4</v>
      </c>
      <c r="J765" s="60">
        <f>SUM($I$4:I765)</f>
        <v>0.98346082119036804</v>
      </c>
      <c r="K765" s="61">
        <f t="shared" si="99"/>
        <v>335.20367266632661</v>
      </c>
      <c r="L765" s="61">
        <f t="shared" si="100"/>
        <v>116.59258179698315</v>
      </c>
      <c r="M765" s="61">
        <f t="shared" si="101"/>
        <v>153.0277636085404</v>
      </c>
      <c r="N765" s="61">
        <f t="shared" si="102"/>
        <v>247.75923631858922</v>
      </c>
      <c r="O765" s="61">
        <f t="shared" si="103"/>
        <v>138.45369088391752</v>
      </c>
      <c r="P765" s="59">
        <f>SLOPE(K765:O765,Datas!$G$1:$G$5)</f>
        <v>-26.233330904321214</v>
      </c>
      <c r="Q765" s="61">
        <f t="shared" si="104"/>
        <v>-87.816973685926428</v>
      </c>
      <c r="R765" s="48" t="str">
        <f t="shared" si="105"/>
        <v>Redução</v>
      </c>
      <c r="S765" s="60">
        <f t="shared" si="106"/>
        <v>-4.2168674698794963E-2</v>
      </c>
      <c r="T765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65" s="48" t="str">
        <f t="shared" si="107"/>
        <v>Risco alto de transmissão nas escolas com tendência de Redução na taxa.</v>
      </c>
    </row>
    <row r="766" spans="1:21" x14ac:dyDescent="0.35">
      <c r="A766" s="56" t="s">
        <v>841</v>
      </c>
      <c r="B766" s="57">
        <v>3585</v>
      </c>
      <c r="C766" s="48" t="s">
        <v>15</v>
      </c>
      <c r="D766" s="58">
        <v>20</v>
      </c>
      <c r="E766" s="58">
        <v>14</v>
      </c>
      <c r="F766" s="58">
        <v>7</v>
      </c>
      <c r="G766" s="58">
        <v>37</v>
      </c>
      <c r="H766" s="59">
        <v>38</v>
      </c>
      <c r="I766" s="60">
        <f>Tabela1[[#This Row],[E_27/3 a 9/4]]/SUM(Tabela1[E_27/3 a 9/4])</f>
        <v>3.0028131618042164E-4</v>
      </c>
      <c r="J766" s="60">
        <f>SUM($I$4:I766)</f>
        <v>0.98376110250654847</v>
      </c>
      <c r="K766" s="61">
        <f t="shared" si="99"/>
        <v>557.88005578800551</v>
      </c>
      <c r="L766" s="61">
        <f t="shared" si="100"/>
        <v>390.51603905160391</v>
      </c>
      <c r="M766" s="61">
        <f t="shared" si="101"/>
        <v>195.25801952580196</v>
      </c>
      <c r="N766" s="61">
        <f t="shared" si="102"/>
        <v>1032.0781032078103</v>
      </c>
      <c r="O766" s="61">
        <f t="shared" si="103"/>
        <v>1059.9721059972107</v>
      </c>
      <c r="P766" s="59">
        <f>SLOPE(K766:O766,Datas!$G$1:$G$5)</f>
        <v>164.57461645746167</v>
      </c>
      <c r="Q766" s="61">
        <f t="shared" si="104"/>
        <v>89.651859590370137</v>
      </c>
      <c r="R766" s="48" t="str">
        <f t="shared" si="105"/>
        <v>AUMENTO</v>
      </c>
      <c r="S766" s="60">
        <f t="shared" si="106"/>
        <v>1.7439024390243905</v>
      </c>
      <c r="T76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66" s="48" t="str">
        <f t="shared" si="107"/>
        <v>Risco MUITO ALTO de transmissão nas escolas com tendência de AUMENTO na taxa.</v>
      </c>
    </row>
    <row r="767" spans="1:21" x14ac:dyDescent="0.35">
      <c r="A767" s="56" t="s">
        <v>473</v>
      </c>
      <c r="B767" s="57">
        <v>6047</v>
      </c>
      <c r="C767" s="48" t="s">
        <v>71</v>
      </c>
      <c r="D767" s="58">
        <v>13</v>
      </c>
      <c r="E767" s="58">
        <v>9</v>
      </c>
      <c r="F767" s="58">
        <v>18</v>
      </c>
      <c r="G767" s="58">
        <v>21</v>
      </c>
      <c r="H767" s="59">
        <v>25</v>
      </c>
      <c r="I767" s="60">
        <f>Tabela1[[#This Row],[E_27/3 a 9/4]]/SUM(Tabela1[E_27/3 a 9/4])</f>
        <v>1.975534974871195E-4</v>
      </c>
      <c r="J767" s="60">
        <f>SUM($I$4:I767)</f>
        <v>0.98395865600403554</v>
      </c>
      <c r="K767" s="61">
        <f t="shared" si="99"/>
        <v>214.9826360178601</v>
      </c>
      <c r="L767" s="61">
        <f t="shared" si="100"/>
        <v>148.83413262774928</v>
      </c>
      <c r="M767" s="61">
        <f t="shared" si="101"/>
        <v>297.66826525549857</v>
      </c>
      <c r="N767" s="61">
        <f t="shared" si="102"/>
        <v>347.27964279808168</v>
      </c>
      <c r="O767" s="61">
        <f t="shared" si="103"/>
        <v>413.4281461881925</v>
      </c>
      <c r="P767" s="59">
        <f>SLOPE(K767:O767,Datas!$G$1:$G$5)</f>
        <v>59.533653051099712</v>
      </c>
      <c r="Q767" s="61">
        <f t="shared" si="104"/>
        <v>89.03768055739161</v>
      </c>
      <c r="R767" s="48" t="str">
        <f t="shared" si="105"/>
        <v>AUMENTO</v>
      </c>
      <c r="S767" s="60">
        <f t="shared" si="106"/>
        <v>0.72499999999999998</v>
      </c>
      <c r="T76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67" s="48" t="str">
        <f t="shared" si="107"/>
        <v>Risco MUITO ALTO de transmissão nas escolas com tendência de AUMENTO na taxa.</v>
      </c>
    </row>
    <row r="768" spans="1:21" x14ac:dyDescent="0.35">
      <c r="A768" s="56" t="s">
        <v>244</v>
      </c>
      <c r="B768" s="57">
        <v>4506</v>
      </c>
      <c r="C768" s="48" t="s">
        <v>50</v>
      </c>
      <c r="D768" s="58">
        <v>8</v>
      </c>
      <c r="E768" s="58">
        <v>3</v>
      </c>
      <c r="F768" s="58">
        <v>17</v>
      </c>
      <c r="G768" s="58">
        <v>27</v>
      </c>
      <c r="H768" s="59">
        <v>15</v>
      </c>
      <c r="I768" s="60">
        <f>Tabela1[[#This Row],[E_27/3 a 9/4]]/SUM(Tabela1[E_27/3 a 9/4])</f>
        <v>1.1853209849227171E-4</v>
      </c>
      <c r="J768" s="60">
        <f>SUM($I$4:I768)</f>
        <v>0.98407718810252776</v>
      </c>
      <c r="K768" s="61">
        <f t="shared" si="99"/>
        <v>177.5410563692854</v>
      </c>
      <c r="L768" s="61">
        <f t="shared" si="100"/>
        <v>66.577896138482032</v>
      </c>
      <c r="M768" s="61">
        <f t="shared" si="101"/>
        <v>377.27474478473147</v>
      </c>
      <c r="N768" s="61">
        <f t="shared" si="102"/>
        <v>599.2010652463382</v>
      </c>
      <c r="O768" s="61">
        <f t="shared" si="103"/>
        <v>332.88948069241013</v>
      </c>
      <c r="P768" s="59">
        <f>SLOPE(K768:O768,Datas!$G$1:$G$5)</f>
        <v>84.332001775410561</v>
      </c>
      <c r="Q768" s="61">
        <f t="shared" si="104"/>
        <v>89.320624518728224</v>
      </c>
      <c r="R768" s="48" t="str">
        <f t="shared" si="105"/>
        <v>AUMENTO</v>
      </c>
      <c r="S768" s="60">
        <f t="shared" si="106"/>
        <v>1.2500000000000002</v>
      </c>
      <c r="T76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68" s="48" t="str">
        <f t="shared" si="107"/>
        <v>Risco MUITO ALTO de transmissão nas escolas com tendência de AUMENTO na taxa.</v>
      </c>
    </row>
    <row r="769" spans="1:21" x14ac:dyDescent="0.35">
      <c r="A769" s="56" t="s">
        <v>431</v>
      </c>
      <c r="B769" s="57">
        <v>5528</v>
      </c>
      <c r="C769" s="48" t="s">
        <v>0</v>
      </c>
      <c r="D769" s="58">
        <v>0</v>
      </c>
      <c r="E769" s="58">
        <v>3</v>
      </c>
      <c r="F769" s="58">
        <v>0</v>
      </c>
      <c r="G769" s="58">
        <v>4</v>
      </c>
      <c r="H769" s="59">
        <v>24</v>
      </c>
      <c r="I769" s="60">
        <f>Tabela1[[#This Row],[E_27/3 a 9/4]]/SUM(Tabela1[E_27/3 a 9/4])</f>
        <v>1.8965135758763473E-4</v>
      </c>
      <c r="J769" s="60">
        <f>SUM($I$4:I769)</f>
        <v>0.98426683946011539</v>
      </c>
      <c r="K769" s="61">
        <f t="shared" si="99"/>
        <v>0</v>
      </c>
      <c r="L769" s="61">
        <f t="shared" si="100"/>
        <v>54.269175108538356</v>
      </c>
      <c r="M769" s="61">
        <f t="shared" si="101"/>
        <v>0</v>
      </c>
      <c r="N769" s="61">
        <f t="shared" si="102"/>
        <v>72.358900144717794</v>
      </c>
      <c r="O769" s="61">
        <f t="shared" si="103"/>
        <v>434.15340086830685</v>
      </c>
      <c r="P769" s="59">
        <f>SLOPE(K769:O769,Datas!$G$1:$G$5)</f>
        <v>88.639652677279315</v>
      </c>
      <c r="Q769" s="61">
        <f t="shared" si="104"/>
        <v>89.35363748401241</v>
      </c>
      <c r="R769" s="48" t="str">
        <f t="shared" si="105"/>
        <v>AUMENTO</v>
      </c>
      <c r="S769" s="60">
        <f t="shared" si="106"/>
        <v>12.999999999999998</v>
      </c>
      <c r="T76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69" s="48" t="str">
        <f t="shared" si="107"/>
        <v>Risco MUITO ALTO de transmissão nas escolas com tendência de AUMENTO na taxa.</v>
      </c>
    </row>
    <row r="770" spans="1:21" x14ac:dyDescent="0.35">
      <c r="A770" s="56" t="s">
        <v>563</v>
      </c>
      <c r="B770" s="57">
        <v>3046</v>
      </c>
      <c r="C770" s="48" t="s">
        <v>30</v>
      </c>
      <c r="D770" s="58">
        <v>6</v>
      </c>
      <c r="E770" s="58">
        <v>1</v>
      </c>
      <c r="F770" s="58">
        <v>0</v>
      </c>
      <c r="G770" s="58">
        <v>23</v>
      </c>
      <c r="H770" s="59">
        <v>19</v>
      </c>
      <c r="I770" s="60">
        <f>Tabela1[[#This Row],[E_27/3 a 9/4]]/SUM(Tabela1[E_27/3 a 9/4])</f>
        <v>1.5014065809021082E-4</v>
      </c>
      <c r="J770" s="60">
        <f>SUM($I$4:I770)</f>
        <v>0.98441698011820555</v>
      </c>
      <c r="K770" s="61">
        <f t="shared" si="99"/>
        <v>196.97964543663821</v>
      </c>
      <c r="L770" s="61">
        <f t="shared" si="100"/>
        <v>32.829940906106366</v>
      </c>
      <c r="M770" s="61">
        <f t="shared" si="101"/>
        <v>0</v>
      </c>
      <c r="N770" s="61">
        <f t="shared" si="102"/>
        <v>755.08864084044649</v>
      </c>
      <c r="O770" s="61">
        <f t="shared" si="103"/>
        <v>623.768877216021</v>
      </c>
      <c r="P770" s="59">
        <f>SLOPE(K770:O770,Datas!$G$1:$G$5)</f>
        <v>157.58371634931058</v>
      </c>
      <c r="Q770" s="61">
        <f t="shared" si="104"/>
        <v>89.636415412922872</v>
      </c>
      <c r="R770" s="48" t="str">
        <f t="shared" si="105"/>
        <v>AUMENTO</v>
      </c>
      <c r="S770" s="60">
        <f t="shared" si="106"/>
        <v>8</v>
      </c>
      <c r="T77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70" s="48" t="str">
        <f t="shared" si="107"/>
        <v>Risco MUITO ALTO de transmissão nas escolas com tendência de AUMENTO na taxa.</v>
      </c>
    </row>
    <row r="771" spans="1:21" x14ac:dyDescent="0.35">
      <c r="A771" s="56" t="s">
        <v>646</v>
      </c>
      <c r="B771" s="57">
        <v>11115</v>
      </c>
      <c r="C771" s="48" t="s">
        <v>77</v>
      </c>
      <c r="D771" s="58">
        <v>32</v>
      </c>
      <c r="E771" s="58">
        <v>31</v>
      </c>
      <c r="F771" s="58">
        <v>61</v>
      </c>
      <c r="G771" s="58">
        <v>93</v>
      </c>
      <c r="H771" s="59">
        <v>0</v>
      </c>
      <c r="I771" s="60">
        <f>Tabela1[[#This Row],[E_27/3 a 9/4]]/SUM(Tabela1[E_27/3 a 9/4])</f>
        <v>0</v>
      </c>
      <c r="J771" s="60">
        <f>SUM($I$4:I771)</f>
        <v>0.98441698011820555</v>
      </c>
      <c r="K771" s="61">
        <f t="shared" si="99"/>
        <v>287.89923526765631</v>
      </c>
      <c r="L771" s="61">
        <f t="shared" si="100"/>
        <v>278.90238416554206</v>
      </c>
      <c r="M771" s="61">
        <f t="shared" si="101"/>
        <v>548.80791722896993</v>
      </c>
      <c r="N771" s="61">
        <f t="shared" si="102"/>
        <v>836.70715249662612</v>
      </c>
      <c r="O771" s="61">
        <f t="shared" si="103"/>
        <v>0</v>
      </c>
      <c r="P771" s="59">
        <f>SLOPE(K771:O771,Datas!$G$1:$G$5)</f>
        <v>-1.7993702204228612</v>
      </c>
      <c r="Q771" s="61">
        <f t="shared" si="104"/>
        <v>-60.936883315681747</v>
      </c>
      <c r="R771" s="48" t="str">
        <f t="shared" si="105"/>
        <v>Redução</v>
      </c>
      <c r="S771" s="60">
        <f t="shared" si="106"/>
        <v>0.12499999999999986</v>
      </c>
      <c r="T77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771" s="48" t="str">
        <f t="shared" si="107"/>
        <v>Risco MUITO BAIXO de transmissão nas escolas com tendência de Redução na taxa.</v>
      </c>
    </row>
    <row r="772" spans="1:21" x14ac:dyDescent="0.35">
      <c r="A772" s="56" t="s">
        <v>179</v>
      </c>
      <c r="B772" s="57">
        <v>7052</v>
      </c>
      <c r="C772" s="48" t="s">
        <v>30</v>
      </c>
      <c r="D772" s="58">
        <v>0</v>
      </c>
      <c r="E772" s="58">
        <v>0</v>
      </c>
      <c r="F772" s="58">
        <v>54</v>
      </c>
      <c r="G772" s="58">
        <v>17</v>
      </c>
      <c r="H772" s="59">
        <v>7</v>
      </c>
      <c r="I772" s="60">
        <f>Tabela1[[#This Row],[E_27/3 a 9/4]]/SUM(Tabela1[E_27/3 a 9/4])</f>
        <v>5.5314979296393461E-5</v>
      </c>
      <c r="J772" s="60">
        <f>SUM($I$4:I772)</f>
        <v>0.98447229509750189</v>
      </c>
      <c r="K772" s="61">
        <f t="shared" ref="K772:K835" si="108">D772/$B772*100000</f>
        <v>0</v>
      </c>
      <c r="L772" s="61">
        <f t="shared" ref="L772:L835" si="109">E772/$B772*100000</f>
        <v>0</v>
      </c>
      <c r="M772" s="61">
        <f t="shared" ref="M772:M835" si="110">F772/$B772*100000</f>
        <v>765.7402155416903</v>
      </c>
      <c r="N772" s="61">
        <f t="shared" ref="N772:N835" si="111">G772/$B772*100000</f>
        <v>241.06636415201359</v>
      </c>
      <c r="O772" s="61">
        <f t="shared" ref="O772:O835" si="112">H772/$B772*100000</f>
        <v>99.262620533182073</v>
      </c>
      <c r="P772" s="59">
        <f>SLOPE(K772:O772,Datas!$G$1:$G$5)</f>
        <v>43.959160521837774</v>
      </c>
      <c r="Q772" s="61">
        <f t="shared" ref="Q772:Q835" si="113">DEGREES(ATAN(P772))</f>
        <v>88.696838188297349</v>
      </c>
      <c r="R772" s="48" t="str">
        <f t="shared" ref="R772:R835" si="114">IF(Q772&lt;-45,"Redução",IF(Q772&gt;45,"AUMENTO","Estabilidade"))</f>
        <v>AUMENTO</v>
      </c>
      <c r="S772" s="60">
        <f t="shared" ref="S772:S835" si="115">IF(AVERAGE(K772:M772)=0,0,(AVERAGE(N772:O772)-AVERAGE(K772:M772))/AVERAGE(K772:M772))</f>
        <v>-0.33333333333333331</v>
      </c>
      <c r="T772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72" s="48" t="str">
        <f t="shared" ref="U772:U835" si="116">CONCATENATE(IF(O772&gt;200,"Risco MUITO ALTO de transmissão nas escolas",IF(O772&gt;50,"Risco alto de transmissão nas escolas",IF(O772&gt;20,"Risco moderado de transmissão nas escolas",IF(O772&gt;5,"Risco baixo de transmissão nas escolas","Risco MUITO BAIXO de transmissão nas escolas"))))," com tendência de ",R772," na taxa.")</f>
        <v>Risco alto de transmissão nas escolas com tendência de AUMENTO na taxa.</v>
      </c>
    </row>
    <row r="773" spans="1:21" x14ac:dyDescent="0.35">
      <c r="A773" s="56" t="s">
        <v>259</v>
      </c>
      <c r="B773" s="57">
        <v>3325</v>
      </c>
      <c r="C773" s="48" t="s">
        <v>10</v>
      </c>
      <c r="D773" s="58">
        <v>27</v>
      </c>
      <c r="E773" s="58">
        <v>8</v>
      </c>
      <c r="F773" s="58">
        <v>0</v>
      </c>
      <c r="G773" s="58">
        <v>10</v>
      </c>
      <c r="H773" s="59">
        <v>13</v>
      </c>
      <c r="I773" s="60">
        <f>Tabela1[[#This Row],[E_27/3 a 9/4]]/SUM(Tabela1[E_27/3 a 9/4])</f>
        <v>1.0272781869330215E-4</v>
      </c>
      <c r="J773" s="60">
        <f>SUM($I$4:I773)</f>
        <v>0.98457502291619514</v>
      </c>
      <c r="K773" s="61">
        <f t="shared" si="108"/>
        <v>812.03007518796994</v>
      </c>
      <c r="L773" s="61">
        <f t="shared" si="109"/>
        <v>240.6015037593985</v>
      </c>
      <c r="M773" s="61">
        <f t="shared" si="110"/>
        <v>0</v>
      </c>
      <c r="N773" s="61">
        <f t="shared" si="111"/>
        <v>300.75187969924815</v>
      </c>
      <c r="O773" s="61">
        <f t="shared" si="112"/>
        <v>390.9774436090226</v>
      </c>
      <c r="P773" s="59">
        <f>SLOPE(K773:O773,Datas!$G$1:$G$5)</f>
        <v>-78.195488721804495</v>
      </c>
      <c r="Q773" s="61">
        <f t="shared" si="113"/>
        <v>-89.267315067896618</v>
      </c>
      <c r="R773" s="48" t="str">
        <f t="shared" si="114"/>
        <v>Redução</v>
      </c>
      <c r="S773" s="60">
        <f t="shared" si="115"/>
        <v>-1.4285714285714091E-2</v>
      </c>
      <c r="T77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73" s="48" t="str">
        <f t="shared" si="116"/>
        <v>Risco MUITO ALTO de transmissão nas escolas com tendência de Redução na taxa.</v>
      </c>
    </row>
    <row r="774" spans="1:21" x14ac:dyDescent="0.35">
      <c r="A774" s="56" t="s">
        <v>343</v>
      </c>
      <c r="B774" s="57">
        <v>4525</v>
      </c>
      <c r="C774" s="48" t="s">
        <v>19</v>
      </c>
      <c r="D774" s="58">
        <v>33</v>
      </c>
      <c r="E774" s="58">
        <v>30</v>
      </c>
      <c r="F774" s="58">
        <v>34</v>
      </c>
      <c r="G774" s="58">
        <v>21</v>
      </c>
      <c r="H774" s="59">
        <v>25</v>
      </c>
      <c r="I774" s="60">
        <f>Tabela1[[#This Row],[E_27/3 a 9/4]]/SUM(Tabela1[E_27/3 a 9/4])</f>
        <v>1.975534974871195E-4</v>
      </c>
      <c r="J774" s="60">
        <f>SUM($I$4:I774)</f>
        <v>0.98477257641368221</v>
      </c>
      <c r="K774" s="61">
        <f t="shared" si="108"/>
        <v>729.28176795580112</v>
      </c>
      <c r="L774" s="61">
        <f t="shared" si="109"/>
        <v>662.98342541436466</v>
      </c>
      <c r="M774" s="61">
        <f t="shared" si="110"/>
        <v>751.38121546961327</v>
      </c>
      <c r="N774" s="61">
        <f t="shared" si="111"/>
        <v>464.08839779005524</v>
      </c>
      <c r="O774" s="61">
        <f t="shared" si="112"/>
        <v>552.48618784530379</v>
      </c>
      <c r="P774" s="59">
        <f>SLOPE(K774:O774,Datas!$G$1:$G$5)</f>
        <v>-55.248618784530414</v>
      </c>
      <c r="Q774" s="61">
        <f t="shared" si="113"/>
        <v>-88.963059618268346</v>
      </c>
      <c r="R774" s="48" t="str">
        <f t="shared" si="114"/>
        <v>Redução</v>
      </c>
      <c r="S774" s="60">
        <f t="shared" si="115"/>
        <v>-0.28865979381443324</v>
      </c>
      <c r="T77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74" s="48" t="str">
        <f t="shared" si="116"/>
        <v>Risco MUITO ALTO de transmissão nas escolas com tendência de Redução na taxa.</v>
      </c>
    </row>
    <row r="775" spans="1:21" x14ac:dyDescent="0.35">
      <c r="A775" s="56" t="s">
        <v>605</v>
      </c>
      <c r="B775" s="57">
        <v>7299</v>
      </c>
      <c r="C775" s="48" t="s">
        <v>30</v>
      </c>
      <c r="D775" s="58">
        <v>30</v>
      </c>
      <c r="E775" s="58">
        <v>8</v>
      </c>
      <c r="F775" s="58">
        <v>2</v>
      </c>
      <c r="G775" s="58">
        <v>46</v>
      </c>
      <c r="H775" s="59">
        <v>11</v>
      </c>
      <c r="I775" s="60">
        <f>Tabela1[[#This Row],[E_27/3 a 9/4]]/SUM(Tabela1[E_27/3 a 9/4])</f>
        <v>8.6923538894332581E-5</v>
      </c>
      <c r="J775" s="60">
        <f>SUM($I$4:I775)</f>
        <v>0.98485949995257649</v>
      </c>
      <c r="K775" s="61">
        <f t="shared" si="108"/>
        <v>411.01520756267979</v>
      </c>
      <c r="L775" s="61">
        <f t="shared" si="109"/>
        <v>109.60405535004796</v>
      </c>
      <c r="M775" s="61">
        <f t="shared" si="110"/>
        <v>27.401013837511989</v>
      </c>
      <c r="N775" s="61">
        <f t="shared" si="111"/>
        <v>630.22331826277571</v>
      </c>
      <c r="O775" s="61">
        <f t="shared" si="112"/>
        <v>150.70557610631593</v>
      </c>
      <c r="P775" s="59">
        <f>SLOPE(K775:O775,Datas!$G$1:$G$5)</f>
        <v>2.8421709430404009E-15</v>
      </c>
      <c r="Q775" s="61">
        <f t="shared" si="113"/>
        <v>1.6284439969093208E-13</v>
      </c>
      <c r="R775" s="48" t="str">
        <f t="shared" si="114"/>
        <v>Estabilidade</v>
      </c>
      <c r="S775" s="60">
        <f t="shared" si="115"/>
        <v>1.1374999999999997</v>
      </c>
      <c r="T775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75" s="48" t="str">
        <f t="shared" si="116"/>
        <v>Risco alto de transmissão nas escolas com tendência de Estabilidade na taxa.</v>
      </c>
    </row>
    <row r="776" spans="1:21" x14ac:dyDescent="0.35">
      <c r="A776" s="56" t="s">
        <v>117</v>
      </c>
      <c r="B776" s="57">
        <v>6880</v>
      </c>
      <c r="C776" s="48" t="s">
        <v>0</v>
      </c>
      <c r="D776" s="58">
        <v>9</v>
      </c>
      <c r="E776" s="58">
        <v>2</v>
      </c>
      <c r="F776" s="58">
        <v>0</v>
      </c>
      <c r="G776" s="58">
        <v>6</v>
      </c>
      <c r="H776" s="59">
        <v>14</v>
      </c>
      <c r="I776" s="60">
        <f>Tabela1[[#This Row],[E_27/3 a 9/4]]/SUM(Tabela1[E_27/3 a 9/4])</f>
        <v>1.1062995859278692E-4</v>
      </c>
      <c r="J776" s="60">
        <f>SUM($I$4:I776)</f>
        <v>0.98497012991116928</v>
      </c>
      <c r="K776" s="61">
        <f t="shared" si="108"/>
        <v>130.81395348837208</v>
      </c>
      <c r="L776" s="61">
        <f t="shared" si="109"/>
        <v>29.069767441860463</v>
      </c>
      <c r="M776" s="61">
        <f t="shared" si="110"/>
        <v>0</v>
      </c>
      <c r="N776" s="61">
        <f t="shared" si="111"/>
        <v>87.20930232558139</v>
      </c>
      <c r="O776" s="61">
        <f t="shared" si="112"/>
        <v>203.48837209302326</v>
      </c>
      <c r="P776" s="59">
        <f>SLOPE(K776:O776,Datas!$G$1:$G$5)</f>
        <v>20.348837209302328</v>
      </c>
      <c r="Q776" s="61">
        <f t="shared" si="113"/>
        <v>87.186585053957373</v>
      </c>
      <c r="R776" s="48" t="str">
        <f t="shared" si="114"/>
        <v>AUMENTO</v>
      </c>
      <c r="S776" s="60">
        <f t="shared" si="115"/>
        <v>1.727272727272728</v>
      </c>
      <c r="T77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76" s="48" t="str">
        <f t="shared" si="116"/>
        <v>Risco MUITO ALTO de transmissão nas escolas com tendência de AUMENTO na taxa.</v>
      </c>
    </row>
    <row r="777" spans="1:21" x14ac:dyDescent="0.35">
      <c r="A777" s="56" t="s">
        <v>532</v>
      </c>
      <c r="B777" s="57">
        <v>2923</v>
      </c>
      <c r="C777" s="48" t="s">
        <v>71</v>
      </c>
      <c r="D777" s="58">
        <v>0</v>
      </c>
      <c r="E777" s="58">
        <v>0</v>
      </c>
      <c r="F777" s="58">
        <v>22</v>
      </c>
      <c r="G777" s="58">
        <v>80</v>
      </c>
      <c r="H777" s="59">
        <v>36</v>
      </c>
      <c r="I777" s="60">
        <f>Tabela1[[#This Row],[E_27/3 a 9/4]]/SUM(Tabela1[E_27/3 a 9/4])</f>
        <v>2.844770363814521E-4</v>
      </c>
      <c r="J777" s="60">
        <f>SUM($I$4:I777)</f>
        <v>0.98525460694755074</v>
      </c>
      <c r="K777" s="61">
        <f t="shared" si="108"/>
        <v>0</v>
      </c>
      <c r="L777" s="61">
        <f t="shared" si="109"/>
        <v>0</v>
      </c>
      <c r="M777" s="61">
        <f t="shared" si="110"/>
        <v>752.65138556277793</v>
      </c>
      <c r="N777" s="61">
        <f t="shared" si="111"/>
        <v>2736.9141293191924</v>
      </c>
      <c r="O777" s="61">
        <f t="shared" si="112"/>
        <v>1231.6113581936368</v>
      </c>
      <c r="P777" s="59">
        <f>SLOPE(K777:O777,Datas!$G$1:$G$5)</f>
        <v>520.01368457064666</v>
      </c>
      <c r="Q777" s="61">
        <f t="shared" si="113"/>
        <v>89.889818844030287</v>
      </c>
      <c r="R777" s="48" t="str">
        <f t="shared" si="114"/>
        <v>AUMENTO</v>
      </c>
      <c r="S777" s="60">
        <f t="shared" si="115"/>
        <v>6.9090909090909101</v>
      </c>
      <c r="T77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77" s="48" t="str">
        <f t="shared" si="116"/>
        <v>Risco MUITO ALTO de transmissão nas escolas com tendência de AUMENTO na taxa.</v>
      </c>
    </row>
    <row r="778" spans="1:21" x14ac:dyDescent="0.35">
      <c r="A778" s="56" t="s">
        <v>514</v>
      </c>
      <c r="B778" s="57">
        <v>4345</v>
      </c>
      <c r="C778" s="48" t="s">
        <v>53</v>
      </c>
      <c r="D778" s="58">
        <v>74</v>
      </c>
      <c r="E778" s="58">
        <v>61</v>
      </c>
      <c r="F778" s="58">
        <v>17</v>
      </c>
      <c r="G778" s="58">
        <v>12</v>
      </c>
      <c r="H778" s="59">
        <v>16</v>
      </c>
      <c r="I778" s="60">
        <f>Tabela1[[#This Row],[E_27/3 a 9/4]]/SUM(Tabela1[E_27/3 a 9/4])</f>
        <v>1.2643423839175648E-4</v>
      </c>
      <c r="J778" s="60">
        <f>SUM($I$4:I778)</f>
        <v>0.9853810411859425</v>
      </c>
      <c r="K778" s="61">
        <f t="shared" si="108"/>
        <v>1703.107019562716</v>
      </c>
      <c r="L778" s="61">
        <f t="shared" si="109"/>
        <v>1403.9125431530495</v>
      </c>
      <c r="M778" s="61">
        <f t="shared" si="110"/>
        <v>391.25431530494819</v>
      </c>
      <c r="N778" s="61">
        <f t="shared" si="111"/>
        <v>276.17951668584578</v>
      </c>
      <c r="O778" s="61">
        <f t="shared" si="112"/>
        <v>368.23935558112771</v>
      </c>
      <c r="P778" s="59">
        <f>SLOPE(K778:O778,Datas!$G$1:$G$5)</f>
        <v>-379.74683544303804</v>
      </c>
      <c r="Q778" s="61">
        <f t="shared" si="113"/>
        <v>-89.849121462701191</v>
      </c>
      <c r="R778" s="48" t="str">
        <f t="shared" si="114"/>
        <v>Redução</v>
      </c>
      <c r="S778" s="60">
        <f t="shared" si="115"/>
        <v>-0.72368421052631582</v>
      </c>
      <c r="T77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78" s="48" t="str">
        <f t="shared" si="116"/>
        <v>Risco MUITO ALTO de transmissão nas escolas com tendência de Redução na taxa.</v>
      </c>
    </row>
    <row r="779" spans="1:21" x14ac:dyDescent="0.35">
      <c r="A779" s="56" t="s">
        <v>167</v>
      </c>
      <c r="B779" s="57">
        <v>5690</v>
      </c>
      <c r="C779" s="48" t="s">
        <v>3</v>
      </c>
      <c r="D779" s="58">
        <v>20</v>
      </c>
      <c r="E779" s="58">
        <v>0</v>
      </c>
      <c r="F779" s="58">
        <v>14</v>
      </c>
      <c r="G779" s="58">
        <v>6</v>
      </c>
      <c r="H779" s="59">
        <v>0</v>
      </c>
      <c r="I779" s="60">
        <f>Tabela1[[#This Row],[E_27/3 a 9/4]]/SUM(Tabela1[E_27/3 a 9/4])</f>
        <v>0</v>
      </c>
      <c r="J779" s="60">
        <f>SUM($I$4:I779)</f>
        <v>0.9853810411859425</v>
      </c>
      <c r="K779" s="61">
        <f t="shared" si="108"/>
        <v>351.49384885764499</v>
      </c>
      <c r="L779" s="61">
        <f t="shared" si="109"/>
        <v>0</v>
      </c>
      <c r="M779" s="61">
        <f t="shared" si="110"/>
        <v>246.04569420035148</v>
      </c>
      <c r="N779" s="61">
        <f t="shared" si="111"/>
        <v>105.4481546572935</v>
      </c>
      <c r="O779" s="61">
        <f t="shared" si="112"/>
        <v>0</v>
      </c>
      <c r="P779" s="59">
        <f>SLOPE(K779:O779,Datas!$G$1:$G$5)</f>
        <v>-59.753954305799653</v>
      </c>
      <c r="Q779" s="61">
        <f t="shared" si="113"/>
        <v>-89.041227779265512</v>
      </c>
      <c r="R779" s="48" t="str">
        <f t="shared" si="114"/>
        <v>Redução</v>
      </c>
      <c r="S779" s="60">
        <f t="shared" si="115"/>
        <v>-0.73529411764705876</v>
      </c>
      <c r="T77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779" s="48" t="str">
        <f t="shared" si="116"/>
        <v>Risco MUITO BAIXO de transmissão nas escolas com tendência de Redução na taxa.</v>
      </c>
    </row>
    <row r="780" spans="1:21" x14ac:dyDescent="0.35">
      <c r="A780" s="56" t="s">
        <v>636</v>
      </c>
      <c r="B780" s="57">
        <v>5639</v>
      </c>
      <c r="C780" s="48" t="s">
        <v>15</v>
      </c>
      <c r="D780" s="58">
        <v>6</v>
      </c>
      <c r="E780" s="58">
        <v>5</v>
      </c>
      <c r="F780" s="58">
        <v>6</v>
      </c>
      <c r="G780" s="58">
        <v>26</v>
      </c>
      <c r="H780" s="59">
        <v>53</v>
      </c>
      <c r="I780" s="60">
        <f>Tabela1[[#This Row],[E_27/3 a 9/4]]/SUM(Tabela1[E_27/3 a 9/4])</f>
        <v>4.1881341467269335E-4</v>
      </c>
      <c r="J780" s="60">
        <f>SUM($I$4:I780)</f>
        <v>0.98579985460061514</v>
      </c>
      <c r="K780" s="61">
        <f t="shared" si="108"/>
        <v>106.4018442986345</v>
      </c>
      <c r="L780" s="61">
        <f t="shared" si="109"/>
        <v>88.668203582195417</v>
      </c>
      <c r="M780" s="61">
        <f t="shared" si="110"/>
        <v>106.4018442986345</v>
      </c>
      <c r="N780" s="61">
        <f t="shared" si="111"/>
        <v>461.07465862741617</v>
      </c>
      <c r="O780" s="61">
        <f t="shared" si="112"/>
        <v>939.88295797127148</v>
      </c>
      <c r="P780" s="59">
        <f>SLOPE(K780:O780,Datas!$G$1:$G$5)</f>
        <v>203.93686823904949</v>
      </c>
      <c r="Q780" s="61">
        <f t="shared" si="113"/>
        <v>89.719053642404276</v>
      </c>
      <c r="R780" s="48" t="str">
        <f t="shared" si="114"/>
        <v>AUMENTO</v>
      </c>
      <c r="S780" s="60">
        <f t="shared" si="115"/>
        <v>5.9705882352941186</v>
      </c>
      <c r="T78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80" s="48" t="str">
        <f t="shared" si="116"/>
        <v>Risco MUITO ALTO de transmissão nas escolas com tendência de AUMENTO na taxa.</v>
      </c>
    </row>
    <row r="781" spans="1:21" x14ac:dyDescent="0.35">
      <c r="A781" s="56" t="s">
        <v>306</v>
      </c>
      <c r="B781" s="57">
        <v>3568</v>
      </c>
      <c r="C781" s="48" t="s">
        <v>26</v>
      </c>
      <c r="D781" s="58">
        <v>18</v>
      </c>
      <c r="E781" s="58">
        <v>34</v>
      </c>
      <c r="F781" s="58">
        <v>47</v>
      </c>
      <c r="G781" s="58">
        <v>55</v>
      </c>
      <c r="H781" s="59">
        <v>20</v>
      </c>
      <c r="I781" s="60">
        <f>Tabela1[[#This Row],[E_27/3 a 9/4]]/SUM(Tabela1[E_27/3 a 9/4])</f>
        <v>1.5804279798969562E-4</v>
      </c>
      <c r="J781" s="60">
        <f>SUM($I$4:I781)</f>
        <v>0.98595789739860484</v>
      </c>
      <c r="K781" s="61">
        <f t="shared" si="108"/>
        <v>504.48430493273543</v>
      </c>
      <c r="L781" s="61">
        <f t="shared" si="109"/>
        <v>952.91479820627796</v>
      </c>
      <c r="M781" s="61">
        <f t="shared" si="110"/>
        <v>1317.2645739910313</v>
      </c>
      <c r="N781" s="61">
        <f t="shared" si="111"/>
        <v>1541.4798206278026</v>
      </c>
      <c r="O781" s="61">
        <f t="shared" si="112"/>
        <v>560.5381165919282</v>
      </c>
      <c r="P781" s="59">
        <f>SLOPE(K781:O781,Datas!$G$1:$G$5)</f>
        <v>70.067264573991025</v>
      </c>
      <c r="Q781" s="61">
        <f t="shared" si="113"/>
        <v>89.182330148827049</v>
      </c>
      <c r="R781" s="48" t="str">
        <f t="shared" si="114"/>
        <v>AUMENTO</v>
      </c>
      <c r="S781" s="60">
        <f t="shared" si="115"/>
        <v>0.13636363636363641</v>
      </c>
      <c r="T78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81" s="48" t="str">
        <f t="shared" si="116"/>
        <v>Risco MUITO ALTO de transmissão nas escolas com tendência de AUMENTO na taxa.</v>
      </c>
    </row>
    <row r="782" spans="1:21" x14ac:dyDescent="0.35">
      <c r="A782" s="56" t="s">
        <v>584</v>
      </c>
      <c r="B782" s="57">
        <v>11615</v>
      </c>
      <c r="C782" s="48" t="s">
        <v>10</v>
      </c>
      <c r="D782" s="58">
        <v>69</v>
      </c>
      <c r="E782" s="58">
        <v>0</v>
      </c>
      <c r="F782" s="58">
        <v>62</v>
      </c>
      <c r="G782" s="58">
        <v>13</v>
      </c>
      <c r="H782" s="59">
        <v>32</v>
      </c>
      <c r="I782" s="60">
        <f>Tabela1[[#This Row],[E_27/3 a 9/4]]/SUM(Tabela1[E_27/3 a 9/4])</f>
        <v>2.5286847678351296E-4</v>
      </c>
      <c r="J782" s="60">
        <f>SUM($I$4:I782)</f>
        <v>0.98621076587538836</v>
      </c>
      <c r="K782" s="61">
        <f t="shared" si="108"/>
        <v>594.05940594059405</v>
      </c>
      <c r="L782" s="61">
        <f t="shared" si="109"/>
        <v>0</v>
      </c>
      <c r="M782" s="61">
        <f t="shared" si="110"/>
        <v>533.79250968575116</v>
      </c>
      <c r="N782" s="61">
        <f t="shared" si="111"/>
        <v>111.92423590185106</v>
      </c>
      <c r="O782" s="61">
        <f t="shared" si="112"/>
        <v>275.50581145071027</v>
      </c>
      <c r="P782" s="59">
        <f>SLOPE(K782:O782,Datas!$G$1:$G$5)</f>
        <v>-52.518295307791654</v>
      </c>
      <c r="Q782" s="61">
        <f t="shared" si="113"/>
        <v>-88.909163819668692</v>
      </c>
      <c r="R782" s="48" t="str">
        <f t="shared" si="114"/>
        <v>Redução</v>
      </c>
      <c r="S782" s="60">
        <f t="shared" si="115"/>
        <v>-0.48473282442748084</v>
      </c>
      <c r="T78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82" s="48" t="str">
        <f t="shared" si="116"/>
        <v>Risco MUITO ALTO de transmissão nas escolas com tendência de Redução na taxa.</v>
      </c>
    </row>
    <row r="783" spans="1:21" x14ac:dyDescent="0.35">
      <c r="A783" s="56" t="s">
        <v>837</v>
      </c>
      <c r="B783" s="57">
        <v>8475</v>
      </c>
      <c r="C783" s="48" t="s">
        <v>50</v>
      </c>
      <c r="D783" s="58">
        <v>11</v>
      </c>
      <c r="E783" s="58">
        <v>17</v>
      </c>
      <c r="F783" s="58">
        <v>10</v>
      </c>
      <c r="G783" s="58">
        <v>0</v>
      </c>
      <c r="H783" s="59">
        <v>0</v>
      </c>
      <c r="I783" s="60">
        <f>Tabela1[[#This Row],[E_27/3 a 9/4]]/SUM(Tabela1[E_27/3 a 9/4])</f>
        <v>0</v>
      </c>
      <c r="J783" s="60">
        <f>SUM($I$4:I783)</f>
        <v>0.98621076587538836</v>
      </c>
      <c r="K783" s="61">
        <f t="shared" si="108"/>
        <v>129.79351032448378</v>
      </c>
      <c r="L783" s="61">
        <f t="shared" si="109"/>
        <v>200.58997050147491</v>
      </c>
      <c r="M783" s="61">
        <f t="shared" si="110"/>
        <v>117.99410029498524</v>
      </c>
      <c r="N783" s="61">
        <f t="shared" si="111"/>
        <v>0</v>
      </c>
      <c r="O783" s="61">
        <f t="shared" si="112"/>
        <v>0</v>
      </c>
      <c r="P783" s="59">
        <f>SLOPE(K783:O783,Datas!$G$1:$G$5)</f>
        <v>-46.017699115044245</v>
      </c>
      <c r="Q783" s="61">
        <f t="shared" si="113"/>
        <v>-88.755114568727535</v>
      </c>
      <c r="R783" s="48" t="str">
        <f t="shared" si="114"/>
        <v>Redução</v>
      </c>
      <c r="S783" s="60">
        <f t="shared" si="115"/>
        <v>-1</v>
      </c>
      <c r="T78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783" s="48" t="str">
        <f t="shared" si="116"/>
        <v>Risco MUITO BAIXO de transmissão nas escolas com tendência de Redução na taxa.</v>
      </c>
    </row>
    <row r="784" spans="1:21" x14ac:dyDescent="0.35">
      <c r="A784" s="56" t="s">
        <v>169</v>
      </c>
      <c r="B784" s="57">
        <v>6403</v>
      </c>
      <c r="C784" s="48" t="s">
        <v>77</v>
      </c>
      <c r="D784" s="58">
        <v>0</v>
      </c>
      <c r="E784" s="58">
        <v>28</v>
      </c>
      <c r="F784" s="58">
        <v>2</v>
      </c>
      <c r="G784" s="58">
        <v>31</v>
      </c>
      <c r="H784" s="59">
        <v>0</v>
      </c>
      <c r="I784" s="60">
        <f>Tabela1[[#This Row],[E_27/3 a 9/4]]/SUM(Tabela1[E_27/3 a 9/4])</f>
        <v>0</v>
      </c>
      <c r="J784" s="60">
        <f>SUM($I$4:I784)</f>
        <v>0.98621076587538836</v>
      </c>
      <c r="K784" s="61">
        <f t="shared" si="108"/>
        <v>0</v>
      </c>
      <c r="L784" s="61">
        <f t="shared" si="109"/>
        <v>437.29501796033111</v>
      </c>
      <c r="M784" s="61">
        <f t="shared" si="110"/>
        <v>31.235358425737935</v>
      </c>
      <c r="N784" s="61">
        <f t="shared" si="111"/>
        <v>484.14805559893802</v>
      </c>
      <c r="O784" s="61">
        <f t="shared" si="112"/>
        <v>0</v>
      </c>
      <c r="P784" s="59">
        <f>SLOPE(K784:O784,Datas!$G$1:$G$5)</f>
        <v>4.6853037638606905</v>
      </c>
      <c r="Q784" s="61">
        <f t="shared" si="113"/>
        <v>77.951944799595736</v>
      </c>
      <c r="R784" s="48" t="str">
        <f t="shared" si="114"/>
        <v>AUMENTO</v>
      </c>
      <c r="S784" s="60">
        <f t="shared" si="115"/>
        <v>0.54999999999999982</v>
      </c>
      <c r="T78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784" s="48" t="str">
        <f t="shared" si="116"/>
        <v>Risco MUITO BAIXO de transmissão nas escolas com tendência de AUMENTO na taxa.</v>
      </c>
    </row>
    <row r="785" spans="1:21" x14ac:dyDescent="0.35">
      <c r="A785" s="56" t="s">
        <v>719</v>
      </c>
      <c r="B785" s="57">
        <v>2671</v>
      </c>
      <c r="C785" s="48" t="s">
        <v>10</v>
      </c>
      <c r="D785" s="58">
        <v>10</v>
      </c>
      <c r="E785" s="58">
        <v>1</v>
      </c>
      <c r="F785" s="58">
        <v>1</v>
      </c>
      <c r="G785" s="58">
        <v>3</v>
      </c>
      <c r="H785" s="59">
        <v>1</v>
      </c>
      <c r="I785" s="60">
        <f>Tabela1[[#This Row],[E_27/3 a 9/4]]/SUM(Tabela1[E_27/3 a 9/4])</f>
        <v>7.9021398994847799E-6</v>
      </c>
      <c r="J785" s="60">
        <f>SUM($I$4:I785)</f>
        <v>0.98621866801528779</v>
      </c>
      <c r="K785" s="61">
        <f t="shared" si="108"/>
        <v>374.39161362785472</v>
      </c>
      <c r="L785" s="61">
        <f t="shared" si="109"/>
        <v>37.439161362785477</v>
      </c>
      <c r="M785" s="61">
        <f t="shared" si="110"/>
        <v>37.439161362785477</v>
      </c>
      <c r="N785" s="61">
        <f t="shared" si="111"/>
        <v>112.31748408835642</v>
      </c>
      <c r="O785" s="61">
        <f t="shared" si="112"/>
        <v>37.439161362785477</v>
      </c>
      <c r="P785" s="59">
        <f>SLOPE(K785:O785,Datas!$G$1:$G$5)</f>
        <v>-59.902658180456754</v>
      </c>
      <c r="Q785" s="61">
        <f t="shared" si="113"/>
        <v>-89.043607417058041</v>
      </c>
      <c r="R785" s="48" t="str">
        <f t="shared" si="114"/>
        <v>Redução</v>
      </c>
      <c r="S785" s="60">
        <f t="shared" si="115"/>
        <v>-0.49999999999999989</v>
      </c>
      <c r="T785" s="60" t="str">
        <f>IF(Tabela1[[#This Row],[27/3 a 9/4]]&gt;200,"Muito alto",IF(Tabela1[[#This Row],[27/3 a 9/4]]&gt;50,"Alto",IF(Tabela1[[#This Row],[27/3 a 9/4]]&gt;20,"Moderado",IF(Tabela1[[#This Row],[27/3 a 9/4]]&gt;5,"Baixo","Muito baixo"))))</f>
        <v>Moderado</v>
      </c>
      <c r="U785" s="48" t="str">
        <f t="shared" si="116"/>
        <v>Risco moderado de transmissão nas escolas com tendência de Redução na taxa.</v>
      </c>
    </row>
    <row r="786" spans="1:21" x14ac:dyDescent="0.35">
      <c r="A786" s="56" t="s">
        <v>105</v>
      </c>
      <c r="B786" s="57">
        <v>3627</v>
      </c>
      <c r="C786" s="48" t="s">
        <v>10</v>
      </c>
      <c r="D786" s="58">
        <v>0</v>
      </c>
      <c r="E786" s="58">
        <v>0</v>
      </c>
      <c r="F786" s="58">
        <v>5</v>
      </c>
      <c r="G786" s="58">
        <v>19</v>
      </c>
      <c r="H786" s="59">
        <v>4</v>
      </c>
      <c r="I786" s="60">
        <f>Tabela1[[#This Row],[E_27/3 a 9/4]]/SUM(Tabela1[E_27/3 a 9/4])</f>
        <v>3.160855959793912E-5</v>
      </c>
      <c r="J786" s="60">
        <f>SUM($I$4:I786)</f>
        <v>0.98625027657488573</v>
      </c>
      <c r="K786" s="61">
        <f t="shared" si="108"/>
        <v>0</v>
      </c>
      <c r="L786" s="61">
        <f t="shared" si="109"/>
        <v>0</v>
      </c>
      <c r="M786" s="61">
        <f t="shared" si="110"/>
        <v>137.85497656465398</v>
      </c>
      <c r="N786" s="61">
        <f t="shared" si="111"/>
        <v>523.84891094568513</v>
      </c>
      <c r="O786" s="61">
        <f t="shared" si="112"/>
        <v>110.28398125172319</v>
      </c>
      <c r="P786" s="59">
        <f>SLOPE(K786:O786,Datas!$G$1:$G$5)</f>
        <v>74.441687344913163</v>
      </c>
      <c r="Q786" s="61">
        <f t="shared" si="113"/>
        <v>89.230372987185078</v>
      </c>
      <c r="R786" s="48" t="str">
        <f t="shared" si="114"/>
        <v>AUMENTO</v>
      </c>
      <c r="S786" s="60">
        <f t="shared" si="115"/>
        <v>5.8999999999999995</v>
      </c>
      <c r="T786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86" s="48" t="str">
        <f t="shared" si="116"/>
        <v>Risco alto de transmissão nas escolas com tendência de AUMENTO na taxa.</v>
      </c>
    </row>
    <row r="787" spans="1:21" x14ac:dyDescent="0.35">
      <c r="A787" s="56" t="s">
        <v>264</v>
      </c>
      <c r="B787" s="57">
        <v>5857</v>
      </c>
      <c r="C787" s="48" t="s">
        <v>3</v>
      </c>
      <c r="D787" s="58">
        <v>1</v>
      </c>
      <c r="E787" s="58">
        <v>0</v>
      </c>
      <c r="F787" s="58">
        <v>3</v>
      </c>
      <c r="G787" s="58">
        <v>3</v>
      </c>
      <c r="H787" s="59">
        <v>15</v>
      </c>
      <c r="I787" s="60">
        <f>Tabela1[[#This Row],[E_27/3 a 9/4]]/SUM(Tabela1[E_27/3 a 9/4])</f>
        <v>1.1853209849227171E-4</v>
      </c>
      <c r="J787" s="60">
        <f>SUM($I$4:I787)</f>
        <v>0.98636880867337795</v>
      </c>
      <c r="K787" s="61">
        <f t="shared" si="108"/>
        <v>17.073587160662456</v>
      </c>
      <c r="L787" s="61">
        <f t="shared" si="109"/>
        <v>0</v>
      </c>
      <c r="M787" s="61">
        <f t="shared" si="110"/>
        <v>51.220761481987374</v>
      </c>
      <c r="N787" s="61">
        <f t="shared" si="111"/>
        <v>51.220761481987374</v>
      </c>
      <c r="O787" s="61">
        <f t="shared" si="112"/>
        <v>256.10380740993685</v>
      </c>
      <c r="P787" s="59">
        <f>SLOPE(K787:O787,Datas!$G$1:$G$5)</f>
        <v>52.928120198053612</v>
      </c>
      <c r="Q787" s="61">
        <f t="shared" si="113"/>
        <v>88.917608197554529</v>
      </c>
      <c r="R787" s="48" t="str">
        <f t="shared" si="114"/>
        <v>AUMENTO</v>
      </c>
      <c r="S787" s="60">
        <f t="shared" si="115"/>
        <v>5.7500000000000009</v>
      </c>
      <c r="T78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87" s="48" t="str">
        <f t="shared" si="116"/>
        <v>Risco MUITO ALTO de transmissão nas escolas com tendência de AUMENTO na taxa.</v>
      </c>
    </row>
    <row r="788" spans="1:21" x14ac:dyDescent="0.35">
      <c r="A788" s="56" t="s">
        <v>183</v>
      </c>
      <c r="B788" s="57">
        <v>4648</v>
      </c>
      <c r="C788" s="48" t="s">
        <v>15</v>
      </c>
      <c r="D788" s="58">
        <v>2</v>
      </c>
      <c r="E788" s="58">
        <v>3</v>
      </c>
      <c r="F788" s="58">
        <v>11</v>
      </c>
      <c r="G788" s="58">
        <v>14</v>
      </c>
      <c r="H788" s="59">
        <v>12</v>
      </c>
      <c r="I788" s="60">
        <f>Tabela1[[#This Row],[E_27/3 a 9/4]]/SUM(Tabela1[E_27/3 a 9/4])</f>
        <v>9.4825678793817366E-5</v>
      </c>
      <c r="J788" s="60">
        <f>SUM($I$4:I788)</f>
        <v>0.98646363435217177</v>
      </c>
      <c r="K788" s="61">
        <f t="shared" si="108"/>
        <v>43.029259896729776</v>
      </c>
      <c r="L788" s="61">
        <f t="shared" si="109"/>
        <v>64.543889845094668</v>
      </c>
      <c r="M788" s="61">
        <f t="shared" si="110"/>
        <v>236.66092943201377</v>
      </c>
      <c r="N788" s="61">
        <f t="shared" si="111"/>
        <v>301.20481927710847</v>
      </c>
      <c r="O788" s="61">
        <f t="shared" si="112"/>
        <v>258.17555938037867</v>
      </c>
      <c r="P788" s="59">
        <f>SLOPE(K788:O788,Datas!$G$1:$G$5)</f>
        <v>66.695352839931161</v>
      </c>
      <c r="Q788" s="61">
        <f t="shared" si="113"/>
        <v>89.140997323428905</v>
      </c>
      <c r="R788" s="48" t="str">
        <f t="shared" si="114"/>
        <v>AUMENTO</v>
      </c>
      <c r="S788" s="60">
        <f t="shared" si="115"/>
        <v>1.4375000000000007</v>
      </c>
      <c r="T78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88" s="48" t="str">
        <f t="shared" si="116"/>
        <v>Risco MUITO ALTO de transmissão nas escolas com tendência de AUMENTO na taxa.</v>
      </c>
    </row>
    <row r="789" spans="1:21" x14ac:dyDescent="0.35">
      <c r="A789" s="56" t="s">
        <v>148</v>
      </c>
      <c r="B789" s="57">
        <v>4174</v>
      </c>
      <c r="C789" s="48" t="s">
        <v>30</v>
      </c>
      <c r="D789" s="58">
        <v>0</v>
      </c>
      <c r="E789" s="58">
        <v>0</v>
      </c>
      <c r="F789" s="58">
        <v>2</v>
      </c>
      <c r="G789" s="58">
        <v>9</v>
      </c>
      <c r="H789" s="59">
        <v>10</v>
      </c>
      <c r="I789" s="60">
        <f>Tabela1[[#This Row],[E_27/3 a 9/4]]/SUM(Tabela1[E_27/3 a 9/4])</f>
        <v>7.902139899484781E-5</v>
      </c>
      <c r="J789" s="60">
        <f>SUM($I$4:I789)</f>
        <v>0.98654265575116662</v>
      </c>
      <c r="K789" s="61">
        <f t="shared" si="108"/>
        <v>0</v>
      </c>
      <c r="L789" s="61">
        <f t="shared" si="109"/>
        <v>0</v>
      </c>
      <c r="M789" s="61">
        <f t="shared" si="110"/>
        <v>47.915668423574509</v>
      </c>
      <c r="N789" s="61">
        <f t="shared" si="111"/>
        <v>215.62050790608529</v>
      </c>
      <c r="O789" s="61">
        <f t="shared" si="112"/>
        <v>239.57834211787255</v>
      </c>
      <c r="P789" s="59">
        <f>SLOPE(K789:O789,Datas!$G$1:$G$5)</f>
        <v>69.477719214183054</v>
      </c>
      <c r="Q789" s="61">
        <f t="shared" si="113"/>
        <v>89.175392857437359</v>
      </c>
      <c r="R789" s="48" t="str">
        <f t="shared" si="114"/>
        <v>AUMENTO</v>
      </c>
      <c r="S789" s="60">
        <f t="shared" si="115"/>
        <v>13.25</v>
      </c>
      <c r="T78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89" s="48" t="str">
        <f t="shared" si="116"/>
        <v>Risco MUITO ALTO de transmissão nas escolas com tendência de AUMENTO na taxa.</v>
      </c>
    </row>
    <row r="790" spans="1:21" x14ac:dyDescent="0.35">
      <c r="A790" s="56" t="s">
        <v>304</v>
      </c>
      <c r="B790" s="57">
        <v>1692</v>
      </c>
      <c r="C790" s="48" t="s">
        <v>3</v>
      </c>
      <c r="D790" s="58">
        <v>5</v>
      </c>
      <c r="E790" s="58">
        <v>0</v>
      </c>
      <c r="F790" s="58">
        <v>0</v>
      </c>
      <c r="G790" s="58">
        <v>2</v>
      </c>
      <c r="H790" s="59">
        <v>0</v>
      </c>
      <c r="I790" s="60">
        <f>Tabela1[[#This Row],[E_27/3 a 9/4]]/SUM(Tabela1[E_27/3 a 9/4])</f>
        <v>0</v>
      </c>
      <c r="J790" s="60">
        <f>SUM($I$4:I790)</f>
        <v>0.98654265575116662</v>
      </c>
      <c r="K790" s="61">
        <f t="shared" si="108"/>
        <v>295.50827423167846</v>
      </c>
      <c r="L790" s="61">
        <f t="shared" si="109"/>
        <v>0</v>
      </c>
      <c r="M790" s="61">
        <f t="shared" si="110"/>
        <v>0</v>
      </c>
      <c r="N790" s="61">
        <f t="shared" si="111"/>
        <v>118.2033096926714</v>
      </c>
      <c r="O790" s="61">
        <f t="shared" si="112"/>
        <v>0</v>
      </c>
      <c r="P790" s="59">
        <f>SLOPE(K790:O790,Datas!$G$1:$G$5)</f>
        <v>-47.281323877068552</v>
      </c>
      <c r="Q790" s="61">
        <f t="shared" si="113"/>
        <v>-88.788374904141847</v>
      </c>
      <c r="R790" s="48" t="str">
        <f t="shared" si="114"/>
        <v>Redução</v>
      </c>
      <c r="S790" s="60">
        <f t="shared" si="115"/>
        <v>-0.39999999999999991</v>
      </c>
      <c r="T79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790" s="48" t="str">
        <f t="shared" si="116"/>
        <v>Risco MUITO BAIXO de transmissão nas escolas com tendência de Redução na taxa.</v>
      </c>
    </row>
    <row r="791" spans="1:21" x14ac:dyDescent="0.35">
      <c r="A791" s="56" t="s">
        <v>488</v>
      </c>
      <c r="B791" s="57">
        <v>15137</v>
      </c>
      <c r="C791" s="48" t="s">
        <v>50</v>
      </c>
      <c r="D791" s="58">
        <v>13</v>
      </c>
      <c r="E791" s="58">
        <v>11</v>
      </c>
      <c r="F791" s="58">
        <v>10</v>
      </c>
      <c r="G791" s="58">
        <v>20</v>
      </c>
      <c r="H791" s="59">
        <v>0</v>
      </c>
      <c r="I791" s="60">
        <f>Tabela1[[#This Row],[E_27/3 a 9/4]]/SUM(Tabela1[E_27/3 a 9/4])</f>
        <v>0</v>
      </c>
      <c r="J791" s="60">
        <f>SUM($I$4:I791)</f>
        <v>0.98654265575116662</v>
      </c>
      <c r="K791" s="61">
        <f t="shared" si="108"/>
        <v>85.882275219660428</v>
      </c>
      <c r="L791" s="61">
        <f t="shared" si="109"/>
        <v>72.669617493558818</v>
      </c>
      <c r="M791" s="61">
        <f t="shared" si="110"/>
        <v>66.063288630508026</v>
      </c>
      <c r="N791" s="61">
        <f t="shared" si="111"/>
        <v>132.12657726101605</v>
      </c>
      <c r="O791" s="61">
        <f t="shared" si="112"/>
        <v>0</v>
      </c>
      <c r="P791" s="59">
        <f>SLOPE(K791:O791,Datas!$G$1:$G$5)</f>
        <v>-11.230759067186362</v>
      </c>
      <c r="Q791" s="61">
        <f t="shared" si="113"/>
        <v>-84.911735221874707</v>
      </c>
      <c r="R791" s="48" t="str">
        <f t="shared" si="114"/>
        <v>Redução</v>
      </c>
      <c r="S791" s="60">
        <f t="shared" si="115"/>
        <v>-0.1176470588235294</v>
      </c>
      <c r="T79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791" s="48" t="str">
        <f t="shared" si="116"/>
        <v>Risco MUITO BAIXO de transmissão nas escolas com tendência de Redução na taxa.</v>
      </c>
    </row>
    <row r="792" spans="1:21" x14ac:dyDescent="0.35">
      <c r="A792" s="56" t="s">
        <v>693</v>
      </c>
      <c r="B792" s="57">
        <v>15963</v>
      </c>
      <c r="C792" s="48" t="s">
        <v>15</v>
      </c>
      <c r="D792" s="58">
        <v>1</v>
      </c>
      <c r="E792" s="58">
        <v>12</v>
      </c>
      <c r="F792" s="58">
        <v>15</v>
      </c>
      <c r="G792" s="58">
        <v>18</v>
      </c>
      <c r="H792" s="59">
        <v>40</v>
      </c>
      <c r="I792" s="60">
        <f>Tabela1[[#This Row],[E_27/3 a 9/4]]/SUM(Tabela1[E_27/3 a 9/4])</f>
        <v>3.1608559597939124E-4</v>
      </c>
      <c r="J792" s="60">
        <f>SUM($I$4:I792)</f>
        <v>0.98685874134714602</v>
      </c>
      <c r="K792" s="61">
        <f t="shared" si="108"/>
        <v>6.2644866253210552</v>
      </c>
      <c r="L792" s="61">
        <f t="shared" si="109"/>
        <v>75.173839503852662</v>
      </c>
      <c r="M792" s="61">
        <f t="shared" si="110"/>
        <v>93.967299379815827</v>
      </c>
      <c r="N792" s="61">
        <f t="shared" si="111"/>
        <v>112.76075925577898</v>
      </c>
      <c r="O792" s="61">
        <f t="shared" si="112"/>
        <v>250.57946501284221</v>
      </c>
      <c r="P792" s="59">
        <f>SLOPE(K792:O792,Datas!$G$1:$G$5)</f>
        <v>52.62168765269687</v>
      </c>
      <c r="Q792" s="61">
        <f t="shared" si="113"/>
        <v>88.911306604209187</v>
      </c>
      <c r="R792" s="48" t="str">
        <f t="shared" si="114"/>
        <v>AUMENTO</v>
      </c>
      <c r="S792" s="60">
        <f t="shared" si="115"/>
        <v>2.1071428571428568</v>
      </c>
      <c r="T79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92" s="48" t="str">
        <f t="shared" si="116"/>
        <v>Risco MUITO ALTO de transmissão nas escolas com tendência de AUMENTO na taxa.</v>
      </c>
    </row>
    <row r="793" spans="1:21" x14ac:dyDescent="0.35">
      <c r="A793" s="56" t="s">
        <v>450</v>
      </c>
      <c r="B793" s="57">
        <v>4586</v>
      </c>
      <c r="C793" s="48" t="s">
        <v>30</v>
      </c>
      <c r="D793" s="58">
        <v>3</v>
      </c>
      <c r="E793" s="58">
        <v>4</v>
      </c>
      <c r="F793" s="58">
        <v>3</v>
      </c>
      <c r="G793" s="58">
        <v>1</v>
      </c>
      <c r="H793" s="59">
        <v>3</v>
      </c>
      <c r="I793" s="60">
        <f>Tabela1[[#This Row],[E_27/3 a 9/4]]/SUM(Tabela1[E_27/3 a 9/4])</f>
        <v>2.3706419698454342E-5</v>
      </c>
      <c r="J793" s="60">
        <f>SUM($I$4:I793)</f>
        <v>0.98688244776684442</v>
      </c>
      <c r="K793" s="61">
        <f t="shared" si="108"/>
        <v>65.416484954208457</v>
      </c>
      <c r="L793" s="61">
        <f t="shared" si="109"/>
        <v>87.221979938944614</v>
      </c>
      <c r="M793" s="61">
        <f t="shared" si="110"/>
        <v>65.416484954208457</v>
      </c>
      <c r="N793" s="61">
        <f t="shared" si="111"/>
        <v>21.805494984736153</v>
      </c>
      <c r="O793" s="61">
        <f t="shared" si="112"/>
        <v>65.416484954208457</v>
      </c>
      <c r="P793" s="59">
        <f>SLOPE(K793:O793,Datas!$G$1:$G$5)</f>
        <v>-6.541648495420846</v>
      </c>
      <c r="Q793" s="61">
        <f t="shared" si="113"/>
        <v>-81.308668690248453</v>
      </c>
      <c r="R793" s="48" t="str">
        <f t="shared" si="114"/>
        <v>Redução</v>
      </c>
      <c r="S793" s="60">
        <f t="shared" si="115"/>
        <v>-0.39999999999999997</v>
      </c>
      <c r="T793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93" s="48" t="str">
        <f t="shared" si="116"/>
        <v>Risco alto de transmissão nas escolas com tendência de Redução na taxa.</v>
      </c>
    </row>
    <row r="794" spans="1:21" x14ac:dyDescent="0.35">
      <c r="A794" s="56" t="s">
        <v>507</v>
      </c>
      <c r="B794" s="57">
        <v>12812</v>
      </c>
      <c r="C794" s="48" t="s">
        <v>77</v>
      </c>
      <c r="D794" s="58">
        <v>35</v>
      </c>
      <c r="E794" s="58">
        <v>41</v>
      </c>
      <c r="F794" s="58">
        <v>173</v>
      </c>
      <c r="G794" s="58">
        <v>197</v>
      </c>
      <c r="H794" s="59">
        <v>0</v>
      </c>
      <c r="I794" s="60">
        <f>Tabela1[[#This Row],[E_27/3 a 9/4]]/SUM(Tabela1[E_27/3 a 9/4])</f>
        <v>0</v>
      </c>
      <c r="J794" s="60">
        <f>SUM($I$4:I794)</f>
        <v>0.98688244776684442</v>
      </c>
      <c r="K794" s="61">
        <f t="shared" si="108"/>
        <v>273.1813924445832</v>
      </c>
      <c r="L794" s="61">
        <f t="shared" si="109"/>
        <v>320.01248829222607</v>
      </c>
      <c r="M794" s="61">
        <f t="shared" si="110"/>
        <v>1350.2965969403685</v>
      </c>
      <c r="N794" s="61">
        <f t="shared" si="111"/>
        <v>1537.6209803309398</v>
      </c>
      <c r="O794" s="61">
        <f t="shared" si="112"/>
        <v>0</v>
      </c>
      <c r="P794" s="59">
        <f>SLOPE(K794:O794,Datas!$G$1:$G$5)</f>
        <v>67.124570714954729</v>
      </c>
      <c r="Q794" s="61">
        <f t="shared" si="113"/>
        <v>89.146489270441108</v>
      </c>
      <c r="R794" s="48" t="str">
        <f t="shared" si="114"/>
        <v>AUMENTO</v>
      </c>
      <c r="S794" s="60">
        <f t="shared" si="115"/>
        <v>0.18674698795180728</v>
      </c>
      <c r="T79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794" s="48" t="str">
        <f t="shared" si="116"/>
        <v>Risco MUITO BAIXO de transmissão nas escolas com tendência de AUMENTO na taxa.</v>
      </c>
    </row>
    <row r="795" spans="1:21" x14ac:dyDescent="0.35">
      <c r="A795" s="56" t="s">
        <v>684</v>
      </c>
      <c r="B795" s="57">
        <v>3217</v>
      </c>
      <c r="C795" s="48" t="s">
        <v>26</v>
      </c>
      <c r="D795" s="58">
        <v>17</v>
      </c>
      <c r="E795" s="58">
        <v>20</v>
      </c>
      <c r="F795" s="58">
        <v>18</v>
      </c>
      <c r="G795" s="58">
        <v>16</v>
      </c>
      <c r="H795" s="59">
        <v>13</v>
      </c>
      <c r="I795" s="60">
        <f>Tabela1[[#This Row],[E_27/3 a 9/4]]/SUM(Tabela1[E_27/3 a 9/4])</f>
        <v>1.0272781869330215E-4</v>
      </c>
      <c r="J795" s="60">
        <f>SUM($I$4:I795)</f>
        <v>0.98698517558553767</v>
      </c>
      <c r="K795" s="61">
        <f t="shared" si="108"/>
        <v>528.44264843021449</v>
      </c>
      <c r="L795" s="61">
        <f t="shared" si="109"/>
        <v>621.69723344731119</v>
      </c>
      <c r="M795" s="61">
        <f t="shared" si="110"/>
        <v>559.5275101025801</v>
      </c>
      <c r="N795" s="61">
        <f t="shared" si="111"/>
        <v>497.35778675784888</v>
      </c>
      <c r="O795" s="61">
        <f t="shared" si="112"/>
        <v>404.10320174075224</v>
      </c>
      <c r="P795" s="59">
        <f>SLOPE(K795:O795,Datas!$G$1:$G$5)</f>
        <v>-37.301834006838682</v>
      </c>
      <c r="Q795" s="61">
        <f t="shared" si="113"/>
        <v>-88.464363454281383</v>
      </c>
      <c r="R795" s="48" t="str">
        <f t="shared" si="114"/>
        <v>Redução</v>
      </c>
      <c r="S795" s="60">
        <f t="shared" si="115"/>
        <v>-0.20909090909090908</v>
      </c>
      <c r="T79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95" s="48" t="str">
        <f t="shared" si="116"/>
        <v>Risco MUITO ALTO de transmissão nas escolas com tendência de Redução na taxa.</v>
      </c>
    </row>
    <row r="796" spans="1:21" x14ac:dyDescent="0.35">
      <c r="A796" s="56" t="s">
        <v>364</v>
      </c>
      <c r="B796" s="57">
        <v>8023</v>
      </c>
      <c r="C796" s="48" t="s">
        <v>71</v>
      </c>
      <c r="D796" s="58">
        <v>4</v>
      </c>
      <c r="E796" s="58">
        <v>0</v>
      </c>
      <c r="F796" s="58">
        <v>4</v>
      </c>
      <c r="G796" s="58">
        <v>17</v>
      </c>
      <c r="H796" s="59">
        <v>34</v>
      </c>
      <c r="I796" s="60">
        <f>Tabela1[[#This Row],[E_27/3 a 9/4]]/SUM(Tabela1[E_27/3 a 9/4])</f>
        <v>2.6867275658248256E-4</v>
      </c>
      <c r="J796" s="60">
        <f>SUM($I$4:I796)</f>
        <v>0.98725384834212015</v>
      </c>
      <c r="K796" s="61">
        <f t="shared" si="108"/>
        <v>49.856662096472647</v>
      </c>
      <c r="L796" s="61">
        <f t="shared" si="109"/>
        <v>0</v>
      </c>
      <c r="M796" s="61">
        <f t="shared" si="110"/>
        <v>49.856662096472647</v>
      </c>
      <c r="N796" s="61">
        <f t="shared" si="111"/>
        <v>211.89081391000875</v>
      </c>
      <c r="O796" s="61">
        <f t="shared" si="112"/>
        <v>423.78162782001749</v>
      </c>
      <c r="P796" s="59">
        <f>SLOPE(K796:O796,Datas!$G$1:$G$5)</f>
        <v>95.974074535709832</v>
      </c>
      <c r="Q796" s="61">
        <f t="shared" si="113"/>
        <v>89.403029344376947</v>
      </c>
      <c r="R796" s="48" t="str">
        <f t="shared" si="114"/>
        <v>AUMENTO</v>
      </c>
      <c r="S796" s="60">
        <f t="shared" si="115"/>
        <v>8.5625</v>
      </c>
      <c r="T79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96" s="48" t="str">
        <f t="shared" si="116"/>
        <v>Risco MUITO ALTO de transmissão nas escolas com tendência de AUMENTO na taxa.</v>
      </c>
    </row>
    <row r="797" spans="1:21" x14ac:dyDescent="0.35">
      <c r="A797" s="56" t="s">
        <v>217</v>
      </c>
      <c r="B797" s="57">
        <v>7618</v>
      </c>
      <c r="C797" s="48" t="s">
        <v>71</v>
      </c>
      <c r="D797" s="58">
        <v>19</v>
      </c>
      <c r="E797" s="58">
        <v>11</v>
      </c>
      <c r="F797" s="58">
        <v>6</v>
      </c>
      <c r="G797" s="58">
        <v>18</v>
      </c>
      <c r="H797" s="59">
        <v>65</v>
      </c>
      <c r="I797" s="60">
        <f>Tabela1[[#This Row],[E_27/3 a 9/4]]/SUM(Tabela1[E_27/3 a 9/4])</f>
        <v>5.1363909346651077E-4</v>
      </c>
      <c r="J797" s="60">
        <f>SUM($I$4:I797)</f>
        <v>0.98776748743558662</v>
      </c>
      <c r="K797" s="61">
        <f t="shared" si="108"/>
        <v>249.40929377789445</v>
      </c>
      <c r="L797" s="61">
        <f t="shared" si="109"/>
        <v>144.3948542924652</v>
      </c>
      <c r="M797" s="61">
        <f t="shared" si="110"/>
        <v>78.760829614071937</v>
      </c>
      <c r="N797" s="61">
        <f t="shared" si="111"/>
        <v>236.28248884221583</v>
      </c>
      <c r="O797" s="61">
        <f t="shared" si="112"/>
        <v>853.24232081911271</v>
      </c>
      <c r="P797" s="59">
        <f>SLOPE(K797:O797,Datas!$G$1:$G$5)</f>
        <v>129.95536886321872</v>
      </c>
      <c r="Q797" s="61">
        <f t="shared" si="113"/>
        <v>89.559120572056315</v>
      </c>
      <c r="R797" s="48" t="str">
        <f t="shared" si="114"/>
        <v>AUMENTO</v>
      </c>
      <c r="S797" s="60">
        <f t="shared" si="115"/>
        <v>2.4583333333333335</v>
      </c>
      <c r="T79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97" s="48" t="str">
        <f t="shared" si="116"/>
        <v>Risco MUITO ALTO de transmissão nas escolas com tendência de AUMENTO na taxa.</v>
      </c>
    </row>
    <row r="798" spans="1:21" x14ac:dyDescent="0.35">
      <c r="A798" s="56" t="s">
        <v>79</v>
      </c>
      <c r="B798" s="57">
        <v>1891</v>
      </c>
      <c r="C798" s="48" t="s">
        <v>77</v>
      </c>
      <c r="D798" s="58">
        <v>0</v>
      </c>
      <c r="E798" s="58">
        <v>0</v>
      </c>
      <c r="F798" s="58">
        <v>0</v>
      </c>
      <c r="G798" s="58">
        <v>0</v>
      </c>
      <c r="H798" s="59">
        <v>24</v>
      </c>
      <c r="I798" s="60">
        <f>Tabela1[[#This Row],[E_27/3 a 9/4]]/SUM(Tabela1[E_27/3 a 9/4])</f>
        <v>1.8965135758763473E-4</v>
      </c>
      <c r="J798" s="60">
        <f>SUM($I$4:I798)</f>
        <v>0.98795713879317426</v>
      </c>
      <c r="K798" s="61">
        <f t="shared" si="108"/>
        <v>0</v>
      </c>
      <c r="L798" s="61">
        <f t="shared" si="109"/>
        <v>0</v>
      </c>
      <c r="M798" s="61">
        <f t="shared" si="110"/>
        <v>0</v>
      </c>
      <c r="N798" s="61">
        <f t="shared" si="111"/>
        <v>0</v>
      </c>
      <c r="O798" s="61">
        <f t="shared" si="112"/>
        <v>1269.169751454257</v>
      </c>
      <c r="P798" s="59">
        <f>SLOPE(K798:O798,Datas!$G$1:$G$5)</f>
        <v>253.83395029085142</v>
      </c>
      <c r="Q798" s="61">
        <f t="shared" si="113"/>
        <v>89.77427966970545</v>
      </c>
      <c r="R798" s="48" t="str">
        <f t="shared" si="114"/>
        <v>AUMENTO</v>
      </c>
      <c r="S798" s="60">
        <f t="shared" si="115"/>
        <v>0</v>
      </c>
      <c r="T79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798" s="48" t="str">
        <f t="shared" si="116"/>
        <v>Risco MUITO ALTO de transmissão nas escolas com tendência de AUMENTO na taxa.</v>
      </c>
    </row>
    <row r="799" spans="1:21" x14ac:dyDescent="0.35">
      <c r="A799" s="56" t="s">
        <v>762</v>
      </c>
      <c r="B799" s="57">
        <v>2570</v>
      </c>
      <c r="C799" s="48" t="s">
        <v>53</v>
      </c>
      <c r="D799" s="58">
        <v>8</v>
      </c>
      <c r="E799" s="58">
        <v>10</v>
      </c>
      <c r="F799" s="58">
        <v>11</v>
      </c>
      <c r="G799" s="58">
        <v>3</v>
      </c>
      <c r="H799" s="59">
        <v>3</v>
      </c>
      <c r="I799" s="60">
        <f>Tabela1[[#This Row],[E_27/3 a 9/4]]/SUM(Tabela1[E_27/3 a 9/4])</f>
        <v>2.3706419698454342E-5</v>
      </c>
      <c r="J799" s="60">
        <f>SUM($I$4:I799)</f>
        <v>0.98798084521287266</v>
      </c>
      <c r="K799" s="61">
        <f t="shared" si="108"/>
        <v>311.28404669260703</v>
      </c>
      <c r="L799" s="61">
        <f t="shared" si="109"/>
        <v>389.10505836575874</v>
      </c>
      <c r="M799" s="61">
        <f t="shared" si="110"/>
        <v>428.01556420233464</v>
      </c>
      <c r="N799" s="61">
        <f t="shared" si="111"/>
        <v>116.73151750972762</v>
      </c>
      <c r="O799" s="61">
        <f t="shared" si="112"/>
        <v>116.73151750972762</v>
      </c>
      <c r="P799" s="59">
        <f>SLOPE(K799:O799,Datas!$G$1:$G$5)</f>
        <v>-66.147859922178995</v>
      </c>
      <c r="Q799" s="61">
        <f t="shared" si="113"/>
        <v>-89.133888604645449</v>
      </c>
      <c r="R799" s="48" t="str">
        <f t="shared" si="114"/>
        <v>Redução</v>
      </c>
      <c r="S799" s="60">
        <f t="shared" si="115"/>
        <v>-0.68965517241379315</v>
      </c>
      <c r="T799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799" s="48" t="str">
        <f t="shared" si="116"/>
        <v>Risco alto de transmissão nas escolas com tendência de Redução na taxa.</v>
      </c>
    </row>
    <row r="800" spans="1:21" x14ac:dyDescent="0.35">
      <c r="A800" s="56" t="s">
        <v>609</v>
      </c>
      <c r="B800" s="57">
        <v>1912</v>
      </c>
      <c r="C800" s="48" t="s">
        <v>53</v>
      </c>
      <c r="D800" s="58">
        <v>7</v>
      </c>
      <c r="E800" s="58">
        <v>14</v>
      </c>
      <c r="F800" s="58">
        <v>9</v>
      </c>
      <c r="G800" s="58">
        <v>3</v>
      </c>
      <c r="H800" s="59">
        <v>0</v>
      </c>
      <c r="I800" s="60">
        <f>Tabela1[[#This Row],[E_27/3 a 9/4]]/SUM(Tabela1[E_27/3 a 9/4])</f>
        <v>0</v>
      </c>
      <c r="J800" s="60">
        <f>SUM($I$4:I800)</f>
        <v>0.98798084521287266</v>
      </c>
      <c r="K800" s="61">
        <f t="shared" si="108"/>
        <v>366.10878661087867</v>
      </c>
      <c r="L800" s="61">
        <f t="shared" si="109"/>
        <v>732.21757322175733</v>
      </c>
      <c r="M800" s="61">
        <f t="shared" si="110"/>
        <v>470.71129707112971</v>
      </c>
      <c r="N800" s="61">
        <f t="shared" si="111"/>
        <v>156.90376569037656</v>
      </c>
      <c r="O800" s="61">
        <f t="shared" si="112"/>
        <v>0</v>
      </c>
      <c r="P800" s="59">
        <f>SLOPE(K800:O800,Datas!$G$1:$G$5)</f>
        <v>-130.75313807531381</v>
      </c>
      <c r="Q800" s="61">
        <f t="shared" si="113"/>
        <v>-89.561810421664944</v>
      </c>
      <c r="R800" s="48" t="str">
        <f t="shared" si="114"/>
        <v>Redução</v>
      </c>
      <c r="S800" s="60">
        <f t="shared" si="115"/>
        <v>-0.85000000000000009</v>
      </c>
      <c r="T80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800" s="48" t="str">
        <f t="shared" si="116"/>
        <v>Risco MUITO BAIXO de transmissão nas escolas com tendência de Redução na taxa.</v>
      </c>
    </row>
    <row r="801" spans="1:21" x14ac:dyDescent="0.35">
      <c r="A801" s="56" t="s">
        <v>706</v>
      </c>
      <c r="B801" s="57">
        <v>2911</v>
      </c>
      <c r="C801" s="48" t="s">
        <v>53</v>
      </c>
      <c r="D801" s="58">
        <v>1</v>
      </c>
      <c r="E801" s="58">
        <v>7</v>
      </c>
      <c r="F801" s="58">
        <v>10</v>
      </c>
      <c r="G801" s="58">
        <v>2</v>
      </c>
      <c r="H801" s="59">
        <v>9</v>
      </c>
      <c r="I801" s="60">
        <f>Tabela1[[#This Row],[E_27/3 a 9/4]]/SUM(Tabela1[E_27/3 a 9/4])</f>
        <v>7.1119259095363025E-5</v>
      </c>
      <c r="J801" s="60">
        <f>SUM($I$4:I801)</f>
        <v>0.98805196447196797</v>
      </c>
      <c r="K801" s="61">
        <f t="shared" si="108"/>
        <v>34.352456200618349</v>
      </c>
      <c r="L801" s="61">
        <f t="shared" si="109"/>
        <v>240.46719340432844</v>
      </c>
      <c r="M801" s="61">
        <f t="shared" si="110"/>
        <v>343.52456200618343</v>
      </c>
      <c r="N801" s="61">
        <f t="shared" si="111"/>
        <v>68.704912401236697</v>
      </c>
      <c r="O801" s="61">
        <f t="shared" si="112"/>
        <v>309.17210580556508</v>
      </c>
      <c r="P801" s="59">
        <f>SLOPE(K801:O801,Datas!$G$1:$G$5)</f>
        <v>37.787701820680169</v>
      </c>
      <c r="Q801" s="61">
        <f t="shared" si="113"/>
        <v>88.484099133676381</v>
      </c>
      <c r="R801" s="48" t="str">
        <f t="shared" si="114"/>
        <v>AUMENTO</v>
      </c>
      <c r="S801" s="60">
        <f t="shared" si="115"/>
        <v>-8.3333333333333467E-2</v>
      </c>
      <c r="T80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01" s="48" t="str">
        <f t="shared" si="116"/>
        <v>Risco MUITO ALTO de transmissão nas escolas com tendência de AUMENTO na taxa.</v>
      </c>
    </row>
    <row r="802" spans="1:21" x14ac:dyDescent="0.35">
      <c r="A802" s="56" t="s">
        <v>860</v>
      </c>
      <c r="B802" s="57">
        <v>2159</v>
      </c>
      <c r="C802" s="48" t="s">
        <v>26</v>
      </c>
      <c r="D802" s="58">
        <v>1</v>
      </c>
      <c r="E802" s="58">
        <v>5</v>
      </c>
      <c r="F802" s="58">
        <v>27</v>
      </c>
      <c r="G802" s="58">
        <v>48</v>
      </c>
      <c r="H802" s="59">
        <v>16</v>
      </c>
      <c r="I802" s="60">
        <f>Tabela1[[#This Row],[E_27/3 a 9/4]]/SUM(Tabela1[E_27/3 a 9/4])</f>
        <v>1.2643423839175648E-4</v>
      </c>
      <c r="J802" s="60">
        <f>SUM($I$4:I802)</f>
        <v>0.98817839871035973</v>
      </c>
      <c r="K802" s="61">
        <f t="shared" si="108"/>
        <v>46.317739694302915</v>
      </c>
      <c r="L802" s="61">
        <f t="shared" si="109"/>
        <v>231.58869847151459</v>
      </c>
      <c r="M802" s="61">
        <f t="shared" si="110"/>
        <v>1250.5789717461787</v>
      </c>
      <c r="N802" s="61">
        <f t="shared" si="111"/>
        <v>2223.2515053265402</v>
      </c>
      <c r="O802" s="61">
        <f t="shared" si="112"/>
        <v>741.08383510884664</v>
      </c>
      <c r="P802" s="59">
        <f>SLOPE(K802:O802,Datas!$G$1:$G$5)</f>
        <v>338.11949976841134</v>
      </c>
      <c r="Q802" s="61">
        <f t="shared" si="113"/>
        <v>89.830546263975791</v>
      </c>
      <c r="R802" s="48" t="str">
        <f t="shared" si="114"/>
        <v>AUMENTO</v>
      </c>
      <c r="S802" s="60">
        <f t="shared" si="115"/>
        <v>1.9090909090909092</v>
      </c>
      <c r="T80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02" s="48" t="str">
        <f t="shared" si="116"/>
        <v>Risco MUITO ALTO de transmissão nas escolas com tendência de AUMENTO na taxa.</v>
      </c>
    </row>
    <row r="803" spans="1:21" x14ac:dyDescent="0.35">
      <c r="A803" s="56" t="s">
        <v>48</v>
      </c>
      <c r="B803" s="57">
        <v>2797</v>
      </c>
      <c r="C803" s="48" t="s">
        <v>33</v>
      </c>
      <c r="D803" s="58">
        <v>6</v>
      </c>
      <c r="E803" s="58">
        <v>3</v>
      </c>
      <c r="F803" s="58">
        <v>17</v>
      </c>
      <c r="G803" s="58">
        <v>15</v>
      </c>
      <c r="H803" s="59">
        <v>22</v>
      </c>
      <c r="I803" s="60">
        <f>Tabela1[[#This Row],[E_27/3 a 9/4]]/SUM(Tabela1[E_27/3 a 9/4])</f>
        <v>1.7384707778866516E-4</v>
      </c>
      <c r="J803" s="60">
        <f>SUM($I$4:I803)</f>
        <v>0.9883522457881484</v>
      </c>
      <c r="K803" s="61">
        <f t="shared" si="108"/>
        <v>214.51555237754738</v>
      </c>
      <c r="L803" s="61">
        <f t="shared" si="109"/>
        <v>107.25777618877369</v>
      </c>
      <c r="M803" s="61">
        <f t="shared" si="110"/>
        <v>607.79406506971759</v>
      </c>
      <c r="N803" s="61">
        <f t="shared" si="111"/>
        <v>536.28888094386843</v>
      </c>
      <c r="O803" s="61">
        <f t="shared" si="112"/>
        <v>786.55702538434036</v>
      </c>
      <c r="P803" s="59">
        <f>SLOPE(K803:O803,Datas!$G$1:$G$5)</f>
        <v>157.31140507686808</v>
      </c>
      <c r="Q803" s="61">
        <f t="shared" si="113"/>
        <v>89.635786052854073</v>
      </c>
      <c r="R803" s="48" t="str">
        <f t="shared" si="114"/>
        <v>AUMENTO</v>
      </c>
      <c r="S803" s="60">
        <f t="shared" si="115"/>
        <v>1.1346153846153848</v>
      </c>
      <c r="T80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03" s="48" t="str">
        <f t="shared" si="116"/>
        <v>Risco MUITO ALTO de transmissão nas escolas com tendência de AUMENTO na taxa.</v>
      </c>
    </row>
    <row r="804" spans="1:21" x14ac:dyDescent="0.35">
      <c r="A804" s="56" t="s">
        <v>568</v>
      </c>
      <c r="B804" s="57">
        <v>6464</v>
      </c>
      <c r="C804" s="48" t="s">
        <v>30</v>
      </c>
      <c r="D804" s="58">
        <v>6</v>
      </c>
      <c r="E804" s="58">
        <v>1</v>
      </c>
      <c r="F804" s="58">
        <v>0</v>
      </c>
      <c r="G804" s="58">
        <v>13</v>
      </c>
      <c r="H804" s="59">
        <v>4</v>
      </c>
      <c r="I804" s="60">
        <f>Tabela1[[#This Row],[E_27/3 a 9/4]]/SUM(Tabela1[E_27/3 a 9/4])</f>
        <v>3.160855959793912E-5</v>
      </c>
      <c r="J804" s="60">
        <f>SUM($I$4:I804)</f>
        <v>0.98838385434774634</v>
      </c>
      <c r="K804" s="61">
        <f t="shared" si="108"/>
        <v>92.821782178217816</v>
      </c>
      <c r="L804" s="61">
        <f t="shared" si="109"/>
        <v>15.470297029702971</v>
      </c>
      <c r="M804" s="61">
        <f t="shared" si="110"/>
        <v>0</v>
      </c>
      <c r="N804" s="61">
        <f t="shared" si="111"/>
        <v>201.11386138613861</v>
      </c>
      <c r="O804" s="61">
        <f t="shared" si="112"/>
        <v>61.881188118811885</v>
      </c>
      <c r="P804" s="59">
        <f>SLOPE(K804:O804,Datas!$G$1:$G$5)</f>
        <v>12.376237623762377</v>
      </c>
      <c r="Q804" s="61">
        <f t="shared" si="113"/>
        <v>85.380536511110137</v>
      </c>
      <c r="R804" s="48" t="str">
        <f t="shared" si="114"/>
        <v>AUMENTO</v>
      </c>
      <c r="S804" s="60">
        <f t="shared" si="115"/>
        <v>2.6428571428571428</v>
      </c>
      <c r="T804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804" s="48" t="str">
        <f t="shared" si="116"/>
        <v>Risco alto de transmissão nas escolas com tendência de AUMENTO na taxa.</v>
      </c>
    </row>
    <row r="805" spans="1:21" x14ac:dyDescent="0.35">
      <c r="A805" s="56" t="s">
        <v>271</v>
      </c>
      <c r="B805" s="57">
        <v>10857</v>
      </c>
      <c r="C805" s="48" t="s">
        <v>19</v>
      </c>
      <c r="D805" s="58">
        <v>38</v>
      </c>
      <c r="E805" s="58">
        <v>32</v>
      </c>
      <c r="F805" s="58">
        <v>25</v>
      </c>
      <c r="G805" s="58">
        <v>62</v>
      </c>
      <c r="H805" s="59">
        <v>42</v>
      </c>
      <c r="I805" s="60">
        <f>Tabela1[[#This Row],[E_27/3 a 9/4]]/SUM(Tabela1[E_27/3 a 9/4])</f>
        <v>3.3188987577836078E-4</v>
      </c>
      <c r="J805" s="60">
        <f>SUM($I$4:I805)</f>
        <v>0.98871574422352471</v>
      </c>
      <c r="K805" s="61">
        <f t="shared" si="108"/>
        <v>350.00460532375428</v>
      </c>
      <c r="L805" s="61">
        <f t="shared" si="109"/>
        <v>294.7407202726352</v>
      </c>
      <c r="M805" s="61">
        <f t="shared" si="110"/>
        <v>230.26618771299621</v>
      </c>
      <c r="N805" s="61">
        <f t="shared" si="111"/>
        <v>571.06014552823069</v>
      </c>
      <c r="O805" s="61">
        <f t="shared" si="112"/>
        <v>386.84719535783364</v>
      </c>
      <c r="P805" s="59">
        <f>SLOPE(K805:O805,Datas!$G$1:$G$5)</f>
        <v>35.000460532375421</v>
      </c>
      <c r="Q805" s="61">
        <f t="shared" si="113"/>
        <v>88.363444480581109</v>
      </c>
      <c r="R805" s="48" t="str">
        <f t="shared" si="114"/>
        <v>AUMENTO</v>
      </c>
      <c r="S805" s="60">
        <f t="shared" si="115"/>
        <v>0.64210526315789462</v>
      </c>
      <c r="T80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05" s="48" t="str">
        <f t="shared" si="116"/>
        <v>Risco MUITO ALTO de transmissão nas escolas com tendência de AUMENTO na taxa.</v>
      </c>
    </row>
    <row r="806" spans="1:21" x14ac:dyDescent="0.35">
      <c r="A806" s="56" t="s">
        <v>242</v>
      </c>
      <c r="B806" s="57">
        <v>6753</v>
      </c>
      <c r="C806" s="48" t="s">
        <v>71</v>
      </c>
      <c r="D806" s="58">
        <v>6</v>
      </c>
      <c r="E806" s="58">
        <v>6</v>
      </c>
      <c r="F806" s="58">
        <v>5</v>
      </c>
      <c r="G806" s="58">
        <v>76</v>
      </c>
      <c r="H806" s="59">
        <v>6</v>
      </c>
      <c r="I806" s="60">
        <f>Tabela1[[#This Row],[E_27/3 a 9/4]]/SUM(Tabela1[E_27/3 a 9/4])</f>
        <v>4.7412839396908683E-5</v>
      </c>
      <c r="J806" s="60">
        <f>SUM($I$4:I806)</f>
        <v>0.98876315706292162</v>
      </c>
      <c r="K806" s="61">
        <f t="shared" si="108"/>
        <v>88.849400266548201</v>
      </c>
      <c r="L806" s="61">
        <f t="shared" si="109"/>
        <v>88.849400266548201</v>
      </c>
      <c r="M806" s="61">
        <f t="shared" si="110"/>
        <v>74.041166888790158</v>
      </c>
      <c r="N806" s="61">
        <f t="shared" si="111"/>
        <v>1125.4257367096106</v>
      </c>
      <c r="O806" s="61">
        <f t="shared" si="112"/>
        <v>88.849400266548201</v>
      </c>
      <c r="P806" s="59">
        <f>SLOPE(K806:O806,Datas!$G$1:$G$5)</f>
        <v>103.65763364430623</v>
      </c>
      <c r="Q806" s="61">
        <f t="shared" si="113"/>
        <v>89.447276576338012</v>
      </c>
      <c r="R806" s="48" t="str">
        <f t="shared" si="114"/>
        <v>AUMENTO</v>
      </c>
      <c r="S806" s="60">
        <f t="shared" si="115"/>
        <v>6.2352941176470589</v>
      </c>
      <c r="T806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806" s="48" t="str">
        <f t="shared" si="116"/>
        <v>Risco alto de transmissão nas escolas com tendência de AUMENTO na taxa.</v>
      </c>
    </row>
    <row r="807" spans="1:21" x14ac:dyDescent="0.35">
      <c r="A807" s="56" t="s">
        <v>833</v>
      </c>
      <c r="B807" s="57">
        <v>2491</v>
      </c>
      <c r="C807" s="48" t="s">
        <v>10</v>
      </c>
      <c r="D807" s="58">
        <v>4</v>
      </c>
      <c r="E807" s="58">
        <v>0</v>
      </c>
      <c r="F807" s="58">
        <v>10</v>
      </c>
      <c r="G807" s="58">
        <v>16</v>
      </c>
      <c r="H807" s="59">
        <v>0</v>
      </c>
      <c r="I807" s="60">
        <f>Tabela1[[#This Row],[E_27/3 a 9/4]]/SUM(Tabela1[E_27/3 a 9/4])</f>
        <v>0</v>
      </c>
      <c r="J807" s="60">
        <f>SUM($I$4:I807)</f>
        <v>0.98876315706292162</v>
      </c>
      <c r="K807" s="61">
        <f t="shared" si="108"/>
        <v>160.57808109193095</v>
      </c>
      <c r="L807" s="61">
        <f t="shared" si="109"/>
        <v>0</v>
      </c>
      <c r="M807" s="61">
        <f t="shared" si="110"/>
        <v>401.44520272982737</v>
      </c>
      <c r="N807" s="61">
        <f t="shared" si="111"/>
        <v>642.31232436772382</v>
      </c>
      <c r="O807" s="61">
        <f t="shared" si="112"/>
        <v>0</v>
      </c>
      <c r="P807" s="59">
        <f>SLOPE(K807:O807,Datas!$G$1:$G$5)</f>
        <v>32.115616218386194</v>
      </c>
      <c r="Q807" s="61">
        <f t="shared" si="113"/>
        <v>88.216528900977693</v>
      </c>
      <c r="R807" s="48" t="str">
        <f t="shared" si="114"/>
        <v>AUMENTO</v>
      </c>
      <c r="S807" s="60">
        <f t="shared" si="115"/>
        <v>0.71428571428571419</v>
      </c>
      <c r="T80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807" s="48" t="str">
        <f t="shared" si="116"/>
        <v>Risco MUITO BAIXO de transmissão nas escolas com tendência de AUMENTO na taxa.</v>
      </c>
    </row>
    <row r="808" spans="1:21" x14ac:dyDescent="0.35">
      <c r="A808" s="56" t="s">
        <v>486</v>
      </c>
      <c r="B808" s="57">
        <v>6647</v>
      </c>
      <c r="C808" s="48" t="s">
        <v>0</v>
      </c>
      <c r="D808" s="58">
        <v>4</v>
      </c>
      <c r="E808" s="58">
        <v>8</v>
      </c>
      <c r="F808" s="58">
        <v>3</v>
      </c>
      <c r="G808" s="58">
        <v>4</v>
      </c>
      <c r="H808" s="59">
        <v>10</v>
      </c>
      <c r="I808" s="60">
        <f>Tabela1[[#This Row],[E_27/3 a 9/4]]/SUM(Tabela1[E_27/3 a 9/4])</f>
        <v>7.902139899484781E-5</v>
      </c>
      <c r="J808" s="60">
        <f>SUM($I$4:I808)</f>
        <v>0.98884217846191647</v>
      </c>
      <c r="K808" s="61">
        <f t="shared" si="108"/>
        <v>60.177523694899953</v>
      </c>
      <c r="L808" s="61">
        <f t="shared" si="109"/>
        <v>120.35504738979991</v>
      </c>
      <c r="M808" s="61">
        <f t="shared" si="110"/>
        <v>45.133142771174967</v>
      </c>
      <c r="N808" s="61">
        <f t="shared" si="111"/>
        <v>60.177523694899953</v>
      </c>
      <c r="O808" s="61">
        <f t="shared" si="112"/>
        <v>150.44380923724989</v>
      </c>
      <c r="P808" s="59">
        <f>SLOPE(K808:O808,Datas!$G$1:$G$5)</f>
        <v>12.035504738979991</v>
      </c>
      <c r="Q808" s="61">
        <f t="shared" si="113"/>
        <v>85.250346666653954</v>
      </c>
      <c r="R808" s="48" t="str">
        <f t="shared" si="114"/>
        <v>AUMENTO</v>
      </c>
      <c r="S808" s="60">
        <f t="shared" si="115"/>
        <v>0.39999999999999991</v>
      </c>
      <c r="T808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808" s="48" t="str">
        <f t="shared" si="116"/>
        <v>Risco alto de transmissão nas escolas com tendência de AUMENTO na taxa.</v>
      </c>
    </row>
    <row r="809" spans="1:21" x14ac:dyDescent="0.35">
      <c r="A809" s="56" t="s">
        <v>632</v>
      </c>
      <c r="B809" s="57">
        <v>5075</v>
      </c>
      <c r="C809" s="48" t="s">
        <v>3</v>
      </c>
      <c r="D809" s="58">
        <v>0</v>
      </c>
      <c r="E809" s="58">
        <v>0</v>
      </c>
      <c r="F809" s="58">
        <v>63</v>
      </c>
      <c r="G809" s="58">
        <v>0</v>
      </c>
      <c r="H809" s="59">
        <v>9</v>
      </c>
      <c r="I809" s="60">
        <f>Tabela1[[#This Row],[E_27/3 a 9/4]]/SUM(Tabela1[E_27/3 a 9/4])</f>
        <v>7.1119259095363025E-5</v>
      </c>
      <c r="J809" s="60">
        <f>SUM($I$4:I809)</f>
        <v>0.98891329772101177</v>
      </c>
      <c r="K809" s="61">
        <f t="shared" si="108"/>
        <v>0</v>
      </c>
      <c r="L809" s="61">
        <f t="shared" si="109"/>
        <v>0</v>
      </c>
      <c r="M809" s="61">
        <f t="shared" si="110"/>
        <v>1241.3793103448274</v>
      </c>
      <c r="N809" s="61">
        <f t="shared" si="111"/>
        <v>0</v>
      </c>
      <c r="O809" s="61">
        <f t="shared" si="112"/>
        <v>177.33990147783251</v>
      </c>
      <c r="P809" s="59">
        <f>SLOPE(K809:O809,Datas!$G$1:$G$5)</f>
        <v>35.467980295566512</v>
      </c>
      <c r="Q809" s="61">
        <f t="shared" si="113"/>
        <v>88.385005171109952</v>
      </c>
      <c r="R809" s="48" t="str">
        <f t="shared" si="114"/>
        <v>AUMENTO</v>
      </c>
      <c r="S809" s="60">
        <f t="shared" si="115"/>
        <v>-0.7857142857142857</v>
      </c>
      <c r="T809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809" s="48" t="str">
        <f t="shared" si="116"/>
        <v>Risco alto de transmissão nas escolas com tendência de AUMENTO na taxa.</v>
      </c>
    </row>
    <row r="810" spans="1:21" x14ac:dyDescent="0.35">
      <c r="A810" s="56" t="s">
        <v>260</v>
      </c>
      <c r="B810" s="57">
        <v>9239</v>
      </c>
      <c r="C810" s="48" t="s">
        <v>10</v>
      </c>
      <c r="D810" s="58">
        <v>15</v>
      </c>
      <c r="E810" s="58">
        <v>11</v>
      </c>
      <c r="F810" s="58">
        <v>14</v>
      </c>
      <c r="G810" s="58">
        <v>13</v>
      </c>
      <c r="H810" s="59">
        <v>0</v>
      </c>
      <c r="I810" s="60">
        <f>Tabela1[[#This Row],[E_27/3 a 9/4]]/SUM(Tabela1[E_27/3 a 9/4])</f>
        <v>0</v>
      </c>
      <c r="J810" s="60">
        <f>SUM($I$4:I810)</f>
        <v>0.98891329772101177</v>
      </c>
      <c r="K810" s="61">
        <f t="shared" si="108"/>
        <v>162.35523325035177</v>
      </c>
      <c r="L810" s="61">
        <f t="shared" si="109"/>
        <v>119.06050438359129</v>
      </c>
      <c r="M810" s="61">
        <f t="shared" si="110"/>
        <v>151.53155103366166</v>
      </c>
      <c r="N810" s="61">
        <f t="shared" si="111"/>
        <v>140.70786881697154</v>
      </c>
      <c r="O810" s="61">
        <f t="shared" si="112"/>
        <v>0</v>
      </c>
      <c r="P810" s="59">
        <f>SLOPE(K810:O810,Datas!$G$1:$G$5)</f>
        <v>-30.306310206732331</v>
      </c>
      <c r="Q810" s="61">
        <f t="shared" si="113"/>
        <v>-88.110129579311831</v>
      </c>
      <c r="R810" s="48" t="str">
        <f t="shared" si="114"/>
        <v>Redução</v>
      </c>
      <c r="S810" s="60">
        <f t="shared" si="115"/>
        <v>-0.51249999999999996</v>
      </c>
      <c r="T81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810" s="48" t="str">
        <f t="shared" si="116"/>
        <v>Risco MUITO BAIXO de transmissão nas escolas com tendência de Redução na taxa.</v>
      </c>
    </row>
    <row r="811" spans="1:21" x14ac:dyDescent="0.35">
      <c r="A811" s="56" t="s">
        <v>593</v>
      </c>
      <c r="B811" s="57">
        <v>10684</v>
      </c>
      <c r="C811" s="48" t="s">
        <v>3</v>
      </c>
      <c r="D811" s="58">
        <v>0</v>
      </c>
      <c r="E811" s="58">
        <v>0</v>
      </c>
      <c r="F811" s="58">
        <v>0</v>
      </c>
      <c r="G811" s="58">
        <v>533</v>
      </c>
      <c r="H811" s="59">
        <v>0</v>
      </c>
      <c r="I811" s="60">
        <f>Tabela1[[#This Row],[E_27/3 a 9/4]]/SUM(Tabela1[E_27/3 a 9/4])</f>
        <v>0</v>
      </c>
      <c r="J811" s="60">
        <f>SUM($I$4:I811)</f>
        <v>0.98891329772101177</v>
      </c>
      <c r="K811" s="61">
        <f t="shared" si="108"/>
        <v>0</v>
      </c>
      <c r="L811" s="61">
        <f t="shared" si="109"/>
        <v>0</v>
      </c>
      <c r="M811" s="61">
        <f t="shared" si="110"/>
        <v>0</v>
      </c>
      <c r="N811" s="61">
        <f t="shared" si="111"/>
        <v>4988.7682515911638</v>
      </c>
      <c r="O811" s="61">
        <f t="shared" si="112"/>
        <v>0</v>
      </c>
      <c r="P811" s="59">
        <f>SLOPE(K811:O811,Datas!$G$1:$G$5)</f>
        <v>498.87682515911638</v>
      </c>
      <c r="Q811" s="61">
        <f t="shared" si="113"/>
        <v>89.885150602543547</v>
      </c>
      <c r="R811" s="48" t="str">
        <f t="shared" si="114"/>
        <v>AUMENTO</v>
      </c>
      <c r="S811" s="60">
        <f t="shared" si="115"/>
        <v>0</v>
      </c>
      <c r="T81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811" s="48" t="str">
        <f t="shared" si="116"/>
        <v>Risco MUITO BAIXO de transmissão nas escolas com tendência de AUMENTO na taxa.</v>
      </c>
    </row>
    <row r="812" spans="1:21" x14ac:dyDescent="0.35">
      <c r="A812" s="56" t="s">
        <v>177</v>
      </c>
      <c r="B812" s="57">
        <v>3659</v>
      </c>
      <c r="C812" s="48" t="s">
        <v>10</v>
      </c>
      <c r="D812" s="58">
        <v>0</v>
      </c>
      <c r="E812" s="58">
        <v>10</v>
      </c>
      <c r="F812" s="58">
        <v>0</v>
      </c>
      <c r="G812" s="58">
        <v>0</v>
      </c>
      <c r="H812" s="59">
        <v>11</v>
      </c>
      <c r="I812" s="60">
        <f>Tabela1[[#This Row],[E_27/3 a 9/4]]/SUM(Tabela1[E_27/3 a 9/4])</f>
        <v>8.6923538894332581E-5</v>
      </c>
      <c r="J812" s="60">
        <f>SUM($I$4:I812)</f>
        <v>0.98900022125990605</v>
      </c>
      <c r="K812" s="61">
        <f t="shared" si="108"/>
        <v>0</v>
      </c>
      <c r="L812" s="61">
        <f t="shared" si="109"/>
        <v>273.29871549603718</v>
      </c>
      <c r="M812" s="61">
        <f t="shared" si="110"/>
        <v>0</v>
      </c>
      <c r="N812" s="61">
        <f t="shared" si="111"/>
        <v>0</v>
      </c>
      <c r="O812" s="61">
        <f t="shared" si="112"/>
        <v>300.62858704564087</v>
      </c>
      <c r="P812" s="59">
        <f>SLOPE(K812:O812,Datas!$G$1:$G$5)</f>
        <v>32.795845859524455</v>
      </c>
      <c r="Q812" s="61">
        <f t="shared" si="113"/>
        <v>88.253497321026643</v>
      </c>
      <c r="R812" s="48" t="str">
        <f t="shared" si="114"/>
        <v>AUMENTO</v>
      </c>
      <c r="S812" s="60">
        <f t="shared" si="115"/>
        <v>0.64999999999999991</v>
      </c>
      <c r="T81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12" s="48" t="str">
        <f t="shared" si="116"/>
        <v>Risco MUITO ALTO de transmissão nas escolas com tendência de AUMENTO na taxa.</v>
      </c>
    </row>
    <row r="813" spans="1:21" x14ac:dyDescent="0.35">
      <c r="A813" s="56" t="s">
        <v>652</v>
      </c>
      <c r="B813" s="57">
        <v>3496</v>
      </c>
      <c r="C813" s="48" t="s">
        <v>77</v>
      </c>
      <c r="D813" s="58">
        <v>0</v>
      </c>
      <c r="E813" s="58">
        <v>0</v>
      </c>
      <c r="F813" s="58">
        <v>0</v>
      </c>
      <c r="G813" s="58">
        <v>0</v>
      </c>
      <c r="H813" s="59">
        <v>79</v>
      </c>
      <c r="I813" s="60">
        <f>Tabela1[[#This Row],[E_27/3 a 9/4]]/SUM(Tabela1[E_27/3 a 9/4])</f>
        <v>6.2426905205929762E-4</v>
      </c>
      <c r="J813" s="60">
        <f>SUM($I$4:I813)</f>
        <v>0.98962449031196531</v>
      </c>
      <c r="K813" s="61">
        <f t="shared" si="108"/>
        <v>0</v>
      </c>
      <c r="L813" s="61">
        <f t="shared" si="109"/>
        <v>0</v>
      </c>
      <c r="M813" s="61">
        <f t="shared" si="110"/>
        <v>0</v>
      </c>
      <c r="N813" s="61">
        <f t="shared" si="111"/>
        <v>0</v>
      </c>
      <c r="O813" s="61">
        <f t="shared" si="112"/>
        <v>2259.7254004576657</v>
      </c>
      <c r="P813" s="59">
        <f>SLOPE(K813:O813,Datas!$G$1:$G$5)</f>
        <v>451.94508009153316</v>
      </c>
      <c r="Q813" s="61">
        <f t="shared" si="113"/>
        <v>89.873224228931136</v>
      </c>
      <c r="R813" s="48" t="str">
        <f t="shared" si="114"/>
        <v>AUMENTO</v>
      </c>
      <c r="S813" s="60">
        <f t="shared" si="115"/>
        <v>0</v>
      </c>
      <c r="T81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13" s="48" t="str">
        <f t="shared" si="116"/>
        <v>Risco MUITO ALTO de transmissão nas escolas com tendência de AUMENTO na taxa.</v>
      </c>
    </row>
    <row r="814" spans="1:21" x14ac:dyDescent="0.35">
      <c r="A814" s="56" t="s">
        <v>595</v>
      </c>
      <c r="B814" s="57">
        <v>3772</v>
      </c>
      <c r="C814" s="48" t="s">
        <v>77</v>
      </c>
      <c r="D814" s="58">
        <v>4</v>
      </c>
      <c r="E814" s="58">
        <v>3</v>
      </c>
      <c r="F814" s="58">
        <v>0</v>
      </c>
      <c r="G814" s="58">
        <v>7</v>
      </c>
      <c r="H814" s="59">
        <v>2</v>
      </c>
      <c r="I814" s="60">
        <f>Tabela1[[#This Row],[E_27/3 a 9/4]]/SUM(Tabela1[E_27/3 a 9/4])</f>
        <v>1.580427979896956E-5</v>
      </c>
      <c r="J814" s="60">
        <f>SUM($I$4:I814)</f>
        <v>0.98964029459176428</v>
      </c>
      <c r="K814" s="61">
        <f t="shared" si="108"/>
        <v>106.04453870625663</v>
      </c>
      <c r="L814" s="61">
        <f t="shared" si="109"/>
        <v>79.533404029692477</v>
      </c>
      <c r="M814" s="61">
        <f t="shared" si="110"/>
        <v>0</v>
      </c>
      <c r="N814" s="61">
        <f t="shared" si="111"/>
        <v>185.57794273594911</v>
      </c>
      <c r="O814" s="61">
        <f t="shared" si="112"/>
        <v>53.022269353128316</v>
      </c>
      <c r="P814" s="59">
        <f>SLOPE(K814:O814,Datas!$G$1:$G$5)</f>
        <v>0</v>
      </c>
      <c r="Q814" s="61">
        <f t="shared" si="113"/>
        <v>0</v>
      </c>
      <c r="R814" s="48" t="str">
        <f t="shared" si="114"/>
        <v>Estabilidade</v>
      </c>
      <c r="S814" s="60">
        <f t="shared" si="115"/>
        <v>0.92857142857142849</v>
      </c>
      <c r="T814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814" s="48" t="str">
        <f t="shared" si="116"/>
        <v>Risco alto de transmissão nas escolas com tendência de Estabilidade na taxa.</v>
      </c>
    </row>
    <row r="815" spans="1:21" x14ac:dyDescent="0.35">
      <c r="A815" s="56" t="s">
        <v>23</v>
      </c>
      <c r="B815" s="57">
        <v>99557</v>
      </c>
      <c r="C815" s="48" t="s">
        <v>10</v>
      </c>
      <c r="D815" s="58">
        <v>0</v>
      </c>
      <c r="E815" s="58">
        <v>0</v>
      </c>
      <c r="F815" s="58">
        <v>0</v>
      </c>
      <c r="G815" s="58">
        <v>2613</v>
      </c>
      <c r="H815" s="59">
        <v>403</v>
      </c>
      <c r="I815" s="60">
        <f>Tabela1[[#This Row],[E_27/3 a 9/4]]/SUM(Tabela1[E_27/3 a 9/4])</f>
        <v>3.1845623794923665E-3</v>
      </c>
      <c r="J815" s="60">
        <f>SUM($I$4:I815)</f>
        <v>0.99282485697125666</v>
      </c>
      <c r="K815" s="61">
        <f t="shared" si="108"/>
        <v>0</v>
      </c>
      <c r="L815" s="61">
        <f t="shared" si="109"/>
        <v>0</v>
      </c>
      <c r="M815" s="61">
        <f t="shared" si="110"/>
        <v>0</v>
      </c>
      <c r="N815" s="61">
        <f t="shared" si="111"/>
        <v>2624.6270980443364</v>
      </c>
      <c r="O815" s="61">
        <f t="shared" si="112"/>
        <v>404.79323402673845</v>
      </c>
      <c r="P815" s="59">
        <f>SLOPE(K815:O815,Datas!$G$1:$G$5)</f>
        <v>343.42135660978136</v>
      </c>
      <c r="Q815" s="61">
        <f t="shared" si="113"/>
        <v>89.833162334042754</v>
      </c>
      <c r="R815" s="48" t="str">
        <f t="shared" si="114"/>
        <v>AUMENTO</v>
      </c>
      <c r="S815" s="60">
        <f t="shared" si="115"/>
        <v>0</v>
      </c>
      <c r="T81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15" s="48" t="str">
        <f t="shared" si="116"/>
        <v>Risco MUITO ALTO de transmissão nas escolas com tendência de AUMENTO na taxa.</v>
      </c>
    </row>
    <row r="816" spans="1:21" x14ac:dyDescent="0.35">
      <c r="A816" s="56" t="s">
        <v>108</v>
      </c>
      <c r="B816" s="57">
        <v>1905</v>
      </c>
      <c r="C816" s="48" t="s">
        <v>0</v>
      </c>
      <c r="D816" s="58">
        <v>14</v>
      </c>
      <c r="E816" s="58">
        <v>6</v>
      </c>
      <c r="F816" s="58">
        <v>2</v>
      </c>
      <c r="G816" s="58">
        <v>11</v>
      </c>
      <c r="H816" s="59">
        <v>0</v>
      </c>
      <c r="I816" s="60">
        <f>Tabela1[[#This Row],[E_27/3 a 9/4]]/SUM(Tabela1[E_27/3 a 9/4])</f>
        <v>0</v>
      </c>
      <c r="J816" s="60">
        <f>SUM($I$4:I816)</f>
        <v>0.99282485697125666</v>
      </c>
      <c r="K816" s="61">
        <f t="shared" si="108"/>
        <v>734.90813648293965</v>
      </c>
      <c r="L816" s="61">
        <f t="shared" si="109"/>
        <v>314.96062992125985</v>
      </c>
      <c r="M816" s="61">
        <f t="shared" si="110"/>
        <v>104.98687664041995</v>
      </c>
      <c r="N816" s="61">
        <f t="shared" si="111"/>
        <v>577.42782152230973</v>
      </c>
      <c r="O816" s="61">
        <f t="shared" si="112"/>
        <v>0</v>
      </c>
      <c r="P816" s="59">
        <f>SLOPE(K816:O816,Datas!$G$1:$G$5)</f>
        <v>-120.73490813648296</v>
      </c>
      <c r="Q816" s="61">
        <f t="shared" si="113"/>
        <v>-89.52545232975983</v>
      </c>
      <c r="R816" s="48" t="str">
        <f t="shared" si="114"/>
        <v>Redução</v>
      </c>
      <c r="S816" s="60">
        <f t="shared" si="115"/>
        <v>-0.25</v>
      </c>
      <c r="T81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816" s="48" t="str">
        <f t="shared" si="116"/>
        <v>Risco MUITO BAIXO de transmissão nas escolas com tendência de Redução na taxa.</v>
      </c>
    </row>
    <row r="817" spans="1:21" x14ac:dyDescent="0.35">
      <c r="A817" s="56" t="s">
        <v>509</v>
      </c>
      <c r="B817" s="57">
        <v>5238</v>
      </c>
      <c r="C817" s="48" t="s">
        <v>30</v>
      </c>
      <c r="D817" s="58">
        <v>28</v>
      </c>
      <c r="E817" s="58">
        <v>12</v>
      </c>
      <c r="F817" s="58">
        <v>17</v>
      </c>
      <c r="G817" s="58">
        <v>23</v>
      </c>
      <c r="H817" s="59">
        <v>7</v>
      </c>
      <c r="I817" s="60">
        <f>Tabela1[[#This Row],[E_27/3 a 9/4]]/SUM(Tabela1[E_27/3 a 9/4])</f>
        <v>5.5314979296393461E-5</v>
      </c>
      <c r="J817" s="60">
        <f>SUM($I$4:I817)</f>
        <v>0.992880171950553</v>
      </c>
      <c r="K817" s="61">
        <f t="shared" si="108"/>
        <v>534.55517373043142</v>
      </c>
      <c r="L817" s="61">
        <f t="shared" si="109"/>
        <v>229.09507445589921</v>
      </c>
      <c r="M817" s="61">
        <f t="shared" si="110"/>
        <v>324.55135547919053</v>
      </c>
      <c r="N817" s="61">
        <f t="shared" si="111"/>
        <v>439.09889270714018</v>
      </c>
      <c r="O817" s="61">
        <f t="shared" si="112"/>
        <v>133.63879343260786</v>
      </c>
      <c r="P817" s="59">
        <f>SLOPE(K817:O817,Datas!$G$1:$G$5)</f>
        <v>-59.182894234440617</v>
      </c>
      <c r="Q817" s="61">
        <f t="shared" si="113"/>
        <v>-89.031978268028567</v>
      </c>
      <c r="R817" s="48" t="str">
        <f t="shared" si="114"/>
        <v>Redução</v>
      </c>
      <c r="S817" s="60">
        <f t="shared" si="115"/>
        <v>-0.21052631578947367</v>
      </c>
      <c r="T817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817" s="48" t="str">
        <f t="shared" si="116"/>
        <v>Risco alto de transmissão nas escolas com tendência de Redução na taxa.</v>
      </c>
    </row>
    <row r="818" spans="1:21" x14ac:dyDescent="0.35">
      <c r="A818" s="56" t="s">
        <v>588</v>
      </c>
      <c r="B818" s="57">
        <v>5857</v>
      </c>
      <c r="C818" s="48" t="s">
        <v>15</v>
      </c>
      <c r="D818" s="58">
        <v>5</v>
      </c>
      <c r="E818" s="58">
        <v>12</v>
      </c>
      <c r="F818" s="58">
        <v>11</v>
      </c>
      <c r="G818" s="58">
        <v>6</v>
      </c>
      <c r="H818" s="59">
        <v>6</v>
      </c>
      <c r="I818" s="60">
        <f>Tabela1[[#This Row],[E_27/3 a 9/4]]/SUM(Tabela1[E_27/3 a 9/4])</f>
        <v>4.7412839396908683E-5</v>
      </c>
      <c r="J818" s="60">
        <f>SUM($I$4:I818)</f>
        <v>0.99292758478994991</v>
      </c>
      <c r="K818" s="61">
        <f t="shared" si="108"/>
        <v>85.367935803312278</v>
      </c>
      <c r="L818" s="61">
        <f t="shared" si="109"/>
        <v>204.8830459279495</v>
      </c>
      <c r="M818" s="61">
        <f t="shared" si="110"/>
        <v>187.809458767287</v>
      </c>
      <c r="N818" s="61">
        <f t="shared" si="111"/>
        <v>102.44152296397475</v>
      </c>
      <c r="O818" s="61">
        <f t="shared" si="112"/>
        <v>102.44152296397475</v>
      </c>
      <c r="P818" s="59">
        <f>SLOPE(K818:O818,Datas!$G$1:$G$5)</f>
        <v>-6.8294348642649805</v>
      </c>
      <c r="Q818" s="61">
        <f t="shared" si="113"/>
        <v>-81.669663785167074</v>
      </c>
      <c r="R818" s="48" t="str">
        <f t="shared" si="114"/>
        <v>Redução</v>
      </c>
      <c r="S818" s="60">
        <f t="shared" si="115"/>
        <v>-0.35714285714285715</v>
      </c>
      <c r="T818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818" s="48" t="str">
        <f t="shared" si="116"/>
        <v>Risco alto de transmissão nas escolas com tendência de Redução na taxa.</v>
      </c>
    </row>
    <row r="819" spans="1:21" x14ac:dyDescent="0.35">
      <c r="A819" s="56" t="s">
        <v>192</v>
      </c>
      <c r="B819" s="57">
        <v>2186</v>
      </c>
      <c r="C819" s="48" t="s">
        <v>71</v>
      </c>
      <c r="D819" s="58">
        <v>0</v>
      </c>
      <c r="E819" s="58">
        <v>2</v>
      </c>
      <c r="F819" s="58">
        <v>0</v>
      </c>
      <c r="G819" s="58">
        <v>0</v>
      </c>
      <c r="H819" s="59">
        <v>0</v>
      </c>
      <c r="I819" s="60">
        <f>Tabela1[[#This Row],[E_27/3 a 9/4]]/SUM(Tabela1[E_27/3 a 9/4])</f>
        <v>0</v>
      </c>
      <c r="J819" s="60">
        <f>SUM($I$4:I819)</f>
        <v>0.99292758478994991</v>
      </c>
      <c r="K819" s="61">
        <f t="shared" si="108"/>
        <v>0</v>
      </c>
      <c r="L819" s="61">
        <f t="shared" si="109"/>
        <v>91.491308325709056</v>
      </c>
      <c r="M819" s="61">
        <f t="shared" si="110"/>
        <v>0</v>
      </c>
      <c r="N819" s="61">
        <f t="shared" si="111"/>
        <v>0</v>
      </c>
      <c r="O819" s="61">
        <f t="shared" si="112"/>
        <v>0</v>
      </c>
      <c r="P819" s="59">
        <f>SLOPE(K819:O819,Datas!$G$1:$G$5)</f>
        <v>-9.1491308325709078</v>
      </c>
      <c r="Q819" s="61">
        <f t="shared" si="113"/>
        <v>-83.762332071430279</v>
      </c>
      <c r="R819" s="48" t="str">
        <f t="shared" si="114"/>
        <v>Redução</v>
      </c>
      <c r="S819" s="60">
        <f t="shared" si="115"/>
        <v>-1</v>
      </c>
      <c r="T81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819" s="48" t="str">
        <f t="shared" si="116"/>
        <v>Risco MUITO BAIXO de transmissão nas escolas com tendência de Redução na taxa.</v>
      </c>
    </row>
    <row r="820" spans="1:21" x14ac:dyDescent="0.35">
      <c r="A820" s="56" t="s">
        <v>334</v>
      </c>
      <c r="B820" s="57">
        <v>4696</v>
      </c>
      <c r="C820" s="48" t="s">
        <v>10</v>
      </c>
      <c r="D820" s="58">
        <v>2</v>
      </c>
      <c r="E820" s="58">
        <v>6</v>
      </c>
      <c r="F820" s="58">
        <v>2</v>
      </c>
      <c r="G820" s="58">
        <v>23</v>
      </c>
      <c r="H820" s="59">
        <v>25</v>
      </c>
      <c r="I820" s="60">
        <f>Tabela1[[#This Row],[E_27/3 a 9/4]]/SUM(Tabela1[E_27/3 a 9/4])</f>
        <v>1.975534974871195E-4</v>
      </c>
      <c r="J820" s="60">
        <f>SUM($I$4:I820)</f>
        <v>0.99312513828743698</v>
      </c>
      <c r="K820" s="61">
        <f t="shared" si="108"/>
        <v>42.589437819420787</v>
      </c>
      <c r="L820" s="61">
        <f t="shared" si="109"/>
        <v>127.76831345826234</v>
      </c>
      <c r="M820" s="61">
        <f t="shared" si="110"/>
        <v>42.589437819420787</v>
      </c>
      <c r="N820" s="61">
        <f t="shared" si="111"/>
        <v>489.77853492333907</v>
      </c>
      <c r="O820" s="61">
        <f t="shared" si="112"/>
        <v>532.36797274275978</v>
      </c>
      <c r="P820" s="59">
        <f>SLOPE(K820:O820,Datas!$G$1:$G$5)</f>
        <v>134.15672913117547</v>
      </c>
      <c r="Q820" s="61">
        <f t="shared" si="113"/>
        <v>89.572926987931965</v>
      </c>
      <c r="R820" s="48" t="str">
        <f t="shared" si="114"/>
        <v>AUMENTO</v>
      </c>
      <c r="S820" s="60">
        <f t="shared" si="115"/>
        <v>6.2</v>
      </c>
      <c r="T82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20" s="48" t="str">
        <f t="shared" si="116"/>
        <v>Risco MUITO ALTO de transmissão nas escolas com tendência de AUMENTO na taxa.</v>
      </c>
    </row>
    <row r="821" spans="1:21" x14ac:dyDescent="0.35">
      <c r="A821" s="56" t="s">
        <v>191</v>
      </c>
      <c r="B821" s="57">
        <v>4691</v>
      </c>
      <c r="C821" s="48" t="s">
        <v>77</v>
      </c>
      <c r="D821" s="58">
        <v>5</v>
      </c>
      <c r="E821" s="58">
        <v>0</v>
      </c>
      <c r="F821" s="58">
        <v>44</v>
      </c>
      <c r="G821" s="58">
        <v>7</v>
      </c>
      <c r="H821" s="59">
        <v>4</v>
      </c>
      <c r="I821" s="60">
        <f>Tabela1[[#This Row],[E_27/3 a 9/4]]/SUM(Tabela1[E_27/3 a 9/4])</f>
        <v>3.160855959793912E-5</v>
      </c>
      <c r="J821" s="60">
        <f>SUM($I$4:I821)</f>
        <v>0.99315674684703492</v>
      </c>
      <c r="K821" s="61">
        <f t="shared" si="108"/>
        <v>106.58708164570454</v>
      </c>
      <c r="L821" s="61">
        <f t="shared" si="109"/>
        <v>0</v>
      </c>
      <c r="M821" s="61">
        <f t="shared" si="110"/>
        <v>937.96631848219999</v>
      </c>
      <c r="N821" s="61">
        <f t="shared" si="111"/>
        <v>149.22191430398635</v>
      </c>
      <c r="O821" s="61">
        <f t="shared" si="112"/>
        <v>85.269665316563632</v>
      </c>
      <c r="P821" s="59">
        <f>SLOPE(K821:O821,Datas!$G$1:$G$5)</f>
        <v>10.658708164570465</v>
      </c>
      <c r="Q821" s="61">
        <f t="shared" si="113"/>
        <v>84.640199221663735</v>
      </c>
      <c r="R821" s="48" t="str">
        <f t="shared" si="114"/>
        <v>AUMENTO</v>
      </c>
      <c r="S821" s="60">
        <f t="shared" si="115"/>
        <v>-0.66326530612244894</v>
      </c>
      <c r="T821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821" s="48" t="str">
        <f t="shared" si="116"/>
        <v>Risco alto de transmissão nas escolas com tendência de AUMENTO na taxa.</v>
      </c>
    </row>
    <row r="822" spans="1:21" x14ac:dyDescent="0.35">
      <c r="A822" s="56" t="s">
        <v>631</v>
      </c>
      <c r="B822" s="57">
        <v>7145</v>
      </c>
      <c r="C822" s="48" t="s">
        <v>71</v>
      </c>
      <c r="D822" s="58">
        <v>22</v>
      </c>
      <c r="E822" s="58">
        <v>3</v>
      </c>
      <c r="F822" s="58">
        <v>21</v>
      </c>
      <c r="G822" s="58">
        <v>14</v>
      </c>
      <c r="H822" s="59">
        <v>0</v>
      </c>
      <c r="I822" s="60">
        <f>Tabela1[[#This Row],[E_27/3 a 9/4]]/SUM(Tabela1[E_27/3 a 9/4])</f>
        <v>0</v>
      </c>
      <c r="J822" s="60">
        <f>SUM($I$4:I822)</f>
        <v>0.99315674684703492</v>
      </c>
      <c r="K822" s="61">
        <f t="shared" si="108"/>
        <v>307.90762771168653</v>
      </c>
      <c r="L822" s="61">
        <f t="shared" si="109"/>
        <v>41.987403778866337</v>
      </c>
      <c r="M822" s="61">
        <f t="shared" si="110"/>
        <v>293.91182645206436</v>
      </c>
      <c r="N822" s="61">
        <f t="shared" si="111"/>
        <v>195.9412176347096</v>
      </c>
      <c r="O822" s="61">
        <f t="shared" si="112"/>
        <v>0</v>
      </c>
      <c r="P822" s="59">
        <f>SLOPE(K822:O822,Datas!$G$1:$G$5)</f>
        <v>-46.186144156752981</v>
      </c>
      <c r="Q822" s="61">
        <f t="shared" si="113"/>
        <v>-88.759653357449878</v>
      </c>
      <c r="R822" s="48" t="str">
        <f t="shared" si="114"/>
        <v>Redução</v>
      </c>
      <c r="S822" s="60">
        <f t="shared" si="115"/>
        <v>-0.54347826086956508</v>
      </c>
      <c r="T82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822" s="48" t="str">
        <f t="shared" si="116"/>
        <v>Risco MUITO BAIXO de transmissão nas escolas com tendência de Redução na taxa.</v>
      </c>
    </row>
    <row r="823" spans="1:21" x14ac:dyDescent="0.35">
      <c r="A823" s="56" t="s">
        <v>243</v>
      </c>
      <c r="B823" s="57">
        <v>2626</v>
      </c>
      <c r="C823" s="48" t="s">
        <v>19</v>
      </c>
      <c r="D823" s="58">
        <v>6</v>
      </c>
      <c r="E823" s="58">
        <v>1</v>
      </c>
      <c r="F823" s="58">
        <v>27</v>
      </c>
      <c r="G823" s="58">
        <v>42</v>
      </c>
      <c r="H823" s="59">
        <v>52</v>
      </c>
      <c r="I823" s="60">
        <f>Tabela1[[#This Row],[E_27/3 a 9/4]]/SUM(Tabela1[E_27/3 a 9/4])</f>
        <v>4.109112747732086E-4</v>
      </c>
      <c r="J823" s="60">
        <f>SUM($I$4:I823)</f>
        <v>0.99356765812180814</v>
      </c>
      <c r="K823" s="61">
        <f t="shared" si="108"/>
        <v>228.48438690022851</v>
      </c>
      <c r="L823" s="61">
        <f t="shared" si="109"/>
        <v>38.080731150038083</v>
      </c>
      <c r="M823" s="61">
        <f t="shared" si="110"/>
        <v>1028.1797410510283</v>
      </c>
      <c r="N823" s="61">
        <f t="shared" si="111"/>
        <v>1599.3907083015995</v>
      </c>
      <c r="O823" s="61">
        <f t="shared" si="112"/>
        <v>1980.1980198019803</v>
      </c>
      <c r="P823" s="59">
        <f>SLOPE(K823:O823,Datas!$G$1:$G$5)</f>
        <v>506.47372429550649</v>
      </c>
      <c r="Q823" s="61">
        <f t="shared" si="113"/>
        <v>89.886873292115922</v>
      </c>
      <c r="R823" s="48" t="str">
        <f t="shared" si="114"/>
        <v>AUMENTO</v>
      </c>
      <c r="S823" s="60">
        <f t="shared" si="115"/>
        <v>3.1470588235294112</v>
      </c>
      <c r="T82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23" s="48" t="str">
        <f t="shared" si="116"/>
        <v>Risco MUITO ALTO de transmissão nas escolas com tendência de AUMENTO na taxa.</v>
      </c>
    </row>
    <row r="824" spans="1:21" x14ac:dyDescent="0.35">
      <c r="A824" s="56" t="s">
        <v>18</v>
      </c>
      <c r="B824" s="57">
        <v>3908</v>
      </c>
      <c r="C824" s="48" t="s">
        <v>3</v>
      </c>
      <c r="D824" s="58">
        <v>10</v>
      </c>
      <c r="E824" s="58">
        <v>4</v>
      </c>
      <c r="F824" s="58">
        <v>4</v>
      </c>
      <c r="G824" s="58">
        <v>32</v>
      </c>
      <c r="H824" s="59">
        <v>18</v>
      </c>
      <c r="I824" s="60">
        <f>Tabela1[[#This Row],[E_27/3 a 9/4]]/SUM(Tabela1[E_27/3 a 9/4])</f>
        <v>1.4223851819072605E-4</v>
      </c>
      <c r="J824" s="60">
        <f>SUM($I$4:I824)</f>
        <v>0.99370989663999887</v>
      </c>
      <c r="K824" s="61">
        <f t="shared" si="108"/>
        <v>255.88536335721599</v>
      </c>
      <c r="L824" s="61">
        <f t="shared" si="109"/>
        <v>102.35414534288638</v>
      </c>
      <c r="M824" s="61">
        <f t="shared" si="110"/>
        <v>102.35414534288638</v>
      </c>
      <c r="N824" s="61">
        <f t="shared" si="111"/>
        <v>818.83316274309107</v>
      </c>
      <c r="O824" s="61">
        <f t="shared" si="112"/>
        <v>460.5936540429887</v>
      </c>
      <c r="P824" s="59">
        <f>SLOPE(K824:O824,Datas!$G$1:$G$5)</f>
        <v>112.58955987717499</v>
      </c>
      <c r="Q824" s="61">
        <f t="shared" si="113"/>
        <v>89.491122684714171</v>
      </c>
      <c r="R824" s="48" t="str">
        <f t="shared" si="114"/>
        <v>AUMENTO</v>
      </c>
      <c r="S824" s="60">
        <f t="shared" si="115"/>
        <v>3.1666666666666661</v>
      </c>
      <c r="T82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24" s="48" t="str">
        <f t="shared" si="116"/>
        <v>Risco MUITO ALTO de transmissão nas escolas com tendência de AUMENTO na taxa.</v>
      </c>
    </row>
    <row r="825" spans="1:21" x14ac:dyDescent="0.35">
      <c r="A825" s="56" t="s">
        <v>93</v>
      </c>
      <c r="B825" s="57">
        <v>2126</v>
      </c>
      <c r="C825" s="48" t="s">
        <v>0</v>
      </c>
      <c r="D825" s="58">
        <v>1</v>
      </c>
      <c r="E825" s="58">
        <v>2</v>
      </c>
      <c r="F825" s="58">
        <v>2</v>
      </c>
      <c r="G825" s="58">
        <v>2</v>
      </c>
      <c r="H825" s="59">
        <v>0</v>
      </c>
      <c r="I825" s="60">
        <f>Tabela1[[#This Row],[E_27/3 a 9/4]]/SUM(Tabela1[E_27/3 a 9/4])</f>
        <v>0</v>
      </c>
      <c r="J825" s="60">
        <f>SUM($I$4:I825)</f>
        <v>0.99370989663999887</v>
      </c>
      <c r="K825" s="61">
        <f t="shared" si="108"/>
        <v>47.036688617121357</v>
      </c>
      <c r="L825" s="61">
        <f t="shared" si="109"/>
        <v>94.073377234242713</v>
      </c>
      <c r="M825" s="61">
        <f t="shared" si="110"/>
        <v>94.073377234242713</v>
      </c>
      <c r="N825" s="61">
        <f t="shared" si="111"/>
        <v>94.073377234242713</v>
      </c>
      <c r="O825" s="61">
        <f t="shared" si="112"/>
        <v>0</v>
      </c>
      <c r="P825" s="59">
        <f>SLOPE(K825:O825,Datas!$G$1:$G$5)</f>
        <v>-9.4073377234242717</v>
      </c>
      <c r="Q825" s="61">
        <f t="shared" si="113"/>
        <v>-83.932244760220215</v>
      </c>
      <c r="R825" s="48" t="str">
        <f t="shared" si="114"/>
        <v>Redução</v>
      </c>
      <c r="S825" s="60">
        <f t="shared" si="115"/>
        <v>-0.4</v>
      </c>
      <c r="T82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825" s="48" t="str">
        <f t="shared" si="116"/>
        <v>Risco MUITO BAIXO de transmissão nas escolas com tendência de Redução na taxa.</v>
      </c>
    </row>
    <row r="826" spans="1:21" x14ac:dyDescent="0.35">
      <c r="A826" s="56" t="s">
        <v>673</v>
      </c>
      <c r="B826" s="57">
        <v>6449</v>
      </c>
      <c r="C826" s="48" t="s">
        <v>30</v>
      </c>
      <c r="D826" s="58">
        <v>0</v>
      </c>
      <c r="E826" s="58">
        <v>0</v>
      </c>
      <c r="F826" s="58">
        <v>3</v>
      </c>
      <c r="G826" s="58">
        <v>6</v>
      </c>
      <c r="H826" s="59">
        <v>14</v>
      </c>
      <c r="I826" s="60">
        <f>Tabela1[[#This Row],[E_27/3 a 9/4]]/SUM(Tabela1[E_27/3 a 9/4])</f>
        <v>1.1062995859278692E-4</v>
      </c>
      <c r="J826" s="60">
        <f>SUM($I$4:I826)</f>
        <v>0.99382052659859166</v>
      </c>
      <c r="K826" s="61">
        <f t="shared" si="108"/>
        <v>0</v>
      </c>
      <c r="L826" s="61">
        <f t="shared" si="109"/>
        <v>0</v>
      </c>
      <c r="M826" s="61">
        <f t="shared" si="110"/>
        <v>46.518840130252748</v>
      </c>
      <c r="N826" s="61">
        <f t="shared" si="111"/>
        <v>93.037680260505496</v>
      </c>
      <c r="O826" s="61">
        <f t="shared" si="112"/>
        <v>217.08792060784617</v>
      </c>
      <c r="P826" s="59">
        <f>SLOPE(K826:O826,Datas!$G$1:$G$5)</f>
        <v>52.721352147619783</v>
      </c>
      <c r="Q826" s="61">
        <f t="shared" si="113"/>
        <v>88.913364177318044</v>
      </c>
      <c r="R826" s="48" t="str">
        <f t="shared" si="114"/>
        <v>AUMENTO</v>
      </c>
      <c r="S826" s="60">
        <f t="shared" si="115"/>
        <v>9.0000000000000018</v>
      </c>
      <c r="T82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26" s="48" t="str">
        <f t="shared" si="116"/>
        <v>Risco MUITO ALTO de transmissão nas escolas com tendência de AUMENTO na taxa.</v>
      </c>
    </row>
    <row r="827" spans="1:21" x14ac:dyDescent="0.35">
      <c r="A827" s="56" t="s">
        <v>207</v>
      </c>
      <c r="B827" s="57">
        <v>5942</v>
      </c>
      <c r="C827" s="48" t="s">
        <v>50</v>
      </c>
      <c r="D827" s="58">
        <v>20</v>
      </c>
      <c r="E827" s="58">
        <v>13</v>
      </c>
      <c r="F827" s="58">
        <v>17</v>
      </c>
      <c r="G827" s="58">
        <v>18</v>
      </c>
      <c r="H827" s="59">
        <v>48</v>
      </c>
      <c r="I827" s="60">
        <f>Tabela1[[#This Row],[E_27/3 a 9/4]]/SUM(Tabela1[E_27/3 a 9/4])</f>
        <v>3.7930271517526946E-4</v>
      </c>
      <c r="J827" s="60">
        <f>SUM($I$4:I827)</f>
        <v>0.99419982931376694</v>
      </c>
      <c r="K827" s="61">
        <f t="shared" si="108"/>
        <v>336.58700774150117</v>
      </c>
      <c r="L827" s="61">
        <f t="shared" si="109"/>
        <v>218.78155503197578</v>
      </c>
      <c r="M827" s="61">
        <f t="shared" si="110"/>
        <v>286.09895658027602</v>
      </c>
      <c r="N827" s="61">
        <f t="shared" si="111"/>
        <v>302.92830696735109</v>
      </c>
      <c r="O827" s="61">
        <f t="shared" si="112"/>
        <v>807.80881857960287</v>
      </c>
      <c r="P827" s="59">
        <f>SLOPE(K827:O827,Datas!$G$1:$G$5)</f>
        <v>102.65903736115789</v>
      </c>
      <c r="Q827" s="61">
        <f t="shared" si="113"/>
        <v>89.441900402679337</v>
      </c>
      <c r="R827" s="48" t="str">
        <f t="shared" si="114"/>
        <v>AUMENTO</v>
      </c>
      <c r="S827" s="60">
        <f t="shared" si="115"/>
        <v>0.97999999999999965</v>
      </c>
      <c r="T82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27" s="48" t="str">
        <f t="shared" si="116"/>
        <v>Risco MUITO ALTO de transmissão nas escolas com tendência de AUMENTO na taxa.</v>
      </c>
    </row>
    <row r="828" spans="1:21" x14ac:dyDescent="0.35">
      <c r="A828" s="56" t="s">
        <v>99</v>
      </c>
      <c r="B828" s="57">
        <v>889</v>
      </c>
      <c r="C828" s="48" t="s">
        <v>77</v>
      </c>
      <c r="D828" s="58">
        <v>0</v>
      </c>
      <c r="E828" s="58">
        <v>0</v>
      </c>
      <c r="F828" s="58">
        <v>1</v>
      </c>
      <c r="G828" s="58">
        <v>2</v>
      </c>
      <c r="H828" s="59">
        <v>1</v>
      </c>
      <c r="I828" s="60">
        <f>Tabela1[[#This Row],[E_27/3 a 9/4]]/SUM(Tabela1[E_27/3 a 9/4])</f>
        <v>7.9021398994847799E-6</v>
      </c>
      <c r="J828" s="60">
        <f>SUM($I$4:I828)</f>
        <v>0.99420773145366637</v>
      </c>
      <c r="K828" s="61">
        <f t="shared" si="108"/>
        <v>0</v>
      </c>
      <c r="L828" s="61">
        <f t="shared" si="109"/>
        <v>0</v>
      </c>
      <c r="M828" s="61">
        <f t="shared" si="110"/>
        <v>112.48593925759282</v>
      </c>
      <c r="N828" s="61">
        <f t="shared" si="111"/>
        <v>224.97187851518564</v>
      </c>
      <c r="O828" s="61">
        <f t="shared" si="112"/>
        <v>112.48593925759282</v>
      </c>
      <c r="P828" s="59">
        <f>SLOPE(K828:O828,Datas!$G$1:$G$5)</f>
        <v>44.994375703037129</v>
      </c>
      <c r="Q828" s="61">
        <f t="shared" si="113"/>
        <v>88.72681090356626</v>
      </c>
      <c r="R828" s="48" t="str">
        <f t="shared" si="114"/>
        <v>AUMENTO</v>
      </c>
      <c r="S828" s="60">
        <f t="shared" si="115"/>
        <v>3.5</v>
      </c>
      <c r="T828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828" s="48" t="str">
        <f t="shared" si="116"/>
        <v>Risco alto de transmissão nas escolas com tendência de AUMENTO na taxa.</v>
      </c>
    </row>
    <row r="829" spans="1:21" x14ac:dyDescent="0.35">
      <c r="A829" s="56" t="s">
        <v>462</v>
      </c>
      <c r="B829" s="57">
        <v>4069</v>
      </c>
      <c r="C829" s="48" t="s">
        <v>30</v>
      </c>
      <c r="D829" s="58">
        <v>4</v>
      </c>
      <c r="E829" s="58">
        <v>5</v>
      </c>
      <c r="F829" s="58">
        <v>15</v>
      </c>
      <c r="G829" s="58">
        <v>4</v>
      </c>
      <c r="H829" s="59">
        <v>6</v>
      </c>
      <c r="I829" s="60">
        <f>Tabela1[[#This Row],[E_27/3 a 9/4]]/SUM(Tabela1[E_27/3 a 9/4])</f>
        <v>4.7412839396908683E-5</v>
      </c>
      <c r="J829" s="60">
        <f>SUM($I$4:I829)</f>
        <v>0.99425514429306328</v>
      </c>
      <c r="K829" s="61">
        <f t="shared" si="108"/>
        <v>98.30425165888424</v>
      </c>
      <c r="L829" s="61">
        <f t="shared" si="109"/>
        <v>122.8803145736053</v>
      </c>
      <c r="M829" s="61">
        <f t="shared" si="110"/>
        <v>368.64094372081593</v>
      </c>
      <c r="N829" s="61">
        <f t="shared" si="111"/>
        <v>98.30425165888424</v>
      </c>
      <c r="O829" s="61">
        <f t="shared" si="112"/>
        <v>147.45637748832638</v>
      </c>
      <c r="P829" s="59">
        <f>SLOPE(K829:O829,Datas!$G$1:$G$5)</f>
        <v>7.372818874416323</v>
      </c>
      <c r="Q829" s="61">
        <f t="shared" si="113"/>
        <v>82.275917399319965</v>
      </c>
      <c r="R829" s="48" t="str">
        <f t="shared" si="114"/>
        <v>AUMENTO</v>
      </c>
      <c r="S829" s="60">
        <f t="shared" si="115"/>
        <v>-0.375</v>
      </c>
      <c r="T829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829" s="48" t="str">
        <f t="shared" si="116"/>
        <v>Risco alto de transmissão nas escolas com tendência de AUMENTO na taxa.</v>
      </c>
    </row>
    <row r="830" spans="1:21" x14ac:dyDescent="0.35">
      <c r="A830" s="56" t="s">
        <v>409</v>
      </c>
      <c r="B830" s="57">
        <v>4782</v>
      </c>
      <c r="C830" s="48" t="s">
        <v>10</v>
      </c>
      <c r="D830" s="58">
        <v>55</v>
      </c>
      <c r="E830" s="58">
        <v>6</v>
      </c>
      <c r="F830" s="58">
        <v>14</v>
      </c>
      <c r="G830" s="58">
        <v>37</v>
      </c>
      <c r="H830" s="59">
        <v>1</v>
      </c>
      <c r="I830" s="60">
        <f>Tabela1[[#This Row],[E_27/3 a 9/4]]/SUM(Tabela1[E_27/3 a 9/4])</f>
        <v>7.9021398994847799E-6</v>
      </c>
      <c r="J830" s="60">
        <f>SUM($I$4:I830)</f>
        <v>0.9942630464329627</v>
      </c>
      <c r="K830" s="61">
        <f t="shared" si="108"/>
        <v>1150.1463822668341</v>
      </c>
      <c r="L830" s="61">
        <f t="shared" si="109"/>
        <v>125.47051442910914</v>
      </c>
      <c r="M830" s="61">
        <f t="shared" si="110"/>
        <v>292.76453366792134</v>
      </c>
      <c r="N830" s="61">
        <f t="shared" si="111"/>
        <v>773.73483897950655</v>
      </c>
      <c r="O830" s="61">
        <f t="shared" si="112"/>
        <v>20.911752404851526</v>
      </c>
      <c r="P830" s="59">
        <f>SLOPE(K830:O830,Datas!$G$1:$G$5)</f>
        <v>-161.02049351735678</v>
      </c>
      <c r="Q830" s="61">
        <f t="shared" si="113"/>
        <v>-89.644175460737401</v>
      </c>
      <c r="R830" s="48" t="str">
        <f t="shared" si="114"/>
        <v>Redução</v>
      </c>
      <c r="S830" s="60">
        <f t="shared" si="115"/>
        <v>-0.23999999999999994</v>
      </c>
      <c r="T830" s="60" t="str">
        <f>IF(Tabela1[[#This Row],[27/3 a 9/4]]&gt;200,"Muito alto",IF(Tabela1[[#This Row],[27/3 a 9/4]]&gt;50,"Alto",IF(Tabela1[[#This Row],[27/3 a 9/4]]&gt;20,"Moderado",IF(Tabela1[[#This Row],[27/3 a 9/4]]&gt;5,"Baixo","Muito baixo"))))</f>
        <v>Moderado</v>
      </c>
      <c r="U830" s="48" t="str">
        <f t="shared" si="116"/>
        <v>Risco moderado de transmissão nas escolas com tendência de Redução na taxa.</v>
      </c>
    </row>
    <row r="831" spans="1:21" x14ac:dyDescent="0.35">
      <c r="A831" s="56" t="s">
        <v>413</v>
      </c>
      <c r="B831" s="57">
        <v>3171</v>
      </c>
      <c r="C831" s="48" t="s">
        <v>0</v>
      </c>
      <c r="D831" s="58">
        <v>0</v>
      </c>
      <c r="E831" s="58">
        <v>6</v>
      </c>
      <c r="F831" s="58">
        <v>3</v>
      </c>
      <c r="G831" s="58">
        <v>17</v>
      </c>
      <c r="H831" s="59">
        <v>6</v>
      </c>
      <c r="I831" s="60">
        <f>Tabela1[[#This Row],[E_27/3 a 9/4]]/SUM(Tabela1[E_27/3 a 9/4])</f>
        <v>4.7412839396908683E-5</v>
      </c>
      <c r="J831" s="60">
        <f>SUM($I$4:I831)</f>
        <v>0.99431045927235961</v>
      </c>
      <c r="K831" s="61">
        <f t="shared" si="108"/>
        <v>0</v>
      </c>
      <c r="L831" s="61">
        <f t="shared" si="109"/>
        <v>189.21475875118259</v>
      </c>
      <c r="M831" s="61">
        <f t="shared" si="110"/>
        <v>94.607379375591293</v>
      </c>
      <c r="N831" s="61">
        <f t="shared" si="111"/>
        <v>536.10848312835071</v>
      </c>
      <c r="O831" s="61">
        <f t="shared" si="112"/>
        <v>189.21475875118259</v>
      </c>
      <c r="P831" s="59">
        <f>SLOPE(K831:O831,Datas!$G$1:$G$5)</f>
        <v>72.532324187953321</v>
      </c>
      <c r="Q831" s="61">
        <f t="shared" si="113"/>
        <v>89.210115623556334</v>
      </c>
      <c r="R831" s="48" t="str">
        <f t="shared" si="114"/>
        <v>AUMENTO</v>
      </c>
      <c r="S831" s="60">
        <f t="shared" si="115"/>
        <v>2.8333333333333335</v>
      </c>
      <c r="T831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831" s="48" t="str">
        <f t="shared" si="116"/>
        <v>Risco alto de transmissão nas escolas com tendência de AUMENTO na taxa.</v>
      </c>
    </row>
    <row r="832" spans="1:21" x14ac:dyDescent="0.35">
      <c r="A832" s="56" t="s">
        <v>107</v>
      </c>
      <c r="B832" s="57">
        <v>5117</v>
      </c>
      <c r="C832" s="48" t="s">
        <v>15</v>
      </c>
      <c r="D832" s="58">
        <v>4</v>
      </c>
      <c r="E832" s="58">
        <v>7</v>
      </c>
      <c r="F832" s="58">
        <v>3</v>
      </c>
      <c r="G832" s="58">
        <v>4</v>
      </c>
      <c r="H832" s="59">
        <v>4</v>
      </c>
      <c r="I832" s="60">
        <f>Tabela1[[#This Row],[E_27/3 a 9/4]]/SUM(Tabela1[E_27/3 a 9/4])</f>
        <v>3.160855959793912E-5</v>
      </c>
      <c r="J832" s="60">
        <f>SUM($I$4:I832)</f>
        <v>0.99434206783195755</v>
      </c>
      <c r="K832" s="61">
        <f t="shared" si="108"/>
        <v>78.170803205002926</v>
      </c>
      <c r="L832" s="61">
        <f t="shared" si="109"/>
        <v>136.79890560875512</v>
      </c>
      <c r="M832" s="61">
        <f t="shared" si="110"/>
        <v>58.628102403752202</v>
      </c>
      <c r="N832" s="61">
        <f t="shared" si="111"/>
        <v>78.170803205002926</v>
      </c>
      <c r="O832" s="61">
        <f t="shared" si="112"/>
        <v>78.170803205002926</v>
      </c>
      <c r="P832" s="59">
        <f>SLOPE(K832:O832,Datas!$G$1:$G$5)</f>
        <v>-5.8628102403752198</v>
      </c>
      <c r="Q832" s="61">
        <f t="shared" si="113"/>
        <v>-80.320401991188703</v>
      </c>
      <c r="R832" s="48" t="str">
        <f t="shared" si="114"/>
        <v>Redução</v>
      </c>
      <c r="S832" s="60">
        <f t="shared" si="115"/>
        <v>-0.14285714285714282</v>
      </c>
      <c r="T832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832" s="48" t="str">
        <f t="shared" si="116"/>
        <v>Risco alto de transmissão nas escolas com tendência de Redução na taxa.</v>
      </c>
    </row>
    <row r="833" spans="1:21" x14ac:dyDescent="0.35">
      <c r="A833" s="56" t="s">
        <v>175</v>
      </c>
      <c r="B833" s="57">
        <v>4628</v>
      </c>
      <c r="C833" s="48" t="s">
        <v>0</v>
      </c>
      <c r="D833" s="58">
        <v>6</v>
      </c>
      <c r="E833" s="58">
        <v>0</v>
      </c>
      <c r="F833" s="58">
        <v>2</v>
      </c>
      <c r="G833" s="58">
        <v>5</v>
      </c>
      <c r="H833" s="59">
        <v>6</v>
      </c>
      <c r="I833" s="60">
        <f>Tabela1[[#This Row],[E_27/3 a 9/4]]/SUM(Tabela1[E_27/3 a 9/4])</f>
        <v>4.7412839396908683E-5</v>
      </c>
      <c r="J833" s="60">
        <f>SUM($I$4:I833)</f>
        <v>0.99438948067135446</v>
      </c>
      <c r="K833" s="61">
        <f t="shared" si="108"/>
        <v>129.64563526361277</v>
      </c>
      <c r="L833" s="61">
        <f t="shared" si="109"/>
        <v>0</v>
      </c>
      <c r="M833" s="61">
        <f t="shared" si="110"/>
        <v>43.215211754537599</v>
      </c>
      <c r="N833" s="61">
        <f t="shared" si="111"/>
        <v>108.03802938634401</v>
      </c>
      <c r="O833" s="61">
        <f t="shared" si="112"/>
        <v>129.64563526361277</v>
      </c>
      <c r="P833" s="59">
        <f>SLOPE(K833:O833,Datas!$G$1:$G$5)</f>
        <v>10.803802938634401</v>
      </c>
      <c r="Q833" s="61">
        <f t="shared" si="113"/>
        <v>84.711770344161778</v>
      </c>
      <c r="R833" s="48" t="str">
        <f t="shared" si="114"/>
        <v>AUMENTO</v>
      </c>
      <c r="S833" s="60">
        <f t="shared" si="115"/>
        <v>1.0625</v>
      </c>
      <c r="T833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833" s="48" t="str">
        <f t="shared" si="116"/>
        <v>Risco alto de transmissão nas escolas com tendência de AUMENTO na taxa.</v>
      </c>
    </row>
    <row r="834" spans="1:21" x14ac:dyDescent="0.35">
      <c r="A834" s="56" t="s">
        <v>344</v>
      </c>
      <c r="B834" s="57">
        <v>3118</v>
      </c>
      <c r="C834" s="48" t="s">
        <v>77</v>
      </c>
      <c r="D834" s="58">
        <v>5</v>
      </c>
      <c r="E834" s="58">
        <v>1</v>
      </c>
      <c r="F834" s="58">
        <v>5</v>
      </c>
      <c r="G834" s="58">
        <v>18</v>
      </c>
      <c r="H834" s="59">
        <v>12</v>
      </c>
      <c r="I834" s="60">
        <f>Tabela1[[#This Row],[E_27/3 a 9/4]]/SUM(Tabela1[E_27/3 a 9/4])</f>
        <v>9.4825678793817366E-5</v>
      </c>
      <c r="J834" s="60">
        <f>SUM($I$4:I834)</f>
        <v>0.99448430635014828</v>
      </c>
      <c r="K834" s="61">
        <f t="shared" si="108"/>
        <v>160.3592046183451</v>
      </c>
      <c r="L834" s="61">
        <f t="shared" si="109"/>
        <v>32.071840923669015</v>
      </c>
      <c r="M834" s="61">
        <f t="shared" si="110"/>
        <v>160.3592046183451</v>
      </c>
      <c r="N834" s="61">
        <f t="shared" si="111"/>
        <v>577.29313662604238</v>
      </c>
      <c r="O834" s="61">
        <f t="shared" si="112"/>
        <v>384.86209108402824</v>
      </c>
      <c r="P834" s="59">
        <f>SLOPE(K834:O834,Datas!$G$1:$G$5)</f>
        <v>99.422706863373975</v>
      </c>
      <c r="Q834" s="61">
        <f t="shared" si="113"/>
        <v>89.423734785189836</v>
      </c>
      <c r="R834" s="48" t="str">
        <f t="shared" si="114"/>
        <v>AUMENTO</v>
      </c>
      <c r="S834" s="60">
        <f t="shared" si="115"/>
        <v>3.0909090909090908</v>
      </c>
      <c r="T83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34" s="48" t="str">
        <f t="shared" si="116"/>
        <v>Risco MUITO ALTO de transmissão nas escolas com tendência de AUMENTO na taxa.</v>
      </c>
    </row>
    <row r="835" spans="1:21" x14ac:dyDescent="0.35">
      <c r="A835" s="56" t="s">
        <v>366</v>
      </c>
      <c r="B835" s="57">
        <v>3371</v>
      </c>
      <c r="C835" s="48" t="s">
        <v>33</v>
      </c>
      <c r="D835" s="58">
        <v>7</v>
      </c>
      <c r="E835" s="58">
        <v>4</v>
      </c>
      <c r="F835" s="58">
        <v>1</v>
      </c>
      <c r="G835" s="58">
        <v>5</v>
      </c>
      <c r="H835" s="59">
        <v>11</v>
      </c>
      <c r="I835" s="60">
        <f>Tabela1[[#This Row],[E_27/3 a 9/4]]/SUM(Tabela1[E_27/3 a 9/4])</f>
        <v>8.6923538894332581E-5</v>
      </c>
      <c r="J835" s="60">
        <f>SUM($I$4:I835)</f>
        <v>0.99457122988904256</v>
      </c>
      <c r="K835" s="61">
        <f t="shared" si="108"/>
        <v>207.65351527736576</v>
      </c>
      <c r="L835" s="61">
        <f t="shared" si="109"/>
        <v>118.65915158706616</v>
      </c>
      <c r="M835" s="61">
        <f t="shared" si="110"/>
        <v>29.664787896766541</v>
      </c>
      <c r="N835" s="61">
        <f t="shared" si="111"/>
        <v>148.32393948383267</v>
      </c>
      <c r="O835" s="61">
        <f t="shared" si="112"/>
        <v>326.31266686443189</v>
      </c>
      <c r="P835" s="59">
        <f>SLOPE(K835:O835,Datas!$G$1:$G$5)</f>
        <v>26.69830910708988</v>
      </c>
      <c r="Q835" s="61">
        <f t="shared" si="113"/>
        <v>87.854957479063998</v>
      </c>
      <c r="R835" s="48" t="str">
        <f t="shared" si="114"/>
        <v>AUMENTO</v>
      </c>
      <c r="S835" s="60">
        <f t="shared" si="115"/>
        <v>0.99999999999999978</v>
      </c>
      <c r="T83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35" s="48" t="str">
        <f t="shared" si="116"/>
        <v>Risco MUITO ALTO de transmissão nas escolas com tendência de AUMENTO na taxa.</v>
      </c>
    </row>
    <row r="836" spans="1:21" x14ac:dyDescent="0.35">
      <c r="A836" s="56" t="s">
        <v>742</v>
      </c>
      <c r="B836" s="57">
        <v>5897</v>
      </c>
      <c r="C836" s="48" t="s">
        <v>77</v>
      </c>
      <c r="D836" s="58">
        <v>9</v>
      </c>
      <c r="E836" s="58">
        <v>12</v>
      </c>
      <c r="F836" s="58">
        <v>44</v>
      </c>
      <c r="G836" s="58">
        <v>50</v>
      </c>
      <c r="H836" s="59">
        <v>39</v>
      </c>
      <c r="I836" s="60">
        <f>Tabela1[[#This Row],[E_27/3 a 9/4]]/SUM(Tabela1[E_27/3 a 9/4])</f>
        <v>3.0818345607990644E-4</v>
      </c>
      <c r="J836" s="60">
        <f>SUM($I$4:I836)</f>
        <v>0.99487941334512242</v>
      </c>
      <c r="K836" s="61">
        <f t="shared" ref="K836:K856" si="117">D836/$B836*100000</f>
        <v>152.61997625911479</v>
      </c>
      <c r="L836" s="61">
        <f t="shared" ref="L836:L856" si="118">E836/$B836*100000</f>
        <v>203.49330167881971</v>
      </c>
      <c r="M836" s="61">
        <f t="shared" ref="M836:M856" si="119">F836/$B836*100000</f>
        <v>746.14210615567231</v>
      </c>
      <c r="N836" s="61">
        <f t="shared" ref="N836:N856" si="120">G836/$B836*100000</f>
        <v>847.88875699508219</v>
      </c>
      <c r="O836" s="61">
        <f t="shared" ref="O836:O856" si="121">H836/$B836*100000</f>
        <v>661.35323045616417</v>
      </c>
      <c r="P836" s="59">
        <f>SLOPE(K836:O836,Datas!$G$1:$G$5)</f>
        <v>166.18619637103615</v>
      </c>
      <c r="Q836" s="61">
        <f t="shared" ref="Q836:Q858" si="122">DEGREES(ATAN(P836))</f>
        <v>89.655235577632112</v>
      </c>
      <c r="R836" s="48" t="str">
        <f t="shared" ref="R836:R899" si="123">IF(Q836&lt;-45,"Redução",IF(Q836&gt;45,"AUMENTO","Estabilidade"))</f>
        <v>AUMENTO</v>
      </c>
      <c r="S836" s="60">
        <f t="shared" ref="S836:S856" si="124">IF(AVERAGE(K836:M836)=0,0,(AVERAGE(N836:O836)-AVERAGE(K836:M836))/AVERAGE(K836:M836))</f>
        <v>1.0538461538461539</v>
      </c>
      <c r="T83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36" s="48" t="str">
        <f t="shared" ref="U836:U856" si="125">CONCATENATE(IF(O836&gt;200,"Risco MUITO ALTO de transmissão nas escolas",IF(O836&gt;50,"Risco alto de transmissão nas escolas",IF(O836&gt;20,"Risco moderado de transmissão nas escolas",IF(O836&gt;5,"Risco baixo de transmissão nas escolas","Risco MUITO BAIXO de transmissão nas escolas"))))," com tendência de ",R836," na taxa.")</f>
        <v>Risco MUITO ALTO de transmissão nas escolas com tendência de AUMENTO na taxa.</v>
      </c>
    </row>
    <row r="837" spans="1:21" x14ac:dyDescent="0.35">
      <c r="A837" s="56" t="s">
        <v>472</v>
      </c>
      <c r="B837" s="57">
        <v>7178</v>
      </c>
      <c r="C837" s="48" t="s">
        <v>15</v>
      </c>
      <c r="D837" s="58">
        <v>2</v>
      </c>
      <c r="E837" s="58">
        <v>22</v>
      </c>
      <c r="F837" s="58">
        <v>6</v>
      </c>
      <c r="G837" s="58">
        <v>2</v>
      </c>
      <c r="H837" s="59">
        <v>29</v>
      </c>
      <c r="I837" s="60">
        <f>Tabela1[[#This Row],[E_27/3 a 9/4]]/SUM(Tabela1[E_27/3 a 9/4])</f>
        <v>2.2916205708505864E-4</v>
      </c>
      <c r="J837" s="60">
        <f>SUM($I$4:I837)</f>
        <v>0.99510857540220743</v>
      </c>
      <c r="K837" s="61">
        <f t="shared" si="117"/>
        <v>27.862914460852608</v>
      </c>
      <c r="L837" s="61">
        <f t="shared" si="118"/>
        <v>306.49205906937863</v>
      </c>
      <c r="M837" s="61">
        <f t="shared" si="119"/>
        <v>83.588743382557809</v>
      </c>
      <c r="N837" s="61">
        <f t="shared" si="120"/>
        <v>27.862914460852608</v>
      </c>
      <c r="O837" s="61">
        <f t="shared" si="121"/>
        <v>404.01225968236281</v>
      </c>
      <c r="P837" s="59">
        <f>SLOPE(K837:O837,Datas!$G$1:$G$5)</f>
        <v>47.366954583449441</v>
      </c>
      <c r="Q837" s="61">
        <f t="shared" si="122"/>
        <v>88.790564647371539</v>
      </c>
      <c r="R837" s="48" t="str">
        <f t="shared" si="123"/>
        <v>AUMENTO</v>
      </c>
      <c r="S837" s="60">
        <f t="shared" si="124"/>
        <v>0.55000000000000027</v>
      </c>
      <c r="T837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37" s="48" t="str">
        <f t="shared" si="125"/>
        <v>Risco MUITO ALTO de transmissão nas escolas com tendência de AUMENTO na taxa.</v>
      </c>
    </row>
    <row r="838" spans="1:21" x14ac:dyDescent="0.35">
      <c r="A838" s="56" t="s">
        <v>782</v>
      </c>
      <c r="B838" s="57">
        <v>9187</v>
      </c>
      <c r="C838" s="48" t="s">
        <v>30</v>
      </c>
      <c r="D838" s="58">
        <v>7</v>
      </c>
      <c r="E838" s="58">
        <v>0</v>
      </c>
      <c r="F838" s="58">
        <v>0</v>
      </c>
      <c r="G838" s="58">
        <v>24</v>
      </c>
      <c r="H838" s="59">
        <v>0</v>
      </c>
      <c r="I838" s="60">
        <f>Tabela1[[#This Row],[E_27/3 a 9/4]]/SUM(Tabela1[E_27/3 a 9/4])</f>
        <v>0</v>
      </c>
      <c r="J838" s="60">
        <f>SUM($I$4:I838)</f>
        <v>0.99510857540220743</v>
      </c>
      <c r="K838" s="61">
        <f t="shared" si="117"/>
        <v>76.194622836616958</v>
      </c>
      <c r="L838" s="61">
        <f t="shared" si="118"/>
        <v>0</v>
      </c>
      <c r="M838" s="61">
        <f t="shared" si="119"/>
        <v>0</v>
      </c>
      <c r="N838" s="61">
        <f t="shared" si="120"/>
        <v>261.23870686840104</v>
      </c>
      <c r="O838" s="61">
        <f t="shared" si="121"/>
        <v>0</v>
      </c>
      <c r="P838" s="59">
        <f>SLOPE(K838:O838,Datas!$G$1:$G$5)</f>
        <v>10.884946119516712</v>
      </c>
      <c r="Q838" s="61">
        <f t="shared" si="122"/>
        <v>84.750971082877214</v>
      </c>
      <c r="R838" s="48" t="str">
        <f t="shared" si="123"/>
        <v>AUMENTO</v>
      </c>
      <c r="S838" s="60">
        <f t="shared" si="124"/>
        <v>4.1428571428571432</v>
      </c>
      <c r="T83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838" s="48" t="str">
        <f t="shared" si="125"/>
        <v>Risco MUITO BAIXO de transmissão nas escolas com tendência de AUMENTO na taxa.</v>
      </c>
    </row>
    <row r="839" spans="1:21" x14ac:dyDescent="0.35">
      <c r="A839" s="56" t="s">
        <v>447</v>
      </c>
      <c r="B839" s="57">
        <v>9074</v>
      </c>
      <c r="C839" s="48" t="s">
        <v>33</v>
      </c>
      <c r="D839" s="58">
        <v>16</v>
      </c>
      <c r="E839" s="58">
        <v>142</v>
      </c>
      <c r="F839" s="58">
        <v>262</v>
      </c>
      <c r="G839" s="58">
        <v>136</v>
      </c>
      <c r="H839" s="59">
        <v>36</v>
      </c>
      <c r="I839" s="60">
        <f>Tabela1[[#This Row],[E_27/3 a 9/4]]/SUM(Tabela1[E_27/3 a 9/4])</f>
        <v>2.844770363814521E-4</v>
      </c>
      <c r="J839" s="60">
        <f>SUM($I$4:I839)</f>
        <v>0.99539305243858889</v>
      </c>
      <c r="K839" s="61">
        <f t="shared" si="117"/>
        <v>176.3279700242451</v>
      </c>
      <c r="L839" s="61">
        <f t="shared" si="118"/>
        <v>1564.9107339651753</v>
      </c>
      <c r="M839" s="61">
        <f t="shared" si="119"/>
        <v>2887.3705091470133</v>
      </c>
      <c r="N839" s="61">
        <f t="shared" si="120"/>
        <v>1498.7877452060834</v>
      </c>
      <c r="O839" s="61">
        <f t="shared" si="121"/>
        <v>396.73793255455149</v>
      </c>
      <c r="P839" s="59">
        <f>SLOPE(K839:O839,Datas!$G$1:$G$5)</f>
        <v>37.469693630152094</v>
      </c>
      <c r="Q839" s="61">
        <f t="shared" si="122"/>
        <v>88.471239645334677</v>
      </c>
      <c r="R839" s="48" t="str">
        <f t="shared" si="123"/>
        <v>AUMENTO</v>
      </c>
      <c r="S839" s="60">
        <f t="shared" si="124"/>
        <v>-0.38571428571428568</v>
      </c>
      <c r="T83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39" s="48" t="str">
        <f t="shared" si="125"/>
        <v>Risco MUITO ALTO de transmissão nas escolas com tendência de AUMENTO na taxa.</v>
      </c>
    </row>
    <row r="840" spans="1:21" x14ac:dyDescent="0.35">
      <c r="A840" s="56" t="s">
        <v>390</v>
      </c>
      <c r="B840" s="57">
        <v>4927</v>
      </c>
      <c r="C840" s="48" t="s">
        <v>30</v>
      </c>
      <c r="D840" s="58">
        <v>0</v>
      </c>
      <c r="E840" s="58">
        <v>0</v>
      </c>
      <c r="F840" s="58">
        <v>0</v>
      </c>
      <c r="G840" s="58">
        <v>0</v>
      </c>
      <c r="H840" s="59">
        <v>0</v>
      </c>
      <c r="I840" s="60">
        <f>Tabela1[[#This Row],[E_27/3 a 9/4]]/SUM(Tabela1[E_27/3 a 9/4])</f>
        <v>0</v>
      </c>
      <c r="J840" s="60">
        <f>SUM($I$4:I840)</f>
        <v>0.99539305243858889</v>
      </c>
      <c r="K840" s="61">
        <f t="shared" si="117"/>
        <v>0</v>
      </c>
      <c r="L840" s="61">
        <f t="shared" si="118"/>
        <v>0</v>
      </c>
      <c r="M840" s="61">
        <f t="shared" si="119"/>
        <v>0</v>
      </c>
      <c r="N840" s="61">
        <f t="shared" si="120"/>
        <v>0</v>
      </c>
      <c r="O840" s="61">
        <f t="shared" si="121"/>
        <v>0</v>
      </c>
      <c r="P840" s="59">
        <f>SLOPE(K840:O840,Datas!$G$1:$G$5)</f>
        <v>0</v>
      </c>
      <c r="Q840" s="61">
        <f t="shared" si="122"/>
        <v>0</v>
      </c>
      <c r="R840" s="48" t="str">
        <f t="shared" si="123"/>
        <v>Estabilidade</v>
      </c>
      <c r="S840" s="60">
        <f t="shared" si="124"/>
        <v>0</v>
      </c>
      <c r="T84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840" s="48" t="str">
        <f t="shared" si="125"/>
        <v>Risco MUITO BAIXO de transmissão nas escolas com tendência de Estabilidade na taxa.</v>
      </c>
    </row>
    <row r="841" spans="1:21" x14ac:dyDescent="0.35">
      <c r="A841" s="56" t="s">
        <v>501</v>
      </c>
      <c r="B841" s="57">
        <v>2490</v>
      </c>
      <c r="C841" s="48" t="s">
        <v>10</v>
      </c>
      <c r="D841" s="58">
        <v>26</v>
      </c>
      <c r="E841" s="58">
        <v>2</v>
      </c>
      <c r="F841" s="58">
        <v>6</v>
      </c>
      <c r="G841" s="58">
        <v>27</v>
      </c>
      <c r="H841" s="59">
        <v>10</v>
      </c>
      <c r="I841" s="60">
        <f>Tabela1[[#This Row],[E_27/3 a 9/4]]/SUM(Tabela1[E_27/3 a 9/4])</f>
        <v>7.902139899484781E-5</v>
      </c>
      <c r="J841" s="60">
        <f>SUM($I$4:I841)</f>
        <v>0.99547207383758374</v>
      </c>
      <c r="K841" s="61">
        <f t="shared" si="117"/>
        <v>1044.1767068273093</v>
      </c>
      <c r="L841" s="61">
        <f t="shared" si="118"/>
        <v>80.321285140562253</v>
      </c>
      <c r="M841" s="61">
        <f t="shared" si="119"/>
        <v>240.96385542168676</v>
      </c>
      <c r="N841" s="61">
        <f t="shared" si="120"/>
        <v>1084.3373493975903</v>
      </c>
      <c r="O841" s="61">
        <f t="shared" si="121"/>
        <v>401.60642570281118</v>
      </c>
      <c r="P841" s="59">
        <f>SLOPE(K841:O841,Datas!$G$1:$G$5)</f>
        <v>-28.112449799196828</v>
      </c>
      <c r="Q841" s="61">
        <f t="shared" si="122"/>
        <v>-87.962766237177519</v>
      </c>
      <c r="R841" s="48" t="str">
        <f t="shared" si="123"/>
        <v>Redução</v>
      </c>
      <c r="S841" s="60">
        <f t="shared" si="124"/>
        <v>0.63235294117647067</v>
      </c>
      <c r="T84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41" s="48" t="str">
        <f t="shared" si="125"/>
        <v>Risco MUITO ALTO de transmissão nas escolas com tendência de Redução na taxa.</v>
      </c>
    </row>
    <row r="842" spans="1:21" x14ac:dyDescent="0.35">
      <c r="A842" s="56" t="s">
        <v>432</v>
      </c>
      <c r="B842" s="57">
        <v>6676</v>
      </c>
      <c r="C842" s="48" t="s">
        <v>30</v>
      </c>
      <c r="D842" s="58">
        <v>2</v>
      </c>
      <c r="E842" s="58">
        <v>0</v>
      </c>
      <c r="F842" s="58">
        <v>3</v>
      </c>
      <c r="G842" s="58">
        <v>5</v>
      </c>
      <c r="H842" s="59">
        <v>9</v>
      </c>
      <c r="I842" s="60">
        <f>Tabela1[[#This Row],[E_27/3 a 9/4]]/SUM(Tabela1[E_27/3 a 9/4])</f>
        <v>7.1119259095363025E-5</v>
      </c>
      <c r="J842" s="60">
        <f>SUM($I$4:I842)</f>
        <v>0.99554319309667905</v>
      </c>
      <c r="K842" s="61">
        <f t="shared" si="117"/>
        <v>29.958058717795087</v>
      </c>
      <c r="L842" s="61">
        <f t="shared" si="118"/>
        <v>0</v>
      </c>
      <c r="M842" s="61">
        <f t="shared" si="119"/>
        <v>44.937088076692632</v>
      </c>
      <c r="N842" s="61">
        <f t="shared" si="120"/>
        <v>74.895146794487715</v>
      </c>
      <c r="O842" s="61">
        <f t="shared" si="121"/>
        <v>134.81126423007788</v>
      </c>
      <c r="P842" s="59">
        <f>SLOPE(K842:O842,Datas!$G$1:$G$5)</f>
        <v>28.460155781905332</v>
      </c>
      <c r="Q842" s="61">
        <f t="shared" si="122"/>
        <v>87.987635123142098</v>
      </c>
      <c r="R842" s="48" t="str">
        <f t="shared" si="123"/>
        <v>AUMENTO</v>
      </c>
      <c r="S842" s="60">
        <f t="shared" si="124"/>
        <v>3.2</v>
      </c>
      <c r="T842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842" s="48" t="str">
        <f t="shared" si="125"/>
        <v>Risco alto de transmissão nas escolas com tendência de AUMENTO na taxa.</v>
      </c>
    </row>
    <row r="843" spans="1:21" x14ac:dyDescent="0.35">
      <c r="A843" s="56" t="s">
        <v>257</v>
      </c>
      <c r="B843" s="57">
        <v>15418</v>
      </c>
      <c r="C843" s="48" t="s">
        <v>10</v>
      </c>
      <c r="D843" s="58">
        <v>150</v>
      </c>
      <c r="E843" s="58">
        <v>47</v>
      </c>
      <c r="F843" s="58">
        <v>18</v>
      </c>
      <c r="G843" s="58">
        <v>74</v>
      </c>
      <c r="H843" s="59">
        <v>103</v>
      </c>
      <c r="I843" s="60">
        <f>Tabela1[[#This Row],[E_27/3 a 9/4]]/SUM(Tabela1[E_27/3 a 9/4])</f>
        <v>8.1392040964693236E-4</v>
      </c>
      <c r="J843" s="60">
        <f>SUM($I$4:I843)</f>
        <v>0.99635711350632594</v>
      </c>
      <c r="K843" s="61">
        <f t="shared" si="117"/>
        <v>972.88883123621736</v>
      </c>
      <c r="L843" s="61">
        <f t="shared" si="118"/>
        <v>304.83850045401482</v>
      </c>
      <c r="M843" s="61">
        <f t="shared" si="119"/>
        <v>116.74665974834609</v>
      </c>
      <c r="N843" s="61">
        <f t="shared" si="120"/>
        <v>479.95849007653391</v>
      </c>
      <c r="O843" s="61">
        <f t="shared" si="121"/>
        <v>668.05033078220265</v>
      </c>
      <c r="P843" s="59">
        <f>SLOPE(K843:O843,Datas!$G$1:$G$5)</f>
        <v>-43.455701128551027</v>
      </c>
      <c r="Q843" s="61">
        <f t="shared" si="122"/>
        <v>-88.681745603244877</v>
      </c>
      <c r="R843" s="48" t="str">
        <f t="shared" si="123"/>
        <v>Redução</v>
      </c>
      <c r="S843" s="60">
        <f t="shared" si="124"/>
        <v>0.2348837209302326</v>
      </c>
      <c r="T84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43" s="48" t="str">
        <f t="shared" si="125"/>
        <v>Risco MUITO ALTO de transmissão nas escolas com tendência de Redução na taxa.</v>
      </c>
    </row>
    <row r="844" spans="1:21" x14ac:dyDescent="0.35">
      <c r="A844" s="56" t="s">
        <v>614</v>
      </c>
      <c r="B844" s="57">
        <v>9692</v>
      </c>
      <c r="C844" s="48" t="s">
        <v>71</v>
      </c>
      <c r="D844" s="58">
        <v>16</v>
      </c>
      <c r="E844" s="58">
        <v>1</v>
      </c>
      <c r="F844" s="58">
        <v>0</v>
      </c>
      <c r="G844" s="58">
        <v>9</v>
      </c>
      <c r="H844" s="59">
        <v>39</v>
      </c>
      <c r="I844" s="60">
        <f>Tabela1[[#This Row],[E_27/3 a 9/4]]/SUM(Tabela1[E_27/3 a 9/4])</f>
        <v>3.0818345607990644E-4</v>
      </c>
      <c r="J844" s="60">
        <f>SUM($I$4:I844)</f>
        <v>0.9966652969624058</v>
      </c>
      <c r="K844" s="61">
        <f t="shared" si="117"/>
        <v>165.08460586050353</v>
      </c>
      <c r="L844" s="61">
        <f t="shared" si="118"/>
        <v>10.317787866281471</v>
      </c>
      <c r="M844" s="61">
        <f t="shared" si="119"/>
        <v>0</v>
      </c>
      <c r="N844" s="61">
        <f t="shared" si="120"/>
        <v>92.860090796533228</v>
      </c>
      <c r="O844" s="61">
        <f t="shared" si="121"/>
        <v>402.39372678497728</v>
      </c>
      <c r="P844" s="59">
        <f>SLOPE(K844:O844,Datas!$G$1:$G$5)</f>
        <v>55.716054477919918</v>
      </c>
      <c r="Q844" s="61">
        <f t="shared" si="122"/>
        <v>88.971757262894158</v>
      </c>
      <c r="R844" s="48" t="str">
        <f t="shared" si="123"/>
        <v>AUMENTO</v>
      </c>
      <c r="S844" s="60">
        <f t="shared" si="124"/>
        <v>3.2352941176470584</v>
      </c>
      <c r="T844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44" s="48" t="str">
        <f t="shared" si="125"/>
        <v>Risco MUITO ALTO de transmissão nas escolas com tendência de AUMENTO na taxa.</v>
      </c>
    </row>
    <row r="845" spans="1:21" x14ac:dyDescent="0.35">
      <c r="A845" s="56" t="s">
        <v>281</v>
      </c>
      <c r="B845" s="57">
        <v>25708</v>
      </c>
      <c r="C845" s="48" t="s">
        <v>77</v>
      </c>
      <c r="D845" s="58">
        <v>0</v>
      </c>
      <c r="E845" s="58">
        <v>426</v>
      </c>
      <c r="F845" s="58">
        <v>46</v>
      </c>
      <c r="G845" s="58">
        <v>346</v>
      </c>
      <c r="H845" s="59">
        <v>258</v>
      </c>
      <c r="I845" s="60">
        <f>Tabela1[[#This Row],[E_27/3 a 9/4]]/SUM(Tabela1[E_27/3 a 9/4])</f>
        <v>2.0387520940670732E-3</v>
      </c>
      <c r="J845" s="60">
        <f>SUM($I$4:I845)</f>
        <v>0.99870404905647292</v>
      </c>
      <c r="K845" s="61">
        <f t="shared" si="117"/>
        <v>0</v>
      </c>
      <c r="L845" s="61">
        <f t="shared" si="118"/>
        <v>1657.0717286447798</v>
      </c>
      <c r="M845" s="61">
        <f t="shared" si="119"/>
        <v>178.9326279757274</v>
      </c>
      <c r="N845" s="61">
        <f t="shared" si="120"/>
        <v>1345.8845495565581</v>
      </c>
      <c r="O845" s="61">
        <f t="shared" si="121"/>
        <v>1003.5786525595145</v>
      </c>
      <c r="P845" s="59">
        <f>SLOPE(K845:O845,Datas!$G$1:$G$5)</f>
        <v>169.59701260308071</v>
      </c>
      <c r="Q845" s="61">
        <f t="shared" si="122"/>
        <v>89.662169075667862</v>
      </c>
      <c r="R845" s="48" t="str">
        <f t="shared" si="123"/>
        <v>AUMENTO</v>
      </c>
      <c r="S845" s="60">
        <f t="shared" si="124"/>
        <v>0.91949152542372836</v>
      </c>
      <c r="T84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45" s="48" t="str">
        <f t="shared" si="125"/>
        <v>Risco MUITO ALTO de transmissão nas escolas com tendência de AUMENTO na taxa.</v>
      </c>
    </row>
    <row r="846" spans="1:21" x14ac:dyDescent="0.35">
      <c r="A846" s="56" t="s">
        <v>726</v>
      </c>
      <c r="B846" s="57">
        <v>3549</v>
      </c>
      <c r="C846" s="48" t="s">
        <v>71</v>
      </c>
      <c r="D846" s="58">
        <v>2</v>
      </c>
      <c r="E846" s="58">
        <v>3</v>
      </c>
      <c r="F846" s="58">
        <v>15</v>
      </c>
      <c r="G846" s="58">
        <v>34</v>
      </c>
      <c r="H846" s="59">
        <v>14</v>
      </c>
      <c r="I846" s="60">
        <f>Tabela1[[#This Row],[E_27/3 a 9/4]]/SUM(Tabela1[E_27/3 a 9/4])</f>
        <v>1.1062995859278692E-4</v>
      </c>
      <c r="J846" s="60">
        <f>SUM($I$4:I846)</f>
        <v>0.99881467901506571</v>
      </c>
      <c r="K846" s="61">
        <f t="shared" si="117"/>
        <v>56.353902507748657</v>
      </c>
      <c r="L846" s="61">
        <f t="shared" si="118"/>
        <v>84.530853761622993</v>
      </c>
      <c r="M846" s="61">
        <f t="shared" si="119"/>
        <v>422.65426880811498</v>
      </c>
      <c r="N846" s="61">
        <f t="shared" si="120"/>
        <v>958.01634263172718</v>
      </c>
      <c r="O846" s="61">
        <f t="shared" si="121"/>
        <v>394.47731755424064</v>
      </c>
      <c r="P846" s="59">
        <f>SLOPE(K846:O846,Datas!$G$1:$G$5)</f>
        <v>154.97323189630885</v>
      </c>
      <c r="Q846" s="61">
        <f t="shared" si="122"/>
        <v>89.630291092141661</v>
      </c>
      <c r="R846" s="48" t="str">
        <f t="shared" si="123"/>
        <v>AUMENTO</v>
      </c>
      <c r="S846" s="60">
        <f t="shared" si="124"/>
        <v>2.5999999999999996</v>
      </c>
      <c r="T84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46" s="48" t="str">
        <f t="shared" si="125"/>
        <v>Risco MUITO ALTO de transmissão nas escolas com tendência de AUMENTO na taxa.</v>
      </c>
    </row>
    <row r="847" spans="1:21" x14ac:dyDescent="0.35">
      <c r="A847" s="56" t="s">
        <v>101</v>
      </c>
      <c r="B847" s="57">
        <v>1812</v>
      </c>
      <c r="C847" s="48" t="s">
        <v>0</v>
      </c>
      <c r="D847" s="58">
        <v>0</v>
      </c>
      <c r="E847" s="58">
        <v>1</v>
      </c>
      <c r="F847" s="58">
        <v>14</v>
      </c>
      <c r="G847" s="58">
        <v>8</v>
      </c>
      <c r="H847" s="59">
        <v>2</v>
      </c>
      <c r="I847" s="60">
        <f>Tabela1[[#This Row],[E_27/3 a 9/4]]/SUM(Tabela1[E_27/3 a 9/4])</f>
        <v>1.580427979896956E-5</v>
      </c>
      <c r="J847" s="60">
        <f>SUM($I$4:I847)</f>
        <v>0.99883048329486468</v>
      </c>
      <c r="K847" s="61">
        <f t="shared" si="117"/>
        <v>0</v>
      </c>
      <c r="L847" s="61">
        <f t="shared" si="118"/>
        <v>55.187637969094922</v>
      </c>
      <c r="M847" s="61">
        <f t="shared" si="119"/>
        <v>772.62693156732894</v>
      </c>
      <c r="N847" s="61">
        <f t="shared" si="120"/>
        <v>441.50110375275938</v>
      </c>
      <c r="O847" s="61">
        <f t="shared" si="121"/>
        <v>110.37527593818984</v>
      </c>
      <c r="P847" s="59">
        <f>SLOPE(K847:O847,Datas!$G$1:$G$5)</f>
        <v>60.706401766004433</v>
      </c>
      <c r="Q847" s="61">
        <f t="shared" si="122"/>
        <v>89.056267604855961</v>
      </c>
      <c r="R847" s="48" t="str">
        <f t="shared" si="123"/>
        <v>AUMENTO</v>
      </c>
      <c r="S847" s="60">
        <f t="shared" si="124"/>
        <v>0</v>
      </c>
      <c r="T847" s="60" t="str">
        <f>IF(Tabela1[[#This Row],[27/3 a 9/4]]&gt;200,"Muito alto",IF(Tabela1[[#This Row],[27/3 a 9/4]]&gt;50,"Alto",IF(Tabela1[[#This Row],[27/3 a 9/4]]&gt;20,"Moderado",IF(Tabela1[[#This Row],[27/3 a 9/4]]&gt;5,"Baixo","Muito baixo"))))</f>
        <v>Alto</v>
      </c>
      <c r="U847" s="48" t="str">
        <f t="shared" si="125"/>
        <v>Risco alto de transmissão nas escolas com tendência de AUMENTO na taxa.</v>
      </c>
    </row>
    <row r="848" spans="1:21" x14ac:dyDescent="0.35">
      <c r="A848" s="56" t="s">
        <v>443</v>
      </c>
      <c r="B848" s="57">
        <v>3651</v>
      </c>
      <c r="C848" s="48" t="s">
        <v>71</v>
      </c>
      <c r="D848" s="58">
        <v>7</v>
      </c>
      <c r="E848" s="58">
        <v>0</v>
      </c>
      <c r="F848" s="58">
        <v>0</v>
      </c>
      <c r="G848" s="58">
        <v>6</v>
      </c>
      <c r="H848" s="59">
        <v>10</v>
      </c>
      <c r="I848" s="60">
        <f>Tabela1[[#This Row],[E_27/3 a 9/4]]/SUM(Tabela1[E_27/3 a 9/4])</f>
        <v>7.902139899484781E-5</v>
      </c>
      <c r="J848" s="60">
        <f>SUM($I$4:I848)</f>
        <v>0.99890950469385953</v>
      </c>
      <c r="K848" s="61">
        <f t="shared" si="117"/>
        <v>191.7282936181868</v>
      </c>
      <c r="L848" s="61">
        <f t="shared" si="118"/>
        <v>0</v>
      </c>
      <c r="M848" s="61">
        <f t="shared" si="119"/>
        <v>0</v>
      </c>
      <c r="N848" s="61">
        <f t="shared" si="120"/>
        <v>164.33853738701725</v>
      </c>
      <c r="O848" s="61">
        <f t="shared" si="121"/>
        <v>273.89756231169542</v>
      </c>
      <c r="P848" s="59">
        <f>SLOPE(K848:O848,Datas!$G$1:$G$5)</f>
        <v>32.867707477403449</v>
      </c>
      <c r="Q848" s="61">
        <f t="shared" si="122"/>
        <v>88.257313499352378</v>
      </c>
      <c r="R848" s="48" t="str">
        <f t="shared" si="123"/>
        <v>AUMENTO</v>
      </c>
      <c r="S848" s="60">
        <f t="shared" si="124"/>
        <v>2.4285714285714284</v>
      </c>
      <c r="T848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48" s="48" t="str">
        <f t="shared" si="125"/>
        <v>Risco MUITO ALTO de transmissão nas escolas com tendência de AUMENTO na taxa.</v>
      </c>
    </row>
    <row r="849" spans="1:21" x14ac:dyDescent="0.35">
      <c r="A849" s="56" t="s">
        <v>376</v>
      </c>
      <c r="B849" s="57">
        <v>8650</v>
      </c>
      <c r="C849" s="48" t="s">
        <v>10</v>
      </c>
      <c r="D849" s="58">
        <v>89</v>
      </c>
      <c r="E849" s="58">
        <v>58</v>
      </c>
      <c r="F849" s="58">
        <v>26</v>
      </c>
      <c r="G849" s="58">
        <v>36</v>
      </c>
      <c r="H849" s="59">
        <v>69</v>
      </c>
      <c r="I849" s="60">
        <f>Tabela1[[#This Row],[E_27/3 a 9/4]]/SUM(Tabela1[E_27/3 a 9/4])</f>
        <v>5.4524765306444985E-4</v>
      </c>
      <c r="J849" s="60">
        <f>SUM($I$4:I849)</f>
        <v>0.99945475234692394</v>
      </c>
      <c r="K849" s="61">
        <f t="shared" si="117"/>
        <v>1028.9017341040462</v>
      </c>
      <c r="L849" s="61">
        <f t="shared" si="118"/>
        <v>670.52023121387288</v>
      </c>
      <c r="M849" s="61">
        <f t="shared" si="119"/>
        <v>300.5780346820809</v>
      </c>
      <c r="N849" s="61">
        <f t="shared" si="120"/>
        <v>416.18497109826586</v>
      </c>
      <c r="O849" s="61">
        <f t="shared" si="121"/>
        <v>797.6878612716763</v>
      </c>
      <c r="P849" s="59">
        <f>SLOPE(K849:O849,Datas!$G$1:$G$5)</f>
        <v>-71.676300578034699</v>
      </c>
      <c r="Q849" s="61">
        <f t="shared" si="122"/>
        <v>-89.200683322218282</v>
      </c>
      <c r="R849" s="48" t="str">
        <f t="shared" si="123"/>
        <v>Redução</v>
      </c>
      <c r="S849" s="60">
        <f t="shared" si="124"/>
        <v>-8.959537572254328E-2</v>
      </c>
      <c r="T849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49" s="48" t="str">
        <f t="shared" si="125"/>
        <v>Risco MUITO ALTO de transmissão nas escolas com tendência de Redução na taxa.</v>
      </c>
    </row>
    <row r="850" spans="1:21" x14ac:dyDescent="0.35">
      <c r="A850" s="56" t="s">
        <v>702</v>
      </c>
      <c r="B850" s="57">
        <v>3550</v>
      </c>
      <c r="C850" s="48" t="s">
        <v>71</v>
      </c>
      <c r="D850" s="58">
        <v>2</v>
      </c>
      <c r="E850" s="58">
        <v>3</v>
      </c>
      <c r="F850" s="58">
        <v>2</v>
      </c>
      <c r="G850" s="58">
        <v>6</v>
      </c>
      <c r="H850" s="59">
        <v>10</v>
      </c>
      <c r="I850" s="60">
        <f>Tabela1[[#This Row],[E_27/3 a 9/4]]/SUM(Tabela1[E_27/3 a 9/4])</f>
        <v>7.902139899484781E-5</v>
      </c>
      <c r="J850" s="60">
        <f>SUM($I$4:I850)</f>
        <v>0.99953377374591879</v>
      </c>
      <c r="K850" s="61">
        <f t="shared" si="117"/>
        <v>56.338028169014088</v>
      </c>
      <c r="L850" s="61">
        <f t="shared" si="118"/>
        <v>84.507042253521135</v>
      </c>
      <c r="M850" s="61">
        <f t="shared" si="119"/>
        <v>56.338028169014088</v>
      </c>
      <c r="N850" s="61">
        <f t="shared" si="120"/>
        <v>169.01408450704227</v>
      </c>
      <c r="O850" s="61">
        <f t="shared" si="121"/>
        <v>281.69014084507046</v>
      </c>
      <c r="P850" s="59">
        <f>SLOPE(K850:O850,Datas!$G$1:$G$5)</f>
        <v>53.521126760563391</v>
      </c>
      <c r="Q850" s="61">
        <f t="shared" si="122"/>
        <v>88.929598140712244</v>
      </c>
      <c r="R850" s="48" t="str">
        <f t="shared" si="123"/>
        <v>AUMENTO</v>
      </c>
      <c r="S850" s="60">
        <f t="shared" si="124"/>
        <v>2.4285714285714293</v>
      </c>
      <c r="T850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50" s="48" t="str">
        <f t="shared" si="125"/>
        <v>Risco MUITO ALTO de transmissão nas escolas com tendência de AUMENTO na taxa.</v>
      </c>
    </row>
    <row r="851" spans="1:21" x14ac:dyDescent="0.35">
      <c r="A851" s="56" t="s">
        <v>523</v>
      </c>
      <c r="B851" s="57">
        <v>7724</v>
      </c>
      <c r="C851" s="48" t="s">
        <v>30</v>
      </c>
      <c r="D851" s="58">
        <v>75</v>
      </c>
      <c r="E851" s="58">
        <v>-2</v>
      </c>
      <c r="F851" s="58">
        <v>2</v>
      </c>
      <c r="G851" s="58">
        <v>8</v>
      </c>
      <c r="H851" s="59">
        <v>0</v>
      </c>
      <c r="I851" s="60">
        <f>Tabela1[[#This Row],[E_27/3 a 9/4]]/SUM(Tabela1[E_27/3 a 9/4])</f>
        <v>0</v>
      </c>
      <c r="J851" s="60">
        <f>SUM($I$4:I851)</f>
        <v>0.99953377374591879</v>
      </c>
      <c r="K851" s="61">
        <f t="shared" si="117"/>
        <v>970.9994821336096</v>
      </c>
      <c r="L851" s="61">
        <f t="shared" si="118"/>
        <v>-25.893319523562919</v>
      </c>
      <c r="M851" s="61">
        <f t="shared" si="119"/>
        <v>25.893319523562919</v>
      </c>
      <c r="N851" s="61">
        <f t="shared" si="120"/>
        <v>103.57327809425168</v>
      </c>
      <c r="O851" s="61">
        <f t="shared" si="121"/>
        <v>0</v>
      </c>
      <c r="P851" s="59">
        <f>SLOPE(K851:O851,Datas!$G$1:$G$5)</f>
        <v>-181.25323666494046</v>
      </c>
      <c r="Q851" s="61">
        <f t="shared" si="122"/>
        <v>-89.683894206589486</v>
      </c>
      <c r="R851" s="48" t="str">
        <f t="shared" si="123"/>
        <v>Redução</v>
      </c>
      <c r="S851" s="60">
        <f t="shared" si="124"/>
        <v>-0.84</v>
      </c>
      <c r="T851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851" s="48" t="str">
        <f t="shared" si="125"/>
        <v>Risco MUITO BAIXO de transmissão nas escolas com tendência de Redução na taxa.</v>
      </c>
    </row>
    <row r="852" spans="1:21" x14ac:dyDescent="0.35">
      <c r="A852" s="56" t="s">
        <v>578</v>
      </c>
      <c r="B852" s="57">
        <v>2533</v>
      </c>
      <c r="C852" s="48" t="s">
        <v>10</v>
      </c>
      <c r="D852" s="58">
        <v>5</v>
      </c>
      <c r="E852" s="58">
        <v>0</v>
      </c>
      <c r="F852" s="58">
        <v>2</v>
      </c>
      <c r="G852" s="58">
        <v>2</v>
      </c>
      <c r="H852" s="59">
        <v>12</v>
      </c>
      <c r="I852" s="60">
        <f>Tabela1[[#This Row],[E_27/3 a 9/4]]/SUM(Tabela1[E_27/3 a 9/4])</f>
        <v>9.4825678793817366E-5</v>
      </c>
      <c r="J852" s="60">
        <f>SUM($I$4:I852)</f>
        <v>0.9996285994247126</v>
      </c>
      <c r="K852" s="61">
        <f t="shared" si="117"/>
        <v>197.39439399921042</v>
      </c>
      <c r="L852" s="61">
        <f t="shared" si="118"/>
        <v>0</v>
      </c>
      <c r="M852" s="61">
        <f t="shared" si="119"/>
        <v>78.957757599684172</v>
      </c>
      <c r="N852" s="61">
        <f t="shared" si="120"/>
        <v>78.957757599684172</v>
      </c>
      <c r="O852" s="61">
        <f t="shared" si="121"/>
        <v>473.74654559810506</v>
      </c>
      <c r="P852" s="59">
        <f>SLOPE(K852:O852,Datas!$G$1:$G$5)</f>
        <v>63.166206079747347</v>
      </c>
      <c r="Q852" s="61">
        <f t="shared" si="122"/>
        <v>89.093011957863752</v>
      </c>
      <c r="R852" s="48" t="str">
        <f t="shared" si="123"/>
        <v>AUMENTO</v>
      </c>
      <c r="S852" s="60">
        <f t="shared" si="124"/>
        <v>2.0000000000000004</v>
      </c>
      <c r="T852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52" s="48" t="str">
        <f t="shared" si="125"/>
        <v>Risco MUITO ALTO de transmissão nas escolas com tendência de AUMENTO na taxa.</v>
      </c>
    </row>
    <row r="853" spans="1:21" x14ac:dyDescent="0.35">
      <c r="A853" s="56" t="s">
        <v>512</v>
      </c>
      <c r="B853" s="57">
        <v>6545</v>
      </c>
      <c r="C853" s="48" t="s">
        <v>53</v>
      </c>
      <c r="D853" s="58">
        <v>40</v>
      </c>
      <c r="E853" s="58">
        <v>116</v>
      </c>
      <c r="F853" s="58">
        <v>121</v>
      </c>
      <c r="G853" s="58">
        <v>34</v>
      </c>
      <c r="H853" s="59">
        <v>24</v>
      </c>
      <c r="I853" s="60">
        <f>Tabela1[[#This Row],[E_27/3 a 9/4]]/SUM(Tabela1[E_27/3 a 9/4])</f>
        <v>1.8965135758763473E-4</v>
      </c>
      <c r="J853" s="60">
        <f>SUM($I$4:I853)</f>
        <v>0.99981825078230024</v>
      </c>
      <c r="K853" s="61">
        <f t="shared" si="117"/>
        <v>611.15355233002288</v>
      </c>
      <c r="L853" s="61">
        <f t="shared" si="118"/>
        <v>1772.3453017570664</v>
      </c>
      <c r="M853" s="61">
        <f t="shared" si="119"/>
        <v>1848.7394957983192</v>
      </c>
      <c r="N853" s="61">
        <f t="shared" si="120"/>
        <v>519.48051948051943</v>
      </c>
      <c r="O853" s="61">
        <f t="shared" si="121"/>
        <v>366.69213139801377</v>
      </c>
      <c r="P853" s="59">
        <f>SLOPE(K853:O853,Datas!$G$1:$G$5)</f>
        <v>-174.17876241405651</v>
      </c>
      <c r="Q853" s="61">
        <f t="shared" si="122"/>
        <v>-89.671055476515349</v>
      </c>
      <c r="R853" s="48" t="str">
        <f t="shared" si="123"/>
        <v>Redução</v>
      </c>
      <c r="S853" s="60">
        <f t="shared" si="124"/>
        <v>-0.6859205776173285</v>
      </c>
      <c r="T853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53" s="48" t="str">
        <f t="shared" si="125"/>
        <v>Risco MUITO ALTO de transmissão nas escolas com tendência de Redução na taxa.</v>
      </c>
    </row>
    <row r="854" spans="1:21" x14ac:dyDescent="0.35">
      <c r="A854" s="56" t="s">
        <v>795</v>
      </c>
      <c r="B854" s="57">
        <v>2642</v>
      </c>
      <c r="C854" s="48" t="s">
        <v>10</v>
      </c>
      <c r="D854" s="58">
        <v>0</v>
      </c>
      <c r="E854" s="58">
        <v>0</v>
      </c>
      <c r="F854" s="58">
        <v>0</v>
      </c>
      <c r="G854" s="58">
        <v>47</v>
      </c>
      <c r="H854" s="59">
        <v>1</v>
      </c>
      <c r="I854" s="60">
        <f>Tabela1[[#This Row],[E_27/3 a 9/4]]/SUM(Tabela1[E_27/3 a 9/4])</f>
        <v>7.9021398994847799E-6</v>
      </c>
      <c r="J854" s="60">
        <f>SUM($I$4:I854)</f>
        <v>0.99982615292219967</v>
      </c>
      <c r="K854" s="61">
        <f t="shared" si="117"/>
        <v>0</v>
      </c>
      <c r="L854" s="61">
        <f t="shared" si="118"/>
        <v>0</v>
      </c>
      <c r="M854" s="61">
        <f t="shared" si="119"/>
        <v>0</v>
      </c>
      <c r="N854" s="61">
        <f t="shared" si="120"/>
        <v>1778.9553368660106</v>
      </c>
      <c r="O854" s="61">
        <f t="shared" si="121"/>
        <v>37.850113550340652</v>
      </c>
      <c r="P854" s="59">
        <f>SLOPE(K854:O854,Datas!$G$1:$G$5)</f>
        <v>185.46555639666917</v>
      </c>
      <c r="Q854" s="61">
        <f t="shared" si="122"/>
        <v>89.691073504948974</v>
      </c>
      <c r="R854" s="48" t="str">
        <f t="shared" si="123"/>
        <v>AUMENTO</v>
      </c>
      <c r="S854" s="60">
        <f t="shared" si="124"/>
        <v>0</v>
      </c>
      <c r="T854" s="60" t="str">
        <f>IF(Tabela1[[#This Row],[27/3 a 9/4]]&gt;200,"Muito alto",IF(Tabela1[[#This Row],[27/3 a 9/4]]&gt;50,"Alto",IF(Tabela1[[#This Row],[27/3 a 9/4]]&gt;20,"Moderado",IF(Tabela1[[#This Row],[27/3 a 9/4]]&gt;5,"Baixo","Muito baixo"))))</f>
        <v>Moderado</v>
      </c>
      <c r="U854" s="48" t="str">
        <f t="shared" si="125"/>
        <v>Risco moderado de transmissão nas escolas com tendência de AUMENTO na taxa.</v>
      </c>
    </row>
    <row r="855" spans="1:21" x14ac:dyDescent="0.35">
      <c r="A855" s="56" t="s">
        <v>620</v>
      </c>
      <c r="B855" s="57">
        <v>3862</v>
      </c>
      <c r="C855" s="48" t="s">
        <v>33</v>
      </c>
      <c r="D855" s="58">
        <v>10</v>
      </c>
      <c r="E855" s="58">
        <v>8</v>
      </c>
      <c r="F855" s="58">
        <v>3</v>
      </c>
      <c r="G855" s="58">
        <v>15</v>
      </c>
      <c r="H855" s="59">
        <v>0</v>
      </c>
      <c r="I855" s="60">
        <f>Tabela1[[#This Row],[E_27/3 a 9/4]]/SUM(Tabela1[E_27/3 a 9/4])</f>
        <v>0</v>
      </c>
      <c r="J855" s="60">
        <f>SUM($I$4:I855)</f>
        <v>0.99982615292219967</v>
      </c>
      <c r="K855" s="61">
        <f t="shared" si="117"/>
        <v>258.93319523562923</v>
      </c>
      <c r="L855" s="61">
        <f t="shared" si="118"/>
        <v>207.14655618850335</v>
      </c>
      <c r="M855" s="61">
        <f t="shared" si="119"/>
        <v>77.679958570688768</v>
      </c>
      <c r="N855" s="61">
        <f t="shared" si="120"/>
        <v>388.39979285344384</v>
      </c>
      <c r="O855" s="61">
        <f t="shared" si="121"/>
        <v>0</v>
      </c>
      <c r="P855" s="59">
        <f>SLOPE(K855:O855,Datas!$G$1:$G$5)</f>
        <v>-33.661315380631798</v>
      </c>
      <c r="Q855" s="61">
        <f t="shared" si="122"/>
        <v>-88.298375081917882</v>
      </c>
      <c r="R855" s="48" t="str">
        <f t="shared" si="123"/>
        <v>Redução</v>
      </c>
      <c r="S855" s="60">
        <f t="shared" si="124"/>
        <v>7.1428571428571425E-2</v>
      </c>
      <c r="T855" s="60" t="str">
        <f>IF(Tabela1[[#This Row],[27/3 a 9/4]]&gt;200,"Muito alto",IF(Tabela1[[#This Row],[27/3 a 9/4]]&gt;50,"Alto",IF(Tabela1[[#This Row],[27/3 a 9/4]]&gt;20,"Moderado",IF(Tabela1[[#This Row],[27/3 a 9/4]]&gt;5,"Baixo","Muito baixo"))))</f>
        <v>Muito baixo</v>
      </c>
      <c r="U855" s="48" t="str">
        <f t="shared" si="125"/>
        <v>Risco MUITO BAIXO de transmissão nas escolas com tendência de Redução na taxa.</v>
      </c>
    </row>
    <row r="856" spans="1:21" ht="15.5" x14ac:dyDescent="0.35">
      <c r="A856" s="56" t="s">
        <v>2</v>
      </c>
      <c r="B856" s="57">
        <v>2576</v>
      </c>
      <c r="C856" s="48" t="s">
        <v>0</v>
      </c>
      <c r="D856" s="58">
        <v>3</v>
      </c>
      <c r="E856" s="58">
        <v>2</v>
      </c>
      <c r="F856" s="58">
        <v>14</v>
      </c>
      <c r="G856" s="58">
        <v>22</v>
      </c>
      <c r="H856" s="59">
        <v>22</v>
      </c>
      <c r="I856" s="60">
        <f>Tabela1[[#This Row],[E_27/3 a 9/4]]/SUM(Tabela1[E_27/3 a 9/4])</f>
        <v>1.7384707778866516E-4</v>
      </c>
      <c r="J856" s="62">
        <f>SUM($I$4:I858)</f>
        <v>0.99999999999998834</v>
      </c>
      <c r="K856" s="61">
        <f t="shared" si="117"/>
        <v>116.45962732919254</v>
      </c>
      <c r="L856" s="61">
        <f t="shared" si="118"/>
        <v>77.639751552795019</v>
      </c>
      <c r="M856" s="61">
        <f t="shared" si="119"/>
        <v>543.47826086956525</v>
      </c>
      <c r="N856" s="61">
        <f t="shared" si="120"/>
        <v>854.03726708074544</v>
      </c>
      <c r="O856" s="61">
        <f t="shared" si="121"/>
        <v>854.03726708074544</v>
      </c>
      <c r="P856" s="59">
        <f>SLOPE(K856:O856,Datas!$G$1:$G$5)</f>
        <v>225.15527950310562</v>
      </c>
      <c r="Q856" s="61">
        <f t="shared" si="122"/>
        <v>89.745529383508142</v>
      </c>
      <c r="R856" s="48" t="str">
        <f t="shared" si="123"/>
        <v>AUMENTO</v>
      </c>
      <c r="S856" s="60">
        <f t="shared" si="124"/>
        <v>2.4736842105263155</v>
      </c>
      <c r="T856" s="60" t="str">
        <f>IF(Tabela1[[#This Row],[27/3 a 9/4]]&gt;200,"Muito alto",IF(Tabela1[[#This Row],[27/3 a 9/4]]&gt;50,"Alto",IF(Tabela1[[#This Row],[27/3 a 9/4]]&gt;20,"Moderado",IF(Tabela1[[#This Row],[27/3 a 9/4]]&gt;5,"Baixo","Muito baixo"))))</f>
        <v>Muito alto</v>
      </c>
      <c r="U856" s="48" t="str">
        <f t="shared" si="125"/>
        <v>Risco MUITO ALTO de transmissão nas escolas com tendência de AUMENTO na taxa.</v>
      </c>
    </row>
    <row r="857" spans="1:21" ht="15.5" hidden="1" x14ac:dyDescent="0.35">
      <c r="A857" s="56" t="s">
        <v>931</v>
      </c>
      <c r="B857" s="57"/>
      <c r="J857" s="63"/>
      <c r="K857" s="61">
        <v>20</v>
      </c>
      <c r="L857" s="61">
        <v>20</v>
      </c>
      <c r="M857" s="61">
        <v>20</v>
      </c>
      <c r="N857" s="61">
        <v>20</v>
      </c>
      <c r="O857" s="61">
        <v>20</v>
      </c>
      <c r="P857" s="64">
        <f>SLOPE(K857:O857,Datas!$G$1:$G$5)</f>
        <v>0</v>
      </c>
      <c r="Q857" s="61">
        <f t="shared" si="122"/>
        <v>0</v>
      </c>
      <c r="T857" s="65"/>
    </row>
    <row r="858" spans="1:21" hidden="1" x14ac:dyDescent="0.35">
      <c r="A858" s="56" t="s">
        <v>932</v>
      </c>
      <c r="B858" s="57"/>
      <c r="J858" s="65"/>
      <c r="K858" s="61">
        <v>50</v>
      </c>
      <c r="L858" s="61">
        <v>50</v>
      </c>
      <c r="M858" s="61">
        <v>50</v>
      </c>
      <c r="N858" s="61">
        <v>50</v>
      </c>
      <c r="O858" s="61">
        <v>50</v>
      </c>
      <c r="P858" s="64">
        <f>SLOPE(K858:O858,Datas!$G$1:$G$5)</f>
        <v>0</v>
      </c>
      <c r="Q858" s="61">
        <f t="shared" si="122"/>
        <v>0</v>
      </c>
      <c r="T858" s="65"/>
    </row>
  </sheetData>
  <sortState xmlns:xlrd2="http://schemas.microsoft.com/office/spreadsheetml/2017/richdata2" ref="A4:U856">
    <sortCondition ref="U4"/>
  </sortState>
  <mergeCells count="1">
    <mergeCell ref="C1:S1"/>
  </mergeCells>
  <phoneticPr fontId="6" type="noConversion"/>
  <conditionalFormatting sqref="K4:O856">
    <cfRule type="cellIs" dxfId="28" priority="1" operator="greaterThanOrEqual">
      <formula>1000</formula>
    </cfRule>
    <cfRule type="cellIs" dxfId="27" priority="2" operator="between">
      <formula>600</formula>
      <formula>999</formula>
    </cfRule>
    <cfRule type="cellIs" dxfId="26" priority="3" operator="between">
      <formula>300</formula>
      <formula>599</formula>
    </cfRule>
    <cfRule type="cellIs" dxfId="25" priority="4" operator="between">
      <formula>100</formula>
      <formula>299</formula>
    </cfRule>
    <cfRule type="cellIs" dxfId="24" priority="5" operator="between">
      <formula>26</formula>
      <formula>99</formula>
    </cfRule>
    <cfRule type="cellIs" dxfId="23" priority="6" operator="lessThanOrEqual">
      <formula>25</formula>
    </cfRule>
  </conditionalFormatting>
  <printOptions horizontalCentered="1"/>
  <pageMargins left="0.78740157480314965" right="0.19685039370078741" top="0.78740157480314965" bottom="0.39370078740157483" header="0.31496062992125984" footer="0.31496062992125984"/>
  <pageSetup paperSize="9" scale="86" orientation="landscape" r:id="rId1"/>
  <headerFooter>
    <oddHeader>&amp;C&amp;16Cenário de transmissão comunitária de COVID-19 nos 853 Municípios do Estado de Minas Gerais&amp;12
(22/Julho a 29/Setembro)</oddHeader>
  </headerFooter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8901-A23C-4256-8CB0-7E404EA854F4}">
  <dimension ref="A1:H47"/>
  <sheetViews>
    <sheetView topLeftCell="A8" workbookViewId="0">
      <selection activeCell="C20" sqref="C20"/>
    </sheetView>
  </sheetViews>
  <sheetFormatPr defaultRowHeight="15.5" x14ac:dyDescent="0.35"/>
  <cols>
    <col min="1" max="1" width="19.33203125" bestFit="1" customWidth="1"/>
    <col min="2" max="2" width="20.83203125" style="44" bestFit="1" customWidth="1"/>
    <col min="3" max="3" width="13.08203125" style="34" customWidth="1"/>
    <col min="4" max="4" width="18.9140625" style="5" customWidth="1"/>
    <col min="6" max="6" width="19.33203125" bestFit="1" customWidth="1"/>
    <col min="7" max="7" width="20.83203125" style="44" bestFit="1" customWidth="1"/>
    <col min="8" max="8" width="13.08203125" style="34" customWidth="1"/>
  </cols>
  <sheetData>
    <row r="1" spans="1:8" ht="43.5" x14ac:dyDescent="0.35">
      <c r="A1" s="38" t="s">
        <v>869</v>
      </c>
      <c r="B1" s="42" t="s">
        <v>934</v>
      </c>
      <c r="C1" s="45" t="s">
        <v>933</v>
      </c>
      <c r="D1" s="39" t="s">
        <v>923</v>
      </c>
      <c r="F1" s="38" t="s">
        <v>869</v>
      </c>
      <c r="G1" s="42" t="s">
        <v>934</v>
      </c>
      <c r="H1" s="45" t="s">
        <v>933</v>
      </c>
    </row>
    <row r="2" spans="1:8" s="15" customFormat="1" x14ac:dyDescent="0.35">
      <c r="A2" s="15" t="str">
        <f>Municipios!A4</f>
        <v>Belo Horizonte</v>
      </c>
      <c r="B2" s="43">
        <f>Municipios!H4</f>
        <v>14956</v>
      </c>
      <c r="C2" s="46">
        <f>Municipios!I4</f>
        <v>0.11818440433669437</v>
      </c>
      <c r="D2" s="41">
        <f>Municipios!J4</f>
        <v>0.11818440433669437</v>
      </c>
      <c r="F2" s="15" t="str">
        <f>A27</f>
        <v>Joao Monlevade</v>
      </c>
      <c r="G2" s="43">
        <f>B27</f>
        <v>1014</v>
      </c>
      <c r="H2" s="46">
        <f>C27</f>
        <v>8.0127698580775668E-3</v>
      </c>
    </row>
    <row r="3" spans="1:8" s="15" customFormat="1" x14ac:dyDescent="0.35">
      <c r="A3" s="15" t="str">
        <f>Municipios!A5</f>
        <v>Juiz de Fora</v>
      </c>
      <c r="B3" s="43">
        <f>Municipios!H5</f>
        <v>2252</v>
      </c>
      <c r="C3" s="46">
        <f>Municipios!I5</f>
        <v>1.7795619053639727E-2</v>
      </c>
      <c r="D3" s="41">
        <f>Municipios!J5</f>
        <v>0.1359800233903341</v>
      </c>
      <c r="F3" s="15" t="str">
        <f t="shared" ref="F3:H3" si="0">A28</f>
        <v>Novo Cruzeiro</v>
      </c>
      <c r="G3" s="43">
        <f t="shared" si="0"/>
        <v>85</v>
      </c>
      <c r="H3" s="46">
        <f t="shared" si="0"/>
        <v>6.7168189145620631E-4</v>
      </c>
    </row>
    <row r="4" spans="1:8" s="15" customFormat="1" x14ac:dyDescent="0.35">
      <c r="A4" s="15" t="str">
        <f>Municipios!A6</f>
        <v>Uberlandia</v>
      </c>
      <c r="B4" s="43">
        <f>Municipios!H6</f>
        <v>5473</v>
      </c>
      <c r="C4" s="46">
        <f>Municipios!I6</f>
        <v>4.32484116698802E-2</v>
      </c>
      <c r="D4" s="41">
        <f>Municipios!J6</f>
        <v>0.1792284350602143</v>
      </c>
      <c r="F4" s="15" t="str">
        <f t="shared" ref="F4:H4" si="1">A29</f>
        <v>Pedro Leopoldo</v>
      </c>
      <c r="G4" s="43">
        <f t="shared" si="1"/>
        <v>400</v>
      </c>
      <c r="H4" s="46">
        <f t="shared" si="1"/>
        <v>3.1608559597939121E-3</v>
      </c>
    </row>
    <row r="5" spans="1:8" s="15" customFormat="1" x14ac:dyDescent="0.35">
      <c r="A5" s="15" t="str">
        <f>Municipios!A7</f>
        <v>Governador Valadares</v>
      </c>
      <c r="B5" s="43">
        <f>Municipios!H7</f>
        <v>2474</v>
      </c>
      <c r="C5" s="46">
        <f>Municipios!I7</f>
        <v>1.9549894111325346E-2</v>
      </c>
      <c r="D5" s="41">
        <f>Municipios!J7</f>
        <v>0.19877832917153965</v>
      </c>
      <c r="F5" s="15" t="str">
        <f t="shared" ref="F5:H5" si="2">A30</f>
        <v>Vicosa</v>
      </c>
      <c r="G5" s="43">
        <f t="shared" si="2"/>
        <v>655</v>
      </c>
      <c r="H5" s="46">
        <f t="shared" si="2"/>
        <v>5.1759016341625316E-3</v>
      </c>
    </row>
    <row r="6" spans="1:8" s="15" customFormat="1" x14ac:dyDescent="0.35">
      <c r="A6" s="15" t="str">
        <f>Municipios!A8</f>
        <v>Ipatinga</v>
      </c>
      <c r="B6" s="43">
        <f>Municipios!H8</f>
        <v>3074</v>
      </c>
      <c r="C6" s="46">
        <f>Municipios!I8</f>
        <v>2.4291178051016216E-2</v>
      </c>
      <c r="D6" s="41">
        <f>Municipios!J8</f>
        <v>0.22306950722255586</v>
      </c>
      <c r="F6" s="15" t="str">
        <f t="shared" ref="F6:H6" si="3">A31</f>
        <v>Santa Luzia</v>
      </c>
      <c r="G6" s="43">
        <f t="shared" si="3"/>
        <v>519</v>
      </c>
      <c r="H6" s="46">
        <f t="shared" si="3"/>
        <v>4.1012106078326012E-3</v>
      </c>
    </row>
    <row r="7" spans="1:8" s="15" customFormat="1" x14ac:dyDescent="0.35">
      <c r="A7" s="15" t="str">
        <f>Municipios!A9</f>
        <v>Nova Lima</v>
      </c>
      <c r="B7" s="43">
        <f>Municipios!H9</f>
        <v>594</v>
      </c>
      <c r="C7" s="46">
        <f>Municipios!I9</f>
        <v>4.6938711002939594E-3</v>
      </c>
      <c r="D7" s="41">
        <f>Municipios!J9</f>
        <v>0.22776337832284982</v>
      </c>
      <c r="F7" s="15" t="str">
        <f t="shared" ref="F7:H7" si="4">A32</f>
        <v>Itabirito</v>
      </c>
      <c r="G7" s="43">
        <f t="shared" si="4"/>
        <v>588</v>
      </c>
      <c r="H7" s="46">
        <f t="shared" si="4"/>
        <v>4.6464582608970505E-3</v>
      </c>
    </row>
    <row r="8" spans="1:8" s="15" customFormat="1" x14ac:dyDescent="0.35">
      <c r="A8" s="15" t="str">
        <f>Municipios!A10</f>
        <v>Betim</v>
      </c>
      <c r="B8" s="43">
        <f>Municipios!H10</f>
        <v>2856</v>
      </c>
      <c r="C8" s="46">
        <f>Municipios!I10</f>
        <v>2.2568511552928532E-2</v>
      </c>
      <c r="D8" s="41">
        <f>Municipios!J10</f>
        <v>0.25033188987577837</v>
      </c>
      <c r="F8" s="15" t="str">
        <f t="shared" ref="F8:H8" si="5">A33</f>
        <v>Formiga</v>
      </c>
      <c r="G8" s="43">
        <f t="shared" si="5"/>
        <v>1306</v>
      </c>
      <c r="H8" s="46">
        <f t="shared" si="5"/>
        <v>1.0320194708727123E-2</v>
      </c>
    </row>
    <row r="9" spans="1:8" s="15" customFormat="1" x14ac:dyDescent="0.35">
      <c r="A9" s="15" t="str">
        <f>Municipios!A11</f>
        <v>Contagem</v>
      </c>
      <c r="B9" s="43">
        <f>Municipios!H11</f>
        <v>3358</v>
      </c>
      <c r="C9" s="46">
        <f>Municipios!I11</f>
        <v>2.6535385782469893E-2</v>
      </c>
      <c r="D9" s="41">
        <f>Municipios!J11</f>
        <v>0.27686727565824826</v>
      </c>
      <c r="F9" s="15" t="str">
        <f t="shared" ref="F9:H9" si="6">A34</f>
        <v>Sao Joao del Rei</v>
      </c>
      <c r="G9" s="43">
        <f t="shared" si="6"/>
        <v>507</v>
      </c>
      <c r="H9" s="46">
        <f t="shared" si="6"/>
        <v>4.0063849290387834E-3</v>
      </c>
    </row>
    <row r="10" spans="1:8" s="15" customFormat="1" x14ac:dyDescent="0.35">
      <c r="A10" s="15" t="str">
        <f>Municipios!A12</f>
        <v>Sete Lagoas</v>
      </c>
      <c r="B10" s="43">
        <f>Municipios!H12</f>
        <v>1642</v>
      </c>
      <c r="C10" s="46">
        <f>Municipios!I12</f>
        <v>1.297531371495401E-2</v>
      </c>
      <c r="D10" s="41">
        <f>Municipios!J12</f>
        <v>0.28984258937320229</v>
      </c>
      <c r="F10" s="15" t="str">
        <f t="shared" ref="F10:H10" si="7">A35</f>
        <v>Mariana</v>
      </c>
      <c r="G10" s="43">
        <f t="shared" si="7"/>
        <v>493</v>
      </c>
      <c r="H10" s="46">
        <f t="shared" si="7"/>
        <v>3.895754970445997E-3</v>
      </c>
    </row>
    <row r="11" spans="1:8" s="15" customFormat="1" x14ac:dyDescent="0.35">
      <c r="A11" s="15" t="str">
        <f>Municipios!A13</f>
        <v>Caratinga</v>
      </c>
      <c r="B11" s="43">
        <f>Municipios!H13</f>
        <v>909</v>
      </c>
      <c r="C11" s="46">
        <f>Municipios!I13</f>
        <v>7.1830451686316658E-3</v>
      </c>
      <c r="D11" s="41">
        <f>Municipios!J13</f>
        <v>0.29702563454183395</v>
      </c>
      <c r="F11" s="15" t="str">
        <f t="shared" ref="F11:H11" si="8">A36</f>
        <v>Teofilo Otoni</v>
      </c>
      <c r="G11" s="43">
        <f t="shared" si="8"/>
        <v>1078</v>
      </c>
      <c r="H11" s="46">
        <f t="shared" si="8"/>
        <v>8.5185068116445939E-3</v>
      </c>
    </row>
    <row r="12" spans="1:8" s="15" customFormat="1" x14ac:dyDescent="0.35">
      <c r="A12" s="15" t="str">
        <f>Municipios!A14</f>
        <v>Montes Claros</v>
      </c>
      <c r="B12" s="43">
        <f>Municipios!H14</f>
        <v>3498</v>
      </c>
      <c r="C12" s="46">
        <f>Municipios!I14</f>
        <v>2.7641685368397763E-2</v>
      </c>
      <c r="D12" s="41">
        <f>Municipios!J14</f>
        <v>0.32466731991023173</v>
      </c>
      <c r="F12" s="15" t="str">
        <f t="shared" ref="F12:H12" si="9">A37</f>
        <v>Conselheiro Lafaiete</v>
      </c>
      <c r="G12" s="43">
        <f t="shared" si="9"/>
        <v>1340</v>
      </c>
      <c r="H12" s="46">
        <f t="shared" si="9"/>
        <v>1.0588867465309605E-2</v>
      </c>
    </row>
    <row r="13" spans="1:8" s="15" customFormat="1" x14ac:dyDescent="0.35">
      <c r="A13" s="15" t="str">
        <f>Municipios!A15</f>
        <v>Muriae</v>
      </c>
      <c r="B13" s="43">
        <f>Municipios!H15</f>
        <v>527</v>
      </c>
      <c r="C13" s="46">
        <f>Municipios!I15</f>
        <v>4.1644277270284791E-3</v>
      </c>
      <c r="D13" s="41">
        <f>Municipios!J15</f>
        <v>0.3288317476372602</v>
      </c>
      <c r="F13" s="15" t="str">
        <f t="shared" ref="F13:H13" si="10">A38</f>
        <v>Pocos de Caldas</v>
      </c>
      <c r="G13" s="43">
        <f t="shared" si="10"/>
        <v>887</v>
      </c>
      <c r="H13" s="46">
        <f t="shared" si="10"/>
        <v>7.0091980908430001E-3</v>
      </c>
    </row>
    <row r="14" spans="1:8" s="15" customFormat="1" x14ac:dyDescent="0.35">
      <c r="A14" s="15" t="str">
        <f>Municipios!A16</f>
        <v>Itabira</v>
      </c>
      <c r="B14" s="43">
        <f>Municipios!H16</f>
        <v>2452</v>
      </c>
      <c r="C14" s="46">
        <f>Municipios!I16</f>
        <v>1.9376047033536681E-2</v>
      </c>
      <c r="D14" s="41">
        <f>Municipios!J16</f>
        <v>0.34820779467079688</v>
      </c>
      <c r="F14" s="15" t="str">
        <f t="shared" ref="F14:H14" si="11">A39</f>
        <v>Santana do Paraiso</v>
      </c>
      <c r="G14" s="43">
        <f t="shared" si="11"/>
        <v>211</v>
      </c>
      <c r="H14" s="46">
        <f t="shared" si="11"/>
        <v>1.6673515187912887E-3</v>
      </c>
    </row>
    <row r="15" spans="1:8" s="15" customFormat="1" x14ac:dyDescent="0.35">
      <c r="A15" s="15" t="str">
        <f>Municipios!A17</f>
        <v>Itauna</v>
      </c>
      <c r="B15" s="43">
        <f>Municipios!H17</f>
        <v>713</v>
      </c>
      <c r="C15" s="46">
        <f>Municipios!I17</f>
        <v>5.6342257483326481E-3</v>
      </c>
      <c r="D15" s="41">
        <f>Municipios!J17</f>
        <v>0.35384202041912954</v>
      </c>
      <c r="F15" s="15" t="str">
        <f t="shared" ref="F15:H15" si="12">A40</f>
        <v>Cataguases</v>
      </c>
      <c r="G15" s="43">
        <f t="shared" si="12"/>
        <v>391</v>
      </c>
      <c r="H15" s="46">
        <f t="shared" si="12"/>
        <v>3.0897367006985491E-3</v>
      </c>
    </row>
    <row r="16" spans="1:8" s="15" customFormat="1" x14ac:dyDescent="0.35">
      <c r="A16" s="15" t="str">
        <f>Municipios!A18</f>
        <v>Coronel Fabriciano</v>
      </c>
      <c r="B16" s="43">
        <f>Municipios!H18</f>
        <v>715</v>
      </c>
      <c r="C16" s="46">
        <f>Municipios!I18</f>
        <v>5.650030028131618E-3</v>
      </c>
      <c r="D16" s="41">
        <f>Municipios!J18</f>
        <v>0.35949205044726118</v>
      </c>
      <c r="F16" s="15" t="str">
        <f t="shared" ref="F16:H16" si="13">A41</f>
        <v>Pedra Azul</v>
      </c>
      <c r="G16" s="43">
        <f t="shared" si="13"/>
        <v>46</v>
      </c>
      <c r="H16" s="46">
        <f t="shared" si="13"/>
        <v>3.6349843537629992E-4</v>
      </c>
    </row>
    <row r="17" spans="1:8" s="15" customFormat="1" x14ac:dyDescent="0.35">
      <c r="A17" s="15" t="str">
        <f>Municipios!A19</f>
        <v>Divinopolis</v>
      </c>
      <c r="B17" s="43">
        <f>Municipios!H19</f>
        <v>1305</v>
      </c>
      <c r="C17" s="46">
        <f>Municipios!I19</f>
        <v>1.0312292568827638E-2</v>
      </c>
      <c r="D17" s="41">
        <f>Municipios!J19</f>
        <v>0.36980434301608883</v>
      </c>
      <c r="F17" s="15" t="str">
        <f t="shared" ref="F17:H17" si="14">A42</f>
        <v>Sao Lourenco</v>
      </c>
      <c r="G17" s="43">
        <f t="shared" si="14"/>
        <v>369</v>
      </c>
      <c r="H17" s="46">
        <f t="shared" si="14"/>
        <v>2.9158896229098839E-3</v>
      </c>
    </row>
    <row r="18" spans="1:8" s="15" customFormat="1" x14ac:dyDescent="0.35">
      <c r="A18" s="15" t="str">
        <f>Municipios!A20</f>
        <v>Uberaba</v>
      </c>
      <c r="B18" s="43">
        <f>Municipios!H20</f>
        <v>2059</v>
      </c>
      <c r="C18" s="46">
        <f>Municipios!I20</f>
        <v>1.6270506053039164E-2</v>
      </c>
      <c r="D18" s="41">
        <f>Municipios!J20</f>
        <v>0.38607484906912798</v>
      </c>
      <c r="F18" s="15" t="str">
        <f t="shared" ref="F18:H18" si="15">A43</f>
        <v>Inhapim</v>
      </c>
      <c r="G18" s="43">
        <f t="shared" si="15"/>
        <v>164</v>
      </c>
      <c r="H18" s="46">
        <f t="shared" si="15"/>
        <v>1.2959509435155039E-3</v>
      </c>
    </row>
    <row r="19" spans="1:8" s="15" customFormat="1" x14ac:dyDescent="0.35">
      <c r="A19" s="15" t="str">
        <f>Municipios!A21</f>
        <v>Patos de Minas</v>
      </c>
      <c r="B19" s="43">
        <f>Municipios!H21</f>
        <v>603</v>
      </c>
      <c r="C19" s="46">
        <f>Municipios!I21</f>
        <v>4.7649903593893223E-3</v>
      </c>
      <c r="D19" s="41">
        <f>Municipios!J21</f>
        <v>0.3908398394285173</v>
      </c>
      <c r="F19" s="15" t="str">
        <f t="shared" ref="F19:H19" si="16">A44</f>
        <v>Varginha</v>
      </c>
      <c r="G19" s="43">
        <f t="shared" si="16"/>
        <v>808</v>
      </c>
      <c r="H19" s="46">
        <f t="shared" si="16"/>
        <v>6.3849290387837029E-3</v>
      </c>
    </row>
    <row r="20" spans="1:8" s="15" customFormat="1" x14ac:dyDescent="0.35">
      <c r="A20" s="15" t="str">
        <f>Municipios!A22</f>
        <v>Uba</v>
      </c>
      <c r="B20" s="43">
        <f>Municipios!H22</f>
        <v>1254</v>
      </c>
      <c r="C20" s="46">
        <f>Municipios!I22</f>
        <v>9.9092834339539141E-3</v>
      </c>
      <c r="D20" s="41">
        <f>Municipios!J22</f>
        <v>0.40074912286247122</v>
      </c>
      <c r="F20" s="15" t="str">
        <f t="shared" ref="F20:H20" si="17">A45</f>
        <v>Espera Feliz</v>
      </c>
      <c r="G20" s="43">
        <f t="shared" si="17"/>
        <v>152</v>
      </c>
      <c r="H20" s="46">
        <f t="shared" si="17"/>
        <v>1.2011252647216866E-3</v>
      </c>
    </row>
    <row r="21" spans="1:8" s="15" customFormat="1" x14ac:dyDescent="0.35">
      <c r="A21" s="15" t="str">
        <f>Municipios!A23</f>
        <v>Ibirite</v>
      </c>
      <c r="B21" s="43">
        <f>Municipios!H23</f>
        <v>31</v>
      </c>
      <c r="C21" s="46">
        <f>Municipios!I23</f>
        <v>2.4496633688402821E-4</v>
      </c>
      <c r="D21" s="41">
        <f>Municipios!J23</f>
        <v>0.40099408919935525</v>
      </c>
      <c r="F21" s="15" t="str">
        <f t="shared" ref="F21:H21" si="18">A46</f>
        <v>Outros municípios</v>
      </c>
      <c r="G21" s="43">
        <f t="shared" si="18"/>
        <v>61034</v>
      </c>
      <c r="H21" s="46">
        <f t="shared" si="18"/>
        <v>0.48229920662515408</v>
      </c>
    </row>
    <row r="22" spans="1:8" s="15" customFormat="1" x14ac:dyDescent="0.35">
      <c r="A22" s="15" t="str">
        <f>Municipios!A24</f>
        <v>Timoteo</v>
      </c>
      <c r="B22" s="43">
        <f>Municipios!H24</f>
        <v>1393</v>
      </c>
      <c r="C22" s="46">
        <f>Municipios!I24</f>
        <v>1.1007680879982299E-2</v>
      </c>
      <c r="D22" s="41">
        <f>Municipios!J24</f>
        <v>0.41200177007933753</v>
      </c>
      <c r="F22" s="15" t="str">
        <f t="shared" ref="F22:H22" si="19">A47</f>
        <v>Total</v>
      </c>
      <c r="G22" s="43">
        <f t="shared" si="19"/>
        <v>126548</v>
      </c>
      <c r="H22" s="46">
        <f t="shared" si="19"/>
        <v>1.0000000000000002</v>
      </c>
    </row>
    <row r="23" spans="1:8" s="15" customFormat="1" x14ac:dyDescent="0.35">
      <c r="A23" s="15" t="str">
        <f>Municipios!A25</f>
        <v>Ponte Nova</v>
      </c>
      <c r="B23" s="43">
        <f>Municipios!H25</f>
        <v>481</v>
      </c>
      <c r="C23" s="46">
        <f>Municipios!I25</f>
        <v>3.8009292916521796E-3</v>
      </c>
      <c r="D23" s="41">
        <f>Municipios!J25</f>
        <v>0.41580269937098968</v>
      </c>
      <c r="H23" s="47"/>
    </row>
    <row r="24" spans="1:8" s="15" customFormat="1" x14ac:dyDescent="0.35">
      <c r="A24" s="15" t="str">
        <f>Municipios!A26</f>
        <v>Ribeirao das Neves</v>
      </c>
      <c r="B24" s="43">
        <f>Municipios!H26</f>
        <v>1882</v>
      </c>
      <c r="C24" s="46">
        <f>Municipios!I26</f>
        <v>1.4871827290830357E-2</v>
      </c>
      <c r="D24" s="41">
        <f>Municipios!J26</f>
        <v>0.43067452666182005</v>
      </c>
      <c r="H24" s="47"/>
    </row>
    <row r="25" spans="1:8" s="15" customFormat="1" x14ac:dyDescent="0.35">
      <c r="B25" s="43"/>
      <c r="C25" s="46"/>
      <c r="D25" s="41"/>
      <c r="H25" s="47"/>
    </row>
    <row r="26" spans="1:8" ht="43.5" x14ac:dyDescent="0.35">
      <c r="A26" s="38" t="s">
        <v>869</v>
      </c>
      <c r="B26" s="42" t="s">
        <v>934</v>
      </c>
      <c r="C26" s="45" t="s">
        <v>933</v>
      </c>
      <c r="D26" s="39" t="s">
        <v>923</v>
      </c>
      <c r="F26" s="38" t="s">
        <v>869</v>
      </c>
      <c r="G26" s="42" t="s">
        <v>934</v>
      </c>
      <c r="H26" s="45" t="s">
        <v>933</v>
      </c>
    </row>
    <row r="27" spans="1:8" s="15" customFormat="1" x14ac:dyDescent="0.35">
      <c r="A27" s="15" t="str">
        <f>Municipios!A27</f>
        <v>Joao Monlevade</v>
      </c>
      <c r="B27" s="43">
        <f>Municipios!H27</f>
        <v>1014</v>
      </c>
      <c r="C27" s="46">
        <f>Municipios!I27</f>
        <v>8.0127698580775668E-3</v>
      </c>
      <c r="D27" s="41">
        <f>Municipios!J27</f>
        <v>0.43868729651989763</v>
      </c>
      <c r="H27" s="47"/>
    </row>
    <row r="28" spans="1:8" s="15" customFormat="1" x14ac:dyDescent="0.35">
      <c r="A28" s="15" t="str">
        <f>Municipios!A28</f>
        <v>Novo Cruzeiro</v>
      </c>
      <c r="B28" s="43">
        <f>Municipios!H28</f>
        <v>85</v>
      </c>
      <c r="C28" s="46">
        <f>Municipios!I28</f>
        <v>6.7168189145620631E-4</v>
      </c>
      <c r="D28" s="41">
        <f>Municipios!J28</f>
        <v>0.43935897841135385</v>
      </c>
      <c r="H28" s="47"/>
    </row>
    <row r="29" spans="1:8" s="15" customFormat="1" x14ac:dyDescent="0.35">
      <c r="A29" s="15" t="str">
        <f>Municipios!A29</f>
        <v>Pedro Leopoldo</v>
      </c>
      <c r="B29" s="43">
        <f>Municipios!H29</f>
        <v>400</v>
      </c>
      <c r="C29" s="46">
        <f>Municipios!I29</f>
        <v>3.1608559597939121E-3</v>
      </c>
      <c r="D29" s="41">
        <f>Municipios!J29</f>
        <v>0.44251983437114778</v>
      </c>
      <c r="H29" s="47"/>
    </row>
    <row r="30" spans="1:8" s="15" customFormat="1" x14ac:dyDescent="0.35">
      <c r="A30" s="15" t="str">
        <f>Municipios!A30</f>
        <v>Vicosa</v>
      </c>
      <c r="B30" s="43">
        <f>Municipios!H30</f>
        <v>655</v>
      </c>
      <c r="C30" s="46">
        <f>Municipios!I30</f>
        <v>5.1759016341625316E-3</v>
      </c>
      <c r="D30" s="41">
        <f>Municipios!J30</f>
        <v>0.44769573600531032</v>
      </c>
      <c r="H30" s="47"/>
    </row>
    <row r="31" spans="1:8" s="15" customFormat="1" x14ac:dyDescent="0.35">
      <c r="A31" s="15" t="str">
        <f>Municipios!A31</f>
        <v>Santa Luzia</v>
      </c>
      <c r="B31" s="43">
        <f>Municipios!H31</f>
        <v>519</v>
      </c>
      <c r="C31" s="46">
        <f>Municipios!I31</f>
        <v>4.1012106078326012E-3</v>
      </c>
      <c r="D31" s="41">
        <f>Municipios!J31</f>
        <v>0.4517969466131429</v>
      </c>
      <c r="H31" s="47"/>
    </row>
    <row r="32" spans="1:8" s="15" customFormat="1" x14ac:dyDescent="0.35">
      <c r="A32" s="15" t="str">
        <f>Municipios!A32</f>
        <v>Itabirito</v>
      </c>
      <c r="B32" s="43">
        <f>Municipios!H32</f>
        <v>588</v>
      </c>
      <c r="C32" s="46">
        <f>Municipios!I32</f>
        <v>4.6464582608970505E-3</v>
      </c>
      <c r="D32" s="41">
        <f>Municipios!J32</f>
        <v>0.45644340487403995</v>
      </c>
      <c r="H32" s="47"/>
    </row>
    <row r="33" spans="1:8" s="15" customFormat="1" x14ac:dyDescent="0.35">
      <c r="A33" s="15" t="str">
        <f>Municipios!A33</f>
        <v>Formiga</v>
      </c>
      <c r="B33" s="43">
        <f>Municipios!H33</f>
        <v>1306</v>
      </c>
      <c r="C33" s="46">
        <f>Municipios!I33</f>
        <v>1.0320194708727123E-2</v>
      </c>
      <c r="D33" s="41">
        <f>Municipios!J33</f>
        <v>0.46676359958276709</v>
      </c>
      <c r="H33" s="47"/>
    </row>
    <row r="34" spans="1:8" s="15" customFormat="1" x14ac:dyDescent="0.35">
      <c r="A34" s="15" t="str">
        <f>Municipios!A34</f>
        <v>Sao Joao del Rei</v>
      </c>
      <c r="B34" s="43">
        <f>Municipios!H34</f>
        <v>507</v>
      </c>
      <c r="C34" s="46">
        <f>Municipios!I34</f>
        <v>4.0063849290387834E-3</v>
      </c>
      <c r="D34" s="41">
        <f>Municipios!J34</f>
        <v>0.47076998451180585</v>
      </c>
      <c r="H34" s="47"/>
    </row>
    <row r="35" spans="1:8" s="15" customFormat="1" x14ac:dyDescent="0.35">
      <c r="A35" s="15" t="str">
        <f>Municipios!A35</f>
        <v>Mariana</v>
      </c>
      <c r="B35" s="43">
        <f>Municipios!H35</f>
        <v>493</v>
      </c>
      <c r="C35" s="46">
        <f>Municipios!I35</f>
        <v>3.895754970445997E-3</v>
      </c>
      <c r="D35" s="41">
        <f>Municipios!J35</f>
        <v>0.47466573948225182</v>
      </c>
      <c r="H35" s="47"/>
    </row>
    <row r="36" spans="1:8" s="15" customFormat="1" x14ac:dyDescent="0.35">
      <c r="A36" s="15" t="str">
        <f>Municipios!A36</f>
        <v>Teofilo Otoni</v>
      </c>
      <c r="B36" s="43">
        <f>Municipios!H36</f>
        <v>1078</v>
      </c>
      <c r="C36" s="46">
        <f>Municipios!I36</f>
        <v>8.5185068116445939E-3</v>
      </c>
      <c r="D36" s="41">
        <f>Municipios!J36</f>
        <v>0.48318424629389645</v>
      </c>
      <c r="H36" s="47"/>
    </row>
    <row r="37" spans="1:8" s="15" customFormat="1" x14ac:dyDescent="0.35">
      <c r="A37" s="15" t="str">
        <f>Municipios!A37</f>
        <v>Conselheiro Lafaiete</v>
      </c>
      <c r="B37" s="43">
        <f>Municipios!H37</f>
        <v>1340</v>
      </c>
      <c r="C37" s="46">
        <f>Municipios!I37</f>
        <v>1.0588867465309605E-2</v>
      </c>
      <c r="D37" s="41">
        <f>Municipios!J37</f>
        <v>0.49377311375920607</v>
      </c>
      <c r="H37" s="47"/>
    </row>
    <row r="38" spans="1:8" s="15" customFormat="1" x14ac:dyDescent="0.35">
      <c r="A38" s="15" t="str">
        <f>Municipios!A38</f>
        <v>Pocos de Caldas</v>
      </c>
      <c r="B38" s="43">
        <f>Municipios!H38</f>
        <v>887</v>
      </c>
      <c r="C38" s="46">
        <f>Municipios!I38</f>
        <v>7.0091980908430001E-3</v>
      </c>
      <c r="D38" s="41">
        <f>Municipios!J38</f>
        <v>0.50078231185004907</v>
      </c>
      <c r="H38" s="47"/>
    </row>
    <row r="39" spans="1:8" s="15" customFormat="1" x14ac:dyDescent="0.35">
      <c r="A39" s="15" t="str">
        <f>Municipios!A39</f>
        <v>Santana do Paraiso</v>
      </c>
      <c r="B39" s="43">
        <f>Municipios!H39</f>
        <v>211</v>
      </c>
      <c r="C39" s="46">
        <f>Municipios!I39</f>
        <v>1.6673515187912887E-3</v>
      </c>
      <c r="D39" s="41">
        <f>Municipios!J39</f>
        <v>0.50244966336884034</v>
      </c>
      <c r="H39" s="47"/>
    </row>
    <row r="40" spans="1:8" s="15" customFormat="1" x14ac:dyDescent="0.35">
      <c r="A40" s="15" t="str">
        <f>Municipios!A40</f>
        <v>Cataguases</v>
      </c>
      <c r="B40" s="43">
        <f>Municipios!H40</f>
        <v>391</v>
      </c>
      <c r="C40" s="46">
        <f>Municipios!I40</f>
        <v>3.0897367006985491E-3</v>
      </c>
      <c r="D40" s="41">
        <f>Municipios!J40</f>
        <v>0.5055394000695389</v>
      </c>
      <c r="H40" s="47"/>
    </row>
    <row r="41" spans="1:8" s="15" customFormat="1" x14ac:dyDescent="0.35">
      <c r="A41" s="15" t="str">
        <f>Municipios!A41</f>
        <v>Pedra Azul</v>
      </c>
      <c r="B41" s="43">
        <f>Municipios!H41</f>
        <v>46</v>
      </c>
      <c r="C41" s="46">
        <f>Municipios!I41</f>
        <v>3.6349843537629992E-4</v>
      </c>
      <c r="D41" s="41">
        <f>Municipios!J41</f>
        <v>0.50590289850491521</v>
      </c>
      <c r="H41" s="47"/>
    </row>
    <row r="42" spans="1:8" s="15" customFormat="1" x14ac:dyDescent="0.35">
      <c r="A42" s="15" t="str">
        <f>Municipios!A42</f>
        <v>Sao Lourenco</v>
      </c>
      <c r="B42" s="43">
        <f>Municipios!H42</f>
        <v>369</v>
      </c>
      <c r="C42" s="46">
        <f>Municipios!I42</f>
        <v>2.9158896229098839E-3</v>
      </c>
      <c r="D42" s="41">
        <f>Municipios!J42</f>
        <v>0.50881878812782511</v>
      </c>
      <c r="H42" s="47"/>
    </row>
    <row r="43" spans="1:8" s="15" customFormat="1" x14ac:dyDescent="0.35">
      <c r="A43" s="15" t="str">
        <f>Municipios!A43</f>
        <v>Inhapim</v>
      </c>
      <c r="B43" s="43">
        <f>Municipios!H43</f>
        <v>164</v>
      </c>
      <c r="C43" s="46">
        <f>Municipios!I43</f>
        <v>1.2959509435155039E-3</v>
      </c>
      <c r="D43" s="41">
        <f>Municipios!J43</f>
        <v>0.51011473907134064</v>
      </c>
      <c r="H43" s="47"/>
    </row>
    <row r="44" spans="1:8" s="15" customFormat="1" x14ac:dyDescent="0.35">
      <c r="A44" s="15" t="str">
        <f>Municipios!A44</f>
        <v>Varginha</v>
      </c>
      <c r="B44" s="43">
        <f>Municipios!H44</f>
        <v>808</v>
      </c>
      <c r="C44" s="46">
        <f>Municipios!I44</f>
        <v>6.3849290387837029E-3</v>
      </c>
      <c r="D44" s="41">
        <f>Municipios!J44</f>
        <v>0.51649966811012438</v>
      </c>
      <c r="H44" s="47"/>
    </row>
    <row r="45" spans="1:8" s="15" customFormat="1" x14ac:dyDescent="0.35">
      <c r="A45" s="15" t="str">
        <f>Municipios!A45</f>
        <v>Espera Feliz</v>
      </c>
      <c r="B45" s="43">
        <f>Municipios!H45</f>
        <v>152</v>
      </c>
      <c r="C45" s="46">
        <f>Municipios!I45</f>
        <v>1.2011252647216866E-3</v>
      </c>
      <c r="D45" s="41">
        <f>Municipios!J45</f>
        <v>0.51770079337484609</v>
      </c>
      <c r="F45"/>
      <c r="G45" s="44"/>
      <c r="H45" s="34"/>
    </row>
    <row r="46" spans="1:8" s="15" customFormat="1" x14ac:dyDescent="0.35">
      <c r="A46" s="15" t="s">
        <v>935</v>
      </c>
      <c r="B46" s="43">
        <f>SUM(Municipios!H46:H856)</f>
        <v>61034</v>
      </c>
      <c r="C46" s="46">
        <f>B46/SUM(B2:B46)</f>
        <v>0.48229920662515408</v>
      </c>
      <c r="D46" s="40"/>
      <c r="F46"/>
      <c r="G46" s="44"/>
      <c r="H46" s="34"/>
    </row>
    <row r="47" spans="1:8" s="15" customFormat="1" x14ac:dyDescent="0.35">
      <c r="A47" s="15" t="s">
        <v>898</v>
      </c>
      <c r="B47" s="43">
        <f>SUM(B2:B46)</f>
        <v>126548</v>
      </c>
      <c r="C47" s="46">
        <f>SUM(C2:C46)</f>
        <v>1.0000000000000002</v>
      </c>
      <c r="D47" s="40"/>
      <c r="F47"/>
      <c r="G47" s="44"/>
      <c r="H47" s="34"/>
    </row>
  </sheetData>
  <pageMargins left="0.511811024" right="0.511811024" top="0.78740157499999996" bottom="0.78740157499999996" header="0.31496062000000002" footer="0.31496062000000002"/>
  <ignoredErrors>
    <ignoredError sqref="B4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Planilha2</vt:lpstr>
      <vt:lpstr>Planilha5</vt:lpstr>
      <vt:lpstr>Planilha5 (2)</vt:lpstr>
      <vt:lpstr>Datas</vt:lpstr>
      <vt:lpstr>Planilha1</vt:lpstr>
      <vt:lpstr>Planilha3</vt:lpstr>
      <vt:lpstr>Planilha6</vt:lpstr>
      <vt:lpstr>Municipios</vt:lpstr>
      <vt:lpstr>Pareto</vt:lpstr>
      <vt:lpstr>Dashboard</vt:lpstr>
      <vt:lpstr>Municipios!Area_de_impressao</vt:lpstr>
      <vt:lpstr>Municipios!Titulos_de_impressao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Braulio Couto</dc:creator>
  <cp:lastModifiedBy>Braulio Couto</cp:lastModifiedBy>
  <cp:lastPrinted>2020-09-29T17:25:52Z</cp:lastPrinted>
  <dcterms:created xsi:type="dcterms:W3CDTF">2020-09-29T11:50:20Z</dcterms:created>
  <dcterms:modified xsi:type="dcterms:W3CDTF">2021-04-09T17:44:14Z</dcterms:modified>
</cp:coreProperties>
</file>