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3290" tabRatio="869"/>
  </bookViews>
  <sheets>
    <sheet name="参考系统" sheetId="1" r:id="rId1"/>
    <sheet name="参考系统用损分布图" sheetId="4" r:id="rId2"/>
    <sheet name="优化系统给用损失分布图" sheetId="5" r:id="rId3"/>
    <sheet name="优化系统" sheetId="2" r:id="rId4"/>
    <sheet name="Sheet5" sheetId="9" r:id="rId5"/>
    <sheet name="Sheet2" sheetId="11" r:id="rId6"/>
    <sheet name="Sheet1" sheetId="10" r:id="rId7"/>
    <sheet name="Sheet3" sheetId="12" r:id="rId8"/>
    <sheet name="Sheet6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D18" i="9"/>
  <c r="E18" i="9"/>
  <c r="F18" i="9"/>
  <c r="C19" i="9"/>
  <c r="D19" i="9"/>
  <c r="E19" i="9"/>
  <c r="F19" i="9"/>
  <c r="C20" i="9"/>
  <c r="D20" i="9"/>
  <c r="E20" i="9"/>
  <c r="F20" i="9"/>
  <c r="F17" i="9"/>
  <c r="E17" i="9"/>
  <c r="D17" i="9"/>
  <c r="C17" i="9"/>
  <c r="D16" i="9"/>
  <c r="E16" i="9"/>
  <c r="F16" i="9"/>
  <c r="C16" i="9"/>
  <c r="H18" i="9"/>
  <c r="K17" i="9"/>
  <c r="J17" i="9"/>
  <c r="I17" i="9"/>
  <c r="H19" i="9"/>
  <c r="H16" i="9"/>
  <c r="I15" i="9"/>
  <c r="H15" i="9"/>
  <c r="I16" i="9"/>
  <c r="J16" i="9"/>
  <c r="K16" i="9"/>
  <c r="H17" i="9"/>
  <c r="I18" i="9"/>
  <c r="J18" i="9"/>
  <c r="K18" i="9"/>
  <c r="I19" i="9"/>
  <c r="J19" i="9"/>
  <c r="K19" i="9"/>
  <c r="J15" i="9"/>
  <c r="K15" i="9"/>
  <c r="B60" i="14"/>
  <c r="C60" i="14"/>
  <c r="D60" i="14"/>
  <c r="A60" i="14"/>
  <c r="C26" i="9" l="1"/>
  <c r="D27" i="9"/>
  <c r="E27" i="9"/>
  <c r="F27" i="9"/>
  <c r="C27" i="9"/>
  <c r="D26" i="9"/>
  <c r="E26" i="9"/>
  <c r="F26" i="9"/>
  <c r="C13" i="9"/>
  <c r="L21" i="2" l="1"/>
  <c r="I17" i="1"/>
  <c r="I15" i="1"/>
  <c r="I14" i="1"/>
  <c r="I16" i="1"/>
  <c r="L20" i="2"/>
  <c r="L19" i="2"/>
  <c r="L18" i="2"/>
  <c r="N22" i="11" l="1"/>
  <c r="N37" i="11"/>
  <c r="N36" i="11"/>
  <c r="O36" i="11" s="1"/>
  <c r="N35" i="11"/>
  <c r="O35" i="11" s="1"/>
  <c r="P37" i="11"/>
  <c r="P36" i="11"/>
  <c r="P35" i="11"/>
  <c r="P34" i="11"/>
  <c r="N19" i="11"/>
  <c r="N20" i="11"/>
  <c r="N21" i="11"/>
  <c r="N23" i="11"/>
  <c r="N24" i="11"/>
  <c r="N18" i="11"/>
  <c r="P33" i="11"/>
  <c r="O33" i="11"/>
  <c r="O34" i="11"/>
  <c r="O37" i="11"/>
  <c r="P32" i="11"/>
  <c r="P31" i="11"/>
  <c r="P30" i="11"/>
  <c r="P29" i="11"/>
  <c r="P28" i="11"/>
  <c r="P27" i="11"/>
  <c r="P26" i="11"/>
  <c r="O27" i="11"/>
  <c r="O28" i="11"/>
  <c r="O29" i="11"/>
  <c r="O30" i="11"/>
  <c r="O31" i="11"/>
  <c r="O32" i="11"/>
  <c r="O26" i="11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Q33" i="11"/>
  <c r="R33" i="11"/>
  <c r="S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K26" i="11"/>
  <c r="L26" i="11"/>
  <c r="M26" i="11"/>
  <c r="N26" i="11"/>
  <c r="C26" i="11"/>
  <c r="D26" i="11"/>
  <c r="E26" i="11"/>
  <c r="F26" i="11"/>
  <c r="G26" i="11"/>
  <c r="H26" i="11"/>
  <c r="I26" i="11"/>
  <c r="J26" i="11"/>
  <c r="B26" i="11"/>
  <c r="C6" i="10" l="1"/>
  <c r="B6" i="10"/>
  <c r="A6" i="10"/>
  <c r="C2" i="10"/>
  <c r="C3" i="10"/>
  <c r="C4" i="10"/>
  <c r="C5" i="10"/>
  <c r="C1" i="10"/>
  <c r="C49" i="1"/>
  <c r="D60" i="2" l="1"/>
  <c r="E60" i="2"/>
  <c r="F60" i="2"/>
  <c r="C60" i="2"/>
  <c r="D50" i="1"/>
  <c r="E50" i="1"/>
  <c r="F50" i="1"/>
  <c r="C50" i="1"/>
  <c r="B69" i="2"/>
  <c r="B74" i="2"/>
  <c r="B73" i="2"/>
  <c r="B72" i="2"/>
  <c r="B71" i="2"/>
  <c r="B68" i="2"/>
  <c r="B67" i="2"/>
  <c r="B66" i="2"/>
  <c r="B65" i="2"/>
  <c r="B64" i="2"/>
  <c r="D59" i="2" l="1"/>
  <c r="E59" i="2"/>
  <c r="F59" i="2"/>
  <c r="D49" i="1"/>
  <c r="E49" i="1"/>
  <c r="F49" i="1"/>
  <c r="B7" i="4"/>
  <c r="C47" i="1"/>
  <c r="B12" i="4"/>
  <c r="D13" i="9"/>
  <c r="E13" i="9"/>
  <c r="F13" i="9"/>
  <c r="D6" i="9"/>
  <c r="E6" i="9"/>
  <c r="F6" i="9"/>
  <c r="C6" i="9"/>
  <c r="D45" i="1"/>
  <c r="E45" i="1"/>
  <c r="F45" i="1"/>
  <c r="D44" i="1"/>
  <c r="E44" i="1"/>
  <c r="F44" i="1"/>
  <c r="C45" i="1"/>
  <c r="C44" i="1"/>
  <c r="D43" i="1"/>
  <c r="E43" i="1"/>
  <c r="F43" i="1"/>
  <c r="C43" i="1"/>
  <c r="D62" i="2"/>
  <c r="E62" i="2"/>
  <c r="F62" i="2"/>
  <c r="C62" i="2"/>
  <c r="D56" i="2"/>
  <c r="E56" i="2"/>
  <c r="F56" i="2"/>
  <c r="D54" i="2"/>
  <c r="E54" i="2"/>
  <c r="F54" i="2"/>
  <c r="D52" i="2"/>
  <c r="E52" i="2"/>
  <c r="F52" i="2"/>
  <c r="D51" i="2"/>
  <c r="E51" i="2"/>
  <c r="F51" i="2"/>
  <c r="F53" i="2" s="1"/>
  <c r="E53" i="2"/>
  <c r="D53" i="2" l="1"/>
  <c r="D61" i="2" l="1"/>
  <c r="E61" i="2"/>
  <c r="F61" i="2"/>
  <c r="C61" i="2"/>
  <c r="D46" i="1"/>
  <c r="E46" i="1"/>
  <c r="F46" i="1"/>
  <c r="C46" i="1"/>
  <c r="D6" i="4"/>
  <c r="D5" i="4"/>
  <c r="D4" i="4"/>
  <c r="D3" i="4"/>
  <c r="D2" i="4"/>
  <c r="D6" i="5"/>
  <c r="D5" i="5"/>
  <c r="D4" i="5"/>
  <c r="D3" i="5"/>
  <c r="D2" i="5"/>
  <c r="C6" i="5"/>
  <c r="C5" i="5"/>
  <c r="C4" i="5"/>
  <c r="C3" i="5"/>
  <c r="C2" i="5"/>
  <c r="C59" i="2"/>
  <c r="C56" i="2"/>
  <c r="K36" i="1"/>
  <c r="C53" i="2"/>
  <c r="C54" i="2" l="1"/>
  <c r="C52" i="2"/>
  <c r="C51" i="2"/>
  <c r="K33" i="1" l="1"/>
  <c r="I4" i="1"/>
  <c r="I3" i="1"/>
  <c r="I2" i="1"/>
  <c r="C42" i="1"/>
  <c r="C2" i="4"/>
  <c r="C6" i="4"/>
  <c r="C5" i="4"/>
  <c r="C4" i="4"/>
  <c r="C3" i="4"/>
  <c r="K28" i="1"/>
  <c r="K26" i="1"/>
  <c r="D38" i="1"/>
  <c r="D47" i="1" s="1"/>
  <c r="E38" i="1"/>
  <c r="E47" i="1" s="1"/>
  <c r="D37" i="1"/>
  <c r="E37" i="1"/>
  <c r="F37" i="1"/>
  <c r="C37" i="1"/>
  <c r="D39" i="1"/>
  <c r="E39" i="1"/>
  <c r="F39" i="1"/>
  <c r="F38" i="1" s="1"/>
  <c r="F47" i="1" s="1"/>
  <c r="C39" i="1"/>
  <c r="C38" i="1" s="1"/>
  <c r="K31" i="1" s="1"/>
</calcChain>
</file>

<file path=xl/sharedStrings.xml><?xml version="1.0" encoding="utf-8"?>
<sst xmlns="http://schemas.openxmlformats.org/spreadsheetml/2006/main" count="231" uniqueCount="154">
  <si>
    <t>compnant</t>
  </si>
  <si>
    <t>THA</t>
  </si>
  <si>
    <t>75%THA</t>
  </si>
  <si>
    <t>50%THA</t>
  </si>
  <si>
    <t>40%THA</t>
  </si>
  <si>
    <t>SHP</t>
  </si>
  <si>
    <t>HP1</t>
  </si>
  <si>
    <t>IP1</t>
  </si>
  <si>
    <t>IP2</t>
  </si>
  <si>
    <t>IP3</t>
  </si>
  <si>
    <t>LP1</t>
  </si>
  <si>
    <t>LP2</t>
  </si>
  <si>
    <t>LP3</t>
  </si>
  <si>
    <t>HP2</t>
  </si>
  <si>
    <t>IP4</t>
  </si>
  <si>
    <t>LP4</t>
  </si>
  <si>
    <t>HTR2</t>
  </si>
  <si>
    <t>HTR3</t>
  </si>
  <si>
    <t>HTR4</t>
  </si>
  <si>
    <t>HTR6</t>
  </si>
  <si>
    <t>HTR7</t>
  </si>
  <si>
    <t>Condenser</t>
  </si>
  <si>
    <t>Heat_exchanger_1</t>
  </si>
  <si>
    <t>Heat_exchanger_2</t>
  </si>
  <si>
    <t>HTR1</t>
  </si>
  <si>
    <t>HTRa5_9</t>
  </si>
  <si>
    <t>HTRa5_8</t>
  </si>
  <si>
    <t>HTRa5_7</t>
  </si>
  <si>
    <t>HTRa5_6</t>
  </si>
  <si>
    <t>HTR5</t>
  </si>
  <si>
    <t>HTRa5_5</t>
  </si>
  <si>
    <t>HTRa5_2</t>
  </si>
  <si>
    <t>HTR8</t>
  </si>
  <si>
    <t>HTRa5_4</t>
  </si>
  <si>
    <t>HTR9</t>
  </si>
  <si>
    <t>HTRa5_1</t>
  </si>
  <si>
    <t>PAP</t>
  </si>
  <si>
    <t>SAP</t>
  </si>
  <si>
    <t>Heat_exchanger</t>
  </si>
  <si>
    <t>Heat_exchanger_4</t>
  </si>
  <si>
    <t>Air_preheater_3</t>
  </si>
  <si>
    <t>Air_preheater_2</t>
  </si>
  <si>
    <t>Air_preheater_4</t>
  </si>
  <si>
    <t>APHa8_3</t>
  </si>
  <si>
    <t>APHa8_2</t>
  </si>
  <si>
    <t>APHa8</t>
  </si>
  <si>
    <t>APHa8_1</t>
  </si>
  <si>
    <t>APHa6</t>
  </si>
  <si>
    <t>APHa5</t>
  </si>
  <si>
    <t>APHa3</t>
  </si>
  <si>
    <t>APHa3_1</t>
  </si>
  <si>
    <t>Air_preheater_1</t>
  </si>
  <si>
    <t>DEA</t>
    <phoneticPr fontId="1" type="noConversion"/>
  </si>
  <si>
    <t>DEA</t>
    <phoneticPr fontId="1" type="noConversion"/>
  </si>
  <si>
    <t>turbine</t>
    <phoneticPr fontId="1" type="noConversion"/>
  </si>
  <si>
    <t>回热系统</t>
    <phoneticPr fontId="1" type="noConversion"/>
  </si>
  <si>
    <t>空预系统</t>
    <phoneticPr fontId="1" type="noConversion"/>
  </si>
  <si>
    <t>boliler</t>
    <phoneticPr fontId="1" type="noConversion"/>
  </si>
  <si>
    <t>turbine</t>
    <phoneticPr fontId="1" type="noConversion"/>
  </si>
  <si>
    <t>回热系统</t>
    <phoneticPr fontId="1" type="noConversion"/>
  </si>
  <si>
    <t>空预器系统</t>
    <phoneticPr fontId="1" type="noConversion"/>
  </si>
  <si>
    <t>boiler</t>
    <phoneticPr fontId="1" type="noConversion"/>
  </si>
  <si>
    <t>items</t>
  </si>
  <si>
    <t>Exergy loss(MW)</t>
  </si>
  <si>
    <t>Boiler</t>
  </si>
  <si>
    <t>Other</t>
  </si>
  <si>
    <t>regenerative system</t>
  </si>
  <si>
    <t>TOTAL</t>
  </si>
  <si>
    <t>turbine</t>
  </si>
  <si>
    <t>turbine</t>
    <phoneticPr fontId="1" type="noConversion"/>
  </si>
  <si>
    <t>空预系统</t>
    <phoneticPr fontId="1" type="noConversion"/>
  </si>
  <si>
    <t>regenerative system</t>
    <phoneticPr fontId="1" type="noConversion"/>
  </si>
  <si>
    <t>Boiler（without AP）</t>
    <phoneticPr fontId="1" type="noConversion"/>
  </si>
  <si>
    <t xml:space="preserve">Air Preheater </t>
    <phoneticPr fontId="1" type="noConversion"/>
  </si>
  <si>
    <t>HP1</t>
    <phoneticPr fontId="1" type="noConversion"/>
  </si>
  <si>
    <t>总输入用</t>
    <phoneticPr fontId="1" type="noConversion"/>
  </si>
  <si>
    <t>输出周功</t>
    <phoneticPr fontId="1" type="noConversion"/>
  </si>
  <si>
    <t>总用损失</t>
    <phoneticPr fontId="1" type="noConversion"/>
  </si>
  <si>
    <t>输入燃料用</t>
    <phoneticPr fontId="1" type="noConversion"/>
  </si>
  <si>
    <t>输出电</t>
    <phoneticPr fontId="1" type="noConversion"/>
  </si>
  <si>
    <t>总用损失</t>
    <phoneticPr fontId="1" type="noConversion"/>
  </si>
  <si>
    <t>未统计用损失</t>
    <phoneticPr fontId="1" type="noConversion"/>
  </si>
  <si>
    <t>统计总损失</t>
    <phoneticPr fontId="1" type="noConversion"/>
  </si>
  <si>
    <t>总效率</t>
    <phoneticPr fontId="1" type="noConversion"/>
  </si>
  <si>
    <t>Power generation</t>
    <phoneticPr fontId="1" type="noConversion"/>
  </si>
  <si>
    <t>Regenerative system</t>
    <phoneticPr fontId="1" type="noConversion"/>
  </si>
  <si>
    <t>Turbine</t>
    <phoneticPr fontId="1" type="noConversion"/>
  </si>
  <si>
    <t>Powe Generation</t>
    <phoneticPr fontId="1" type="noConversion"/>
  </si>
  <si>
    <t>Turbine</t>
    <phoneticPr fontId="1" type="noConversion"/>
  </si>
  <si>
    <t>Regenerative system</t>
    <phoneticPr fontId="1" type="noConversion"/>
  </si>
  <si>
    <t>Boiler（without AP）</t>
  </si>
  <si>
    <t xml:space="preserve">Air Preheater </t>
  </si>
  <si>
    <t>tuibine</t>
  </si>
  <si>
    <t>tuibine</t>
    <phoneticPr fontId="1" type="noConversion"/>
  </si>
  <si>
    <t>回热</t>
  </si>
  <si>
    <t>回热</t>
    <phoneticPr fontId="1" type="noConversion"/>
  </si>
  <si>
    <t>空预</t>
  </si>
  <si>
    <t>空预</t>
    <phoneticPr fontId="1" type="noConversion"/>
  </si>
  <si>
    <t>other</t>
  </si>
  <si>
    <t>other</t>
    <phoneticPr fontId="1" type="noConversion"/>
  </si>
  <si>
    <t>空预系统</t>
    <phoneticPr fontId="1" type="noConversion"/>
  </si>
  <si>
    <t>other</t>
    <phoneticPr fontId="1" type="noConversion"/>
  </si>
  <si>
    <t>boiler</t>
  </si>
  <si>
    <t>boiler</t>
    <phoneticPr fontId="1" type="noConversion"/>
  </si>
  <si>
    <t>total-opt</t>
    <phoneticPr fontId="1" type="noConversion"/>
  </si>
  <si>
    <t>total-ref</t>
    <phoneticPr fontId="1" type="noConversion"/>
  </si>
  <si>
    <t>用效率</t>
    <phoneticPr fontId="1" type="noConversion"/>
  </si>
  <si>
    <t>Boiler</t>
    <phoneticPr fontId="1" type="noConversion"/>
  </si>
  <si>
    <t>Turbine</t>
    <phoneticPr fontId="1" type="noConversion"/>
  </si>
  <si>
    <t>Optimization System Exergy Efficience</t>
    <phoneticPr fontId="1" type="noConversion"/>
  </si>
  <si>
    <t>Reference System Exergy Efficience</t>
    <phoneticPr fontId="1" type="noConversion"/>
  </si>
  <si>
    <t>THA</t>
    <phoneticPr fontId="1" type="noConversion"/>
  </si>
  <si>
    <t>75%THA</t>
    <phoneticPr fontId="1" type="noConversion"/>
  </si>
  <si>
    <t>50%THA</t>
    <phoneticPr fontId="1" type="noConversion"/>
  </si>
  <si>
    <t>40%THA</t>
    <phoneticPr fontId="1" type="noConversion"/>
  </si>
  <si>
    <t>AOC</t>
  </si>
  <si>
    <t>APH</t>
  </si>
  <si>
    <t>VHP</t>
  </si>
  <si>
    <t>HP</t>
  </si>
  <si>
    <t>IP</t>
  </si>
  <si>
    <t>LP</t>
  </si>
  <si>
    <t>HRH</t>
  </si>
  <si>
    <t>DEA</t>
  </si>
  <si>
    <t>LRH</t>
  </si>
  <si>
    <t>LPE</t>
  </si>
  <si>
    <t>用耗率</t>
    <phoneticPr fontId="1" type="noConversion"/>
  </si>
  <si>
    <t>Design Cold side APHa1</t>
  </si>
  <si>
    <t>Design Hot side APHa1</t>
  </si>
  <si>
    <t>Design Cold side APHa2</t>
  </si>
  <si>
    <t>Design Hot side APHa2</t>
  </si>
  <si>
    <t>Design Cold side APHa3</t>
  </si>
  <si>
    <t>Design Hot side APHa3</t>
  </si>
  <si>
    <t>Design Cold side APHa4</t>
  </si>
  <si>
    <t>Design Hot side APHa4</t>
  </si>
  <si>
    <t>Design Cold side APHa5</t>
  </si>
  <si>
    <t>Design Hot side APHa5</t>
  </si>
  <si>
    <t>Design Cold side APHa6</t>
  </si>
  <si>
    <t>Design Hot side APHa6</t>
  </si>
  <si>
    <t>Design Cold side APHa7</t>
  </si>
  <si>
    <t>Design Hot side APHa7</t>
  </si>
  <si>
    <t>Design Cold side APHa8</t>
  </si>
  <si>
    <t>Design Hot side APHa8</t>
  </si>
  <si>
    <t>Design Cold side Air_preheater_1</t>
  </si>
  <si>
    <t>Design Hot side Air_preheater_1</t>
  </si>
  <si>
    <t>Design Cold side Air_preheater_2</t>
  </si>
  <si>
    <t>Design Hot side Air_preheater_2</t>
  </si>
  <si>
    <t>Design Cold side Air_preheater_3</t>
  </si>
  <si>
    <t>Design Hot side Air_preheater_3</t>
  </si>
  <si>
    <t>Design Cold side Air_preheater_4</t>
  </si>
  <si>
    <t>Design Hot side Air_preheater_4</t>
  </si>
  <si>
    <t>LPE用损</t>
    <phoneticPr fontId="1" type="noConversion"/>
  </si>
  <si>
    <t>reheaters</t>
    <phoneticPr fontId="1" type="noConversion"/>
  </si>
  <si>
    <t>DEA</t>
    <phoneticPr fontId="1" type="noConversion"/>
  </si>
  <si>
    <t>Regenerative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</si>
</sst>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0.0E+00"/>
    <numFmt numFmtId="178" formatCode="0.0000_ 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0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0" fillId="3" borderId="0" xfId="0" applyFill="1"/>
    <xf numFmtId="0" fontId="4" fillId="0" borderId="0" xfId="0" applyFont="1"/>
    <xf numFmtId="177" fontId="4" fillId="0" borderId="0" xfId="0" applyNumberFormat="1" applyFont="1"/>
    <xf numFmtId="178" fontId="0" fillId="0" borderId="0" xfId="0" applyNumberFormat="1"/>
    <xf numFmtId="178" fontId="0" fillId="2" borderId="0" xfId="0" applyNumberFormat="1" applyFill="1"/>
    <xf numFmtId="179" fontId="0" fillId="2" borderId="0" xfId="0" applyNumberFormat="1" applyFill="1"/>
    <xf numFmtId="179" fontId="0" fillId="0" borderId="0" xfId="0" applyNumberFormat="1"/>
    <xf numFmtId="179" fontId="0" fillId="3" borderId="0" xfId="0" applyNumberFormat="1" applyFill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A-40DC-B9CB-95E7C9B1B7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1A-40DC-B9CB-95E7C9B1B7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A-40DC-B9CB-95E7C9B1B7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A-40DC-B9CB-95E7C9B1B7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1A-40DC-B9CB-95E7C9B1B758}"/>
              </c:ext>
            </c:extLst>
          </c:dPt>
          <c:dLbls>
            <c:dLbl>
              <c:idx val="0"/>
              <c:layout>
                <c:manualLayout>
                  <c:x val="0.11515146544181977"/>
                  <c:y val="-0.180177894429862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F1A-40DC-B9CB-95E7C9B1B758}"/>
                </c:ext>
              </c:extLst>
            </c:dLbl>
            <c:dLbl>
              <c:idx val="1"/>
              <c:layout>
                <c:manualLayout>
                  <c:x val="7.9363517060367453E-4"/>
                  <c:y val="-1.4101778944298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F1A-40DC-B9CB-95E7C9B1B758}"/>
                </c:ext>
              </c:extLst>
            </c:dLbl>
            <c:dLbl>
              <c:idx val="3"/>
              <c:layout>
                <c:manualLayout>
                  <c:x val="2.7397747156605423E-2"/>
                  <c:y val="3.840915718868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1A-40DC-B9CB-95E7C9B1B758}"/>
                </c:ext>
              </c:extLst>
            </c:dLbl>
            <c:dLbl>
              <c:idx val="4"/>
              <c:layout>
                <c:manualLayout>
                  <c:x val="1.263396762904637E-2"/>
                  <c:y val="-1.957567804024496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1A-40DC-B9CB-95E7C9B1B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参考系统用损分布图!$A$2:$A$6</c:f>
              <c:strCache>
                <c:ptCount val="5"/>
                <c:pt idx="0">
                  <c:v>Boiler（without AP）</c:v>
                </c:pt>
                <c:pt idx="1">
                  <c:v>Turbine</c:v>
                </c:pt>
                <c:pt idx="2">
                  <c:v>Air Preheater </c:v>
                </c:pt>
                <c:pt idx="3">
                  <c:v>Other</c:v>
                </c:pt>
                <c:pt idx="4">
                  <c:v>Regenerative system</c:v>
                </c:pt>
              </c:strCache>
            </c:strRef>
          </c:cat>
          <c:val>
            <c:numRef>
              <c:f>参考系统用损分布图!$C$2:$C$6</c:f>
              <c:numCache>
                <c:formatCode>0.00%</c:formatCode>
                <c:ptCount val="5"/>
                <c:pt idx="0">
                  <c:v>0.78335148363074958</c:v>
                </c:pt>
                <c:pt idx="1">
                  <c:v>5.616830396633226E-2</c:v>
                </c:pt>
                <c:pt idx="2">
                  <c:v>2.4289164099127483E-2</c:v>
                </c:pt>
                <c:pt idx="3">
                  <c:v>0.11620771878681035</c:v>
                </c:pt>
                <c:pt idx="4">
                  <c:v>1.9983329516980331E-2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0DC-B9CB-95E7C9B1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4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3333333333333"/>
          <c:y val="0.10698745990084572"/>
          <c:w val="0.81388888888888888"/>
          <c:h val="0.61819991251093609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82-41F9-AD2F-9FF2952A0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82-41F9-AD2F-9FF2952A0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D0-427E-BC1B-C8B103FCAC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D0-427E-BC1B-C8B103FCAC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D0-427E-BC1B-C8B103FCAC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D0-427E-BC1B-C8B103FCAC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D0-427E-BC1B-C8B103FCACD4}"/>
              </c:ext>
            </c:extLst>
          </c:dPt>
          <c:dLbls>
            <c:dLbl>
              <c:idx val="0"/>
              <c:layout>
                <c:manualLayout>
                  <c:x val="0.12924311023622048"/>
                  <c:y val="2.859434237386950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E82-41F9-AD2F-9FF2952A023E}"/>
                </c:ext>
              </c:extLst>
            </c:dLbl>
            <c:dLbl>
              <c:idx val="1"/>
              <c:layout>
                <c:manualLayout>
                  <c:x val="6.8456364829396321E-2"/>
                  <c:y val="0.2267767570720326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E82-41F9-AD2F-9FF2952A023E}"/>
                </c:ext>
              </c:extLst>
            </c:dLbl>
            <c:numFmt formatCode="0.00%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参考系统用损分布图!$A$1:$A$6</c:f>
              <c:strCache>
                <c:ptCount val="6"/>
                <c:pt idx="0">
                  <c:v>Powe Generation</c:v>
                </c:pt>
                <c:pt idx="1">
                  <c:v>Boiler（without AP）</c:v>
                </c:pt>
                <c:pt idx="2">
                  <c:v>Turbine</c:v>
                </c:pt>
                <c:pt idx="3">
                  <c:v>Air Preheater </c:v>
                </c:pt>
                <c:pt idx="4">
                  <c:v>Other</c:v>
                </c:pt>
                <c:pt idx="5">
                  <c:v>Regenerative system</c:v>
                </c:pt>
              </c:strCache>
            </c:strRef>
          </c:cat>
          <c:val>
            <c:numRef>
              <c:f>参考系统用损分布图!$B$1:$B$6</c:f>
              <c:numCache>
                <c:formatCode>General</c:formatCode>
                <c:ptCount val="6"/>
                <c:pt idx="0">
                  <c:v>999.71</c:v>
                </c:pt>
                <c:pt idx="1">
                  <c:v>883.26</c:v>
                </c:pt>
                <c:pt idx="2">
                  <c:v>63.332000000000001</c:v>
                </c:pt>
                <c:pt idx="3">
                  <c:v>27.387</c:v>
                </c:pt>
                <c:pt idx="4">
                  <c:v>131.0288316809017</c:v>
                </c:pt>
                <c:pt idx="5">
                  <c:v>22.531999999999996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2-41F9-AD2F-9FF2952A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07720909886265"/>
          <c:y val="8.8288130650335375E-2"/>
          <c:w val="0.43884558180227468"/>
          <c:h val="0.73140930300379114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83-4F33-AAE7-89966029C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83-4F33-AAE7-89966029CA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83-4F33-AAE7-89966029CA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83-4F33-AAE7-89966029CA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E-41DC-9145-840C3B472A86}"/>
              </c:ext>
            </c:extLst>
          </c:dPt>
          <c:dLbls>
            <c:dLbl>
              <c:idx val="0"/>
              <c:layout>
                <c:manualLayout>
                  <c:x val="0.14031430446194221"/>
                  <c:y val="-0.202240449110527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883-4F33-AAE7-89966029CA03}"/>
                </c:ext>
              </c:extLst>
            </c:dLbl>
            <c:dLbl>
              <c:idx val="1"/>
              <c:layout>
                <c:manualLayout>
                  <c:x val="5.2720909886264213E-3"/>
                  <c:y val="2.05384222805482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883-4F33-AAE7-89966029CA03}"/>
                </c:ext>
              </c:extLst>
            </c:dLbl>
            <c:dLbl>
              <c:idx val="2"/>
              <c:layout>
                <c:manualLayout>
                  <c:x val="3.3216097987751533E-2"/>
                  <c:y val="2.4261811023622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883-4F33-AAE7-89966029CA03}"/>
                </c:ext>
              </c:extLst>
            </c:dLbl>
            <c:dLbl>
              <c:idx val="3"/>
              <c:layout>
                <c:manualLayout>
                  <c:x val="-2.7926509186351708E-3"/>
                  <c:y val="8.924978127734033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883-4F33-AAE7-89966029C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优化系统给用损失分布图!$A$2:$A$6</c:f>
              <c:strCache>
                <c:ptCount val="5"/>
                <c:pt idx="0">
                  <c:v>Boiler（without AP）</c:v>
                </c:pt>
                <c:pt idx="1">
                  <c:v>Turbine</c:v>
                </c:pt>
                <c:pt idx="2">
                  <c:v>Air Preheater </c:v>
                </c:pt>
                <c:pt idx="3">
                  <c:v>Other</c:v>
                </c:pt>
                <c:pt idx="4">
                  <c:v>Regenerative system</c:v>
                </c:pt>
              </c:strCache>
            </c:strRef>
          </c:cat>
          <c:val>
            <c:numRef>
              <c:f>优化系统给用损失分布图!$B$2:$B$6</c:f>
              <c:numCache>
                <c:formatCode>General</c:formatCode>
                <c:ptCount val="5"/>
                <c:pt idx="0">
                  <c:v>872.22337148317297</c:v>
                </c:pt>
                <c:pt idx="1">
                  <c:v>63.966999999999999</c:v>
                </c:pt>
                <c:pt idx="2">
                  <c:v>16.553000000000001</c:v>
                </c:pt>
                <c:pt idx="3">
                  <c:v>142.41665065797679</c:v>
                </c:pt>
                <c:pt idx="4">
                  <c:v>21.557000000000002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3-4F33-AAE7-89966029CA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F08-4EF7-B121-0F328C0DF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8-4EF7-B121-0F328C0DF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08-4EF7-B121-0F328C0DF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8-4EF7-B121-0F328C0DF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08-4EF7-B121-0F328C0DF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C6-439D-93DA-DF5F57211C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8-4EF7-B121-0F328C0DF014}"/>
              </c:ext>
            </c:extLst>
          </c:dPt>
          <c:dLbls>
            <c:dLbl>
              <c:idx val="0"/>
              <c:layout>
                <c:manualLayout>
                  <c:x val="0.14370767716535432"/>
                  <c:y val="2.8594342373869509E-3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F08-4EF7-B121-0F328C0DF014}"/>
                </c:ext>
              </c:extLst>
            </c:dLbl>
            <c:dLbl>
              <c:idx val="1"/>
              <c:layout>
                <c:manualLayout>
                  <c:x val="5.9099737532808297E-2"/>
                  <c:y val="0.2050287984835229"/>
                </c:manualLayout>
              </c:layout>
              <c:numFmt formatCode="0.0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F08-4EF7-B121-0F328C0DF014}"/>
                </c:ext>
              </c:extLst>
            </c:dLbl>
            <c:dLbl>
              <c:idx val="2"/>
              <c:layout>
                <c:manualLayout>
                  <c:x val="1.1075021872265966E-3"/>
                  <c:y val="-1.26629483814523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08-4EF7-B121-0F328C0DF014}"/>
                </c:ext>
              </c:extLst>
            </c:dLbl>
            <c:dLbl>
              <c:idx val="3"/>
              <c:layout>
                <c:manualLayout>
                  <c:x val="7.204396325459419E-3"/>
                  <c:y val="3.60757509477981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F08-4EF7-B121-0F328C0DF014}"/>
                </c:ext>
              </c:extLst>
            </c:dLbl>
            <c:dLbl>
              <c:idx val="4"/>
              <c:layout>
                <c:manualLayout>
                  <c:x val="-2.4705599300087488E-2"/>
                  <c:y val="1.38702974628171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F08-4EF7-B121-0F328C0DF014}"/>
                </c:ext>
              </c:extLst>
            </c:dLbl>
            <c:dLbl>
              <c:idx val="6"/>
              <c:layout>
                <c:manualLayout>
                  <c:x val="-0.13523206474190733"/>
                  <c:y val="-1.7701953922426364E-3"/>
                </c:manualLayout>
              </c:layout>
              <c:numFmt formatCode="0.0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F08-4EF7-B121-0F328C0DF01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优化系统给用损失分布图!$A$1:$A$6</c:f>
              <c:strCache>
                <c:ptCount val="6"/>
                <c:pt idx="0">
                  <c:v>Power generation</c:v>
                </c:pt>
                <c:pt idx="1">
                  <c:v>Boiler（without AP）</c:v>
                </c:pt>
                <c:pt idx="2">
                  <c:v>Turbine</c:v>
                </c:pt>
                <c:pt idx="3">
                  <c:v>Air Preheater </c:v>
                </c:pt>
                <c:pt idx="4">
                  <c:v>Other</c:v>
                </c:pt>
                <c:pt idx="5">
                  <c:v>Regenerative system</c:v>
                </c:pt>
              </c:strCache>
            </c:strRef>
          </c:cat>
          <c:val>
            <c:numRef>
              <c:f>优化系统给用损失分布图!$B$1:$B$6</c:f>
              <c:numCache>
                <c:formatCode>General</c:formatCode>
                <c:ptCount val="6"/>
                <c:pt idx="0">
                  <c:v>1011.21</c:v>
                </c:pt>
                <c:pt idx="1">
                  <c:v>872.22337148317297</c:v>
                </c:pt>
                <c:pt idx="2">
                  <c:v>63.966999999999999</c:v>
                </c:pt>
                <c:pt idx="3">
                  <c:v>16.553000000000001</c:v>
                </c:pt>
                <c:pt idx="4">
                  <c:v>142.41665065797679</c:v>
                </c:pt>
                <c:pt idx="5">
                  <c:v>21.557000000000002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8-4EF7-B121-0F328C0D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93"/>
        <c:splitType val="pos"/>
        <c:splitPos val="5"/>
        <c:secondPieSize val="6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8930346838806"/>
          <c:y val="0.18805502455415096"/>
          <c:w val="0.89521062992125988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Sheet5!$A$16</c:f>
              <c:strCache>
                <c:ptCount val="1"/>
                <c:pt idx="0">
                  <c:v>Boiler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Sheet5!$C$16:$F$16</c:f>
              <c:numCache>
                <c:formatCode>0.0E+00</c:formatCode>
                <c:ptCount val="4"/>
                <c:pt idx="0">
                  <c:v>20.96580090718081</c:v>
                </c:pt>
                <c:pt idx="1">
                  <c:v>14.1691068281109</c:v>
                </c:pt>
                <c:pt idx="2">
                  <c:v>11.542575903830121</c:v>
                </c:pt>
                <c:pt idx="3">
                  <c:v>2.9485109293265754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5-4339-9122-3142B244FAF6}"/>
            </c:ext>
          </c:extLst>
        </c:ser>
        <c:ser>
          <c:idx val="1"/>
          <c:order val="1"/>
          <c:tx>
            <c:strRef>
              <c:f>Sheet5!$A$17</c:f>
              <c:strCache>
                <c:ptCount val="1"/>
                <c:pt idx="0">
                  <c:v>Turbine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Sheet5!$C$17:$F$17</c:f>
              <c:numCache>
                <c:formatCode>0.0E+00</c:formatCode>
                <c:ptCount val="4"/>
                <c:pt idx="0">
                  <c:v>9.2492433311899824E-2</c:v>
                </c:pt>
                <c:pt idx="1">
                  <c:v>0.34106440761689366</c:v>
                </c:pt>
                <c:pt idx="2">
                  <c:v>0.31137637735060425</c:v>
                </c:pt>
                <c:pt idx="3">
                  <c:v>0.27395766309021297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5-4339-9122-3142B244FAF6}"/>
            </c:ext>
          </c:extLst>
        </c:ser>
        <c:ser>
          <c:idx val="2"/>
          <c:order val="2"/>
          <c:tx>
            <c:strRef>
              <c:f>Sheet5!$A$18</c:f>
              <c:strCache>
                <c:ptCount val="1"/>
                <c:pt idx="0">
                  <c:v>Air Preheater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Sheet5!$C$18:$F$18</c:f>
              <c:numCache>
                <c:formatCode>0.0E+00</c:formatCode>
                <c:ptCount val="4"/>
                <c:pt idx="0">
                  <c:v>11.025446605690233</c:v>
                </c:pt>
                <c:pt idx="1">
                  <c:v>5.6726739673050099</c:v>
                </c:pt>
                <c:pt idx="2">
                  <c:v>6.3990708732567407</c:v>
                </c:pt>
                <c:pt idx="3">
                  <c:v>4.1326837452580856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5-4339-9122-3142B244FAF6}"/>
            </c:ext>
          </c:extLst>
        </c:ser>
        <c:ser>
          <c:idx val="3"/>
          <c:order val="3"/>
          <c:tx>
            <c:strRef>
              <c:f>Sheet5!$A$19</c:f>
              <c:strCache>
                <c:ptCount val="1"/>
                <c:pt idx="0">
                  <c:v>Regenerative system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Sheet5!$C$19:$F$19</c:f>
              <c:numCache>
                <c:formatCode>0.0E+00</c:formatCode>
                <c:ptCount val="4"/>
                <c:pt idx="0">
                  <c:v>1.2205112350729721</c:v>
                </c:pt>
                <c:pt idx="1">
                  <c:v>2.7464995313759464</c:v>
                </c:pt>
                <c:pt idx="2">
                  <c:v>-0.23382112005831263</c:v>
                </c:pt>
                <c:pt idx="3">
                  <c:v>-1.0477295152949742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5-4339-9122-3142B244FAF6}"/>
            </c:ext>
          </c:extLst>
        </c:ser>
        <c:ser>
          <c:idx val="4"/>
          <c:order val="4"/>
          <c:tx>
            <c:strRef>
              <c:f>Sheet5!$A$20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Sheet5!$C$20:$F$20</c:f>
              <c:numCache>
                <c:formatCode>0.0E+00</c:formatCode>
                <c:ptCount val="4"/>
                <c:pt idx="0">
                  <c:v>-9.7710172019954129</c:v>
                </c:pt>
                <c:pt idx="1">
                  <c:v>-26.060764109656521</c:v>
                </c:pt>
                <c:pt idx="2">
                  <c:v>-30.618966571337626</c:v>
                </c:pt>
                <c:pt idx="3">
                  <c:v>-36.915497516414071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5-4339-9122-3142B244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41887"/>
        <c:axId val="1890254783"/>
      </c:lineChart>
      <c:catAx>
        <c:axId val="189024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54783"/>
        <c:crosses val="autoZero"/>
        <c:auto val="1"/>
        <c:lblAlgn val="ctr"/>
        <c:lblOffset val="100"/>
        <c:noMultiLvlLbl val="0"/>
      </c:catAx>
      <c:valAx>
        <c:axId val="189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-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Sheet5!$H$15:$K$15</c:f>
              <c:numCache>
                <c:formatCode>General</c:formatCode>
                <c:ptCount val="4"/>
                <c:pt idx="0">
                  <c:v>-11.040348219765065</c:v>
                </c:pt>
                <c:pt idx="1">
                  <c:v>16.485036421516952</c:v>
                </c:pt>
                <c:pt idx="2">
                  <c:v>10.296318509304001</c:v>
                </c:pt>
                <c:pt idx="3">
                  <c:v>9.48314958659995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C5A-82B8-0A8E7404B4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Sheet5!$H$16:$K$16</c:f>
              <c:numCache>
                <c:formatCode>General</c:formatCode>
                <c:ptCount val="4"/>
                <c:pt idx="0">
                  <c:v>0.63499999999999801</c:v>
                </c:pt>
                <c:pt idx="1">
                  <c:v>1.5020000000000095</c:v>
                </c:pt>
                <c:pt idx="2">
                  <c:v>0.85900000000000176</c:v>
                </c:pt>
                <c:pt idx="3">
                  <c:v>0.58799999999999386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C5A-82B8-0A8E7404B4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Sheet5!$H$17:$K$17</c:f>
              <c:numCache>
                <c:formatCode>General</c:formatCode>
                <c:ptCount val="4"/>
                <c:pt idx="0">
                  <c:v>-10.834</c:v>
                </c:pt>
                <c:pt idx="1">
                  <c:v>-3.5480000000000018</c:v>
                </c:pt>
                <c:pt idx="2">
                  <c:v>-2.8180000000000014</c:v>
                </c:pt>
                <c:pt idx="3">
                  <c:v>-1.4049999999999994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4C5A-82B8-0A8E7404B4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Sheet5!$H$18:$K$18</c:f>
              <c:numCache>
                <c:formatCode>General</c:formatCode>
                <c:ptCount val="4"/>
                <c:pt idx="0">
                  <c:v>-0.97499999999999432</c:v>
                </c:pt>
                <c:pt idx="1">
                  <c:v>-1.4639999999999969</c:v>
                </c:pt>
                <c:pt idx="2">
                  <c:v>0.46200000000000152</c:v>
                </c:pt>
                <c:pt idx="3">
                  <c:v>0.65899999999999892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C5A-82B8-0A8E7404B4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Sheet5!$H$19:$K$19</c:f>
              <c:numCache>
                <c:formatCode>General</c:formatCode>
                <c:ptCount val="4"/>
                <c:pt idx="0" formatCode="0.00_);[Red]\(0.00\)">
                  <c:v>11.387818977075085</c:v>
                </c:pt>
                <c:pt idx="1">
                  <c:v>23.789702655403147</c:v>
                </c:pt>
                <c:pt idx="2">
                  <c:v>17.796310349085999</c:v>
                </c:pt>
                <c:pt idx="3">
                  <c:v>16.386827899393019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C5A-82B8-0A8E7404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45248"/>
        <c:axId val="659343584"/>
      </c:lineChart>
      <c:catAx>
        <c:axId val="65934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43584"/>
        <c:crosses val="autoZero"/>
        <c:auto val="1"/>
        <c:lblAlgn val="ctr"/>
        <c:lblOffset val="100"/>
        <c:noMultiLvlLbl val="0"/>
      </c:catAx>
      <c:valAx>
        <c:axId val="6593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Sheet6!$A$60:$D$60</c:f>
              <c:numCache>
                <c:formatCode>General</c:formatCode>
                <c:ptCount val="4"/>
                <c:pt idx="0">
                  <c:v>2.0965800907180809E-2</c:v>
                </c:pt>
                <c:pt idx="1">
                  <c:v>1.41691068281109E-2</c:v>
                </c:pt>
                <c:pt idx="2">
                  <c:v>1.1542575903830121E-2</c:v>
                </c:pt>
                <c:pt idx="3">
                  <c:v>2.9485109293265754E-3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D-4E31-B484-8EA7BDE2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58448"/>
        <c:axId val="673869680"/>
      </c:lineChart>
      <c:catAx>
        <c:axId val="6738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9680"/>
        <c:crosses val="autoZero"/>
        <c:auto val="1"/>
        <c:lblAlgn val="ctr"/>
        <c:lblOffset val="100"/>
        <c:noMultiLvlLbl val="0"/>
      </c:catAx>
      <c:valAx>
        <c:axId val="6738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0</xdr:rowOff>
    </xdr:from>
    <xdr:to>
      <xdr:col>13</xdr:col>
      <xdr:colOff>254000</xdr:colOff>
      <xdr:row>15</xdr:row>
      <xdr:rowOff>69850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6</xdr:row>
      <xdr:rowOff>136525</xdr:rowOff>
    </xdr:from>
    <xdr:to>
      <xdr:col>13</xdr:col>
      <xdr:colOff>349250</xdr:colOff>
      <xdr:row>22</xdr:row>
      <xdr:rowOff>34925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</xdr:row>
      <xdr:rowOff>85725</xdr:rowOff>
    </xdr:from>
    <xdr:to>
      <xdr:col>13</xdr:col>
      <xdr:colOff>495300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428625</xdr:colOff>
      <xdr:row>7</xdr:row>
      <xdr:rowOff>79375</xdr:rowOff>
    </xdr:from>
    <xdr:to>
      <xdr:col>10</xdr:col>
      <xdr:colOff>377825</xdr:colOff>
      <xdr:row>22</xdr:row>
      <xdr:rowOff>155575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27</xdr:row>
      <xdr:rowOff>34925</xdr:rowOff>
    </xdr:from>
    <xdr:to>
      <xdr:col>13</xdr:col>
      <xdr:colOff>0</xdr:colOff>
      <xdr:row>49</xdr:row>
      <xdr:rowOff>80818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48559</xdr:colOff>
      <xdr:row>7</xdr:row>
      <xdr:rowOff>152400</xdr:rowOff>
    </xdr:from>
    <xdr:to>
      <xdr:col>18</xdr:col>
      <xdr:colOff>18677</xdr:colOff>
      <xdr:row>23</xdr:row>
      <xdr:rowOff>26894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430893</xdr:colOff>
      <xdr:row>62</xdr:row>
      <xdr:rowOff>97972</xdr:rowOff>
    </xdr:from>
    <xdr:to>
      <xdr:col>13</xdr:col>
      <xdr:colOff>367393</xdr:colOff>
      <xdr:row>77</xdr:row>
      <xdr:rowOff>119743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5" workbookViewId="0">
      <selection activeCell="A35" sqref="A35:XFD35"/>
    </sheetView>
  </sheetViews>
  <sheetFormatPr defaultRowHeight="14" x14ac:dyDescent="0.3"/>
  <cols>
    <col min="2" max="2" width="16.58203125" customWidth="1"/>
    <col min="4" max="4" width="12.4140625" customWidth="1"/>
    <col min="5" max="5" width="15.5" customWidth="1"/>
    <col min="6" max="6" width="13.75" customWidth="1"/>
    <col min="11" max="11" width="11.832031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3">
      <c r="A2" s="38" t="s">
        <v>54</v>
      </c>
      <c r="B2" t="s">
        <v>5</v>
      </c>
      <c r="C2">
        <v>9.9350000000000005</v>
      </c>
      <c r="D2">
        <v>7.3220000000000001</v>
      </c>
      <c r="E2">
        <v>4.9660000000000002</v>
      </c>
      <c r="F2">
        <v>4.0670000000000002</v>
      </c>
      <c r="I2">
        <f>C3+C10</f>
        <v>7.54</v>
      </c>
    </row>
    <row r="3" spans="1:9" x14ac:dyDescent="0.3">
      <c r="A3" s="38"/>
      <c r="B3" t="s">
        <v>74</v>
      </c>
      <c r="C3">
        <v>4.3890000000000002</v>
      </c>
      <c r="D3">
        <v>3.2189999999999999</v>
      </c>
      <c r="E3">
        <v>2.17</v>
      </c>
      <c r="F3">
        <v>1.7889999999999999</v>
      </c>
      <c r="I3">
        <f>C4+C5+C6+C11</f>
        <v>12.193999999999999</v>
      </c>
    </row>
    <row r="4" spans="1:9" x14ac:dyDescent="0.3">
      <c r="A4" s="38"/>
      <c r="B4" t="s">
        <v>7</v>
      </c>
      <c r="C4">
        <v>5.3230000000000004</v>
      </c>
      <c r="D4">
        <v>3.9390000000000001</v>
      </c>
      <c r="E4">
        <v>2.7010000000000001</v>
      </c>
      <c r="F4">
        <v>2.2040000000000002</v>
      </c>
      <c r="I4">
        <f>SUM(C7:C9,C12)</f>
        <v>33.662999999999997</v>
      </c>
    </row>
    <row r="5" spans="1:9" x14ac:dyDescent="0.3">
      <c r="A5" s="38"/>
      <c r="B5" t="s">
        <v>8</v>
      </c>
      <c r="C5">
        <v>2.4780000000000002</v>
      </c>
      <c r="D5">
        <v>1.819</v>
      </c>
      <c r="E5">
        <v>1.216</v>
      </c>
      <c r="F5">
        <v>1.0349999999999999</v>
      </c>
    </row>
    <row r="6" spans="1:9" x14ac:dyDescent="0.3">
      <c r="A6" s="38"/>
      <c r="B6" t="s">
        <v>9</v>
      </c>
      <c r="C6">
        <v>1.7350000000000001</v>
      </c>
      <c r="D6">
        <v>1.4059999999999999</v>
      </c>
      <c r="E6">
        <v>1.1240000000000001</v>
      </c>
      <c r="F6">
        <v>0.90500000000000003</v>
      </c>
    </row>
    <row r="7" spans="1:9" x14ac:dyDescent="0.3">
      <c r="A7" s="38"/>
      <c r="B7" t="s">
        <v>10</v>
      </c>
      <c r="C7">
        <v>9.4260000000000002</v>
      </c>
      <c r="D7">
        <v>7.2649999999999997</v>
      </c>
      <c r="E7">
        <v>5.2750000000000004</v>
      </c>
      <c r="F7">
        <v>4.5819999999999999</v>
      </c>
    </row>
    <row r="8" spans="1:9" x14ac:dyDescent="0.3">
      <c r="A8" s="38"/>
      <c r="B8" t="s">
        <v>11</v>
      </c>
      <c r="C8">
        <v>1.7</v>
      </c>
      <c r="D8">
        <v>1.4239999999999999</v>
      </c>
      <c r="E8">
        <v>1.2649999999999999</v>
      </c>
      <c r="F8">
        <v>1.206</v>
      </c>
    </row>
    <row r="9" spans="1:9" x14ac:dyDescent="0.3">
      <c r="A9" s="38"/>
      <c r="B9" t="s">
        <v>12</v>
      </c>
      <c r="C9">
        <v>6.0919999999999996</v>
      </c>
      <c r="D9">
        <v>4.0110000000000001</v>
      </c>
      <c r="E9">
        <v>2.6829999999999998</v>
      </c>
      <c r="F9">
        <v>2.3039999999999998</v>
      </c>
    </row>
    <row r="10" spans="1:9" x14ac:dyDescent="0.3">
      <c r="A10" s="38"/>
      <c r="B10" t="s">
        <v>13</v>
      </c>
      <c r="C10">
        <v>3.1509999999999998</v>
      </c>
      <c r="D10">
        <v>2.4159999999999999</v>
      </c>
      <c r="E10">
        <v>1.671</v>
      </c>
      <c r="F10">
        <v>1.4139999999999999</v>
      </c>
    </row>
    <row r="11" spans="1:9" x14ac:dyDescent="0.3">
      <c r="A11" s="38"/>
      <c r="B11" t="s">
        <v>14</v>
      </c>
      <c r="C11">
        <v>2.6579999999999999</v>
      </c>
      <c r="D11">
        <v>1.9830000000000001</v>
      </c>
      <c r="E11">
        <v>1.4450000000000001</v>
      </c>
      <c r="F11">
        <v>1.2569999999999999</v>
      </c>
    </row>
    <row r="12" spans="1:9" x14ac:dyDescent="0.3">
      <c r="A12" s="38"/>
      <c r="B12" t="s">
        <v>15</v>
      </c>
      <c r="C12">
        <v>16.445</v>
      </c>
      <c r="D12">
        <v>9.4469999999999992</v>
      </c>
      <c r="E12">
        <v>6.282</v>
      </c>
      <c r="F12">
        <v>5.9950000000000001</v>
      </c>
    </row>
    <row r="13" spans="1:9" x14ac:dyDescent="0.3">
      <c r="A13" s="38" t="s">
        <v>55</v>
      </c>
      <c r="B13" t="s">
        <v>16</v>
      </c>
      <c r="C13">
        <v>1.5269999999999999</v>
      </c>
      <c r="D13">
        <v>1.0429999999999999</v>
      </c>
      <c r="E13">
        <v>0.61499999999999999</v>
      </c>
      <c r="F13">
        <v>0.47199999999999998</v>
      </c>
    </row>
    <row r="14" spans="1:9" x14ac:dyDescent="0.3">
      <c r="A14" s="38"/>
      <c r="B14" t="s">
        <v>17</v>
      </c>
      <c r="C14">
        <v>2.7669999999999999</v>
      </c>
      <c r="D14">
        <v>2.0390000000000001</v>
      </c>
      <c r="E14">
        <v>1.3759999999999999</v>
      </c>
      <c r="F14">
        <v>1.117</v>
      </c>
      <c r="I14">
        <f>SUM(C13:C17)+SUM(C20:C31)</f>
        <v>18.765000000000001</v>
      </c>
    </row>
    <row r="15" spans="1:9" x14ac:dyDescent="0.3">
      <c r="A15" s="38"/>
      <c r="B15" t="s">
        <v>18</v>
      </c>
      <c r="C15">
        <v>0.82699999999999996</v>
      </c>
      <c r="D15">
        <v>0.60399999999999998</v>
      </c>
      <c r="E15">
        <v>0.375</v>
      </c>
      <c r="F15">
        <v>0.29699999999999999</v>
      </c>
      <c r="I15">
        <f>SUM(C18:C19)</f>
        <v>2.4079999999999999</v>
      </c>
    </row>
    <row r="16" spans="1:9" x14ac:dyDescent="0.3">
      <c r="A16" s="38"/>
      <c r="B16" t="s">
        <v>19</v>
      </c>
      <c r="C16">
        <v>3.5470000000000002</v>
      </c>
      <c r="D16">
        <v>2.6440000000000001</v>
      </c>
      <c r="E16">
        <v>1.7869999999999999</v>
      </c>
      <c r="F16">
        <v>1.43</v>
      </c>
      <c r="I16">
        <f>C32</f>
        <v>1.359</v>
      </c>
    </row>
    <row r="17" spans="1:11" x14ac:dyDescent="0.3">
      <c r="A17" s="38"/>
      <c r="B17" t="s">
        <v>20</v>
      </c>
      <c r="C17">
        <v>1.2090000000000001</v>
      </c>
      <c r="D17">
        <v>0.89700000000000002</v>
      </c>
      <c r="E17">
        <v>0.61</v>
      </c>
      <c r="F17">
        <v>0.48899999999999999</v>
      </c>
      <c r="I17">
        <f>SUM(I14:I16)</f>
        <v>22.532000000000004</v>
      </c>
    </row>
    <row r="18" spans="1:11" x14ac:dyDescent="0.3">
      <c r="A18" s="38"/>
      <c r="B18" t="s">
        <v>22</v>
      </c>
      <c r="C18">
        <v>0.69299999999999995</v>
      </c>
      <c r="D18">
        <v>0.55100000000000005</v>
      </c>
      <c r="E18">
        <v>0.46100000000000002</v>
      </c>
      <c r="F18">
        <v>0.39500000000000002</v>
      </c>
    </row>
    <row r="19" spans="1:11" x14ac:dyDescent="0.3">
      <c r="A19" s="38"/>
      <c r="B19" t="s">
        <v>23</v>
      </c>
      <c r="C19">
        <v>1.7150000000000001</v>
      </c>
      <c r="D19">
        <v>1.234</v>
      </c>
      <c r="E19">
        <v>0.91800000000000004</v>
      </c>
      <c r="F19">
        <v>0.78</v>
      </c>
    </row>
    <row r="20" spans="1:11" x14ac:dyDescent="0.3">
      <c r="A20" s="38"/>
      <c r="B20" t="s">
        <v>24</v>
      </c>
      <c r="C20">
        <v>1.9430000000000001</v>
      </c>
      <c r="D20">
        <v>2.2759999999999998</v>
      </c>
      <c r="E20">
        <v>1.4990000000000001</v>
      </c>
      <c r="F20">
        <v>1.2090000000000001</v>
      </c>
    </row>
    <row r="21" spans="1:11" x14ac:dyDescent="0.3">
      <c r="A21" s="38"/>
      <c r="B21" t="s">
        <v>25</v>
      </c>
      <c r="C21">
        <v>0.10299999999999999</v>
      </c>
      <c r="D21">
        <v>0.14699999999999999</v>
      </c>
      <c r="E21">
        <v>6.6000000000000003E-2</v>
      </c>
      <c r="F21">
        <v>4.4999999999999998E-2</v>
      </c>
    </row>
    <row r="22" spans="1:11" ht="14.5" thickBot="1" x14ac:dyDescent="0.35">
      <c r="A22" s="38"/>
      <c r="B22" t="s">
        <v>26</v>
      </c>
      <c r="C22">
        <v>0.27500000000000002</v>
      </c>
      <c r="D22">
        <v>0.18099999999999999</v>
      </c>
      <c r="E22">
        <v>8.6999999999999994E-2</v>
      </c>
      <c r="F22">
        <v>0.06</v>
      </c>
    </row>
    <row r="23" spans="1:11" ht="31.5" thickBot="1" x14ac:dyDescent="0.35">
      <c r="A23" s="38"/>
      <c r="B23" t="s">
        <v>27</v>
      </c>
      <c r="C23">
        <v>0.35799999999999998</v>
      </c>
      <c r="D23">
        <v>0.23200000000000001</v>
      </c>
      <c r="E23">
        <v>0.114</v>
      </c>
      <c r="F23">
        <v>0.08</v>
      </c>
      <c r="I23" s="39" t="s">
        <v>62</v>
      </c>
      <c r="J23" s="40"/>
      <c r="K23" s="2" t="s">
        <v>63</v>
      </c>
    </row>
    <row r="24" spans="1:11" ht="15.5" customHeight="1" x14ac:dyDescent="0.3">
      <c r="A24" s="38"/>
      <c r="B24" t="s">
        <v>28</v>
      </c>
      <c r="C24">
        <v>0.13900000000000001</v>
      </c>
      <c r="D24">
        <v>9.9000000000000005E-2</v>
      </c>
      <c r="E24">
        <v>5.5E-2</v>
      </c>
      <c r="F24">
        <v>4.1000000000000002E-2</v>
      </c>
      <c r="I24" s="8" t="s">
        <v>64</v>
      </c>
      <c r="J24" s="9"/>
      <c r="K24" s="5">
        <v>883.26</v>
      </c>
    </row>
    <row r="25" spans="1:11" ht="16" customHeight="1" thickBot="1" x14ac:dyDescent="0.35">
      <c r="A25" s="38"/>
      <c r="B25" t="s">
        <v>29</v>
      </c>
      <c r="C25">
        <v>2.173</v>
      </c>
      <c r="D25">
        <v>1.581</v>
      </c>
      <c r="E25">
        <v>1.05</v>
      </c>
      <c r="F25">
        <v>0.83199999999999996</v>
      </c>
      <c r="I25" s="41"/>
      <c r="J25" s="42"/>
      <c r="K25" s="7"/>
    </row>
    <row r="26" spans="1:11" ht="16" customHeight="1" x14ac:dyDescent="0.3">
      <c r="A26" s="38"/>
      <c r="B26" t="s">
        <v>30</v>
      </c>
      <c r="C26">
        <v>3.9E-2</v>
      </c>
      <c r="D26">
        <v>2.4E-2</v>
      </c>
      <c r="E26">
        <v>1.2999999999999999E-2</v>
      </c>
      <c r="F26">
        <v>8.9999999999999993E-3</v>
      </c>
      <c r="I26" s="14" t="s">
        <v>69</v>
      </c>
      <c r="J26" s="15"/>
      <c r="K26" s="16">
        <f>SUM(C2:C12)</f>
        <v>63.332000000000001</v>
      </c>
    </row>
    <row r="27" spans="1:11" ht="14" customHeight="1" x14ac:dyDescent="0.3">
      <c r="A27" s="38"/>
      <c r="B27" t="s">
        <v>31</v>
      </c>
      <c r="C27">
        <v>0.26700000000000002</v>
      </c>
      <c r="D27">
        <v>0.17299999999999999</v>
      </c>
      <c r="E27">
        <v>9.8000000000000004E-2</v>
      </c>
      <c r="F27">
        <v>7.2999999999999995E-2</v>
      </c>
      <c r="I27" s="10"/>
      <c r="J27" s="11"/>
      <c r="K27" s="6"/>
    </row>
    <row r="28" spans="1:11" ht="14" customHeight="1" x14ac:dyDescent="0.3">
      <c r="A28" s="38"/>
      <c r="B28" t="s">
        <v>32</v>
      </c>
      <c r="C28">
        <v>1.42</v>
      </c>
      <c r="D28">
        <v>1</v>
      </c>
      <c r="E28">
        <v>0.64500000000000002</v>
      </c>
      <c r="F28">
        <v>0.50900000000000001</v>
      </c>
      <c r="I28" s="17" t="s">
        <v>70</v>
      </c>
      <c r="J28" s="11"/>
      <c r="K28" s="6">
        <f>C33+C34</f>
        <v>27.387</v>
      </c>
    </row>
    <row r="29" spans="1:11" ht="14" customHeight="1" x14ac:dyDescent="0.3">
      <c r="A29" s="38"/>
      <c r="B29" t="s">
        <v>33</v>
      </c>
      <c r="C29">
        <v>0.26900000000000002</v>
      </c>
      <c r="D29">
        <v>0.14799999999999999</v>
      </c>
      <c r="E29">
        <v>6.4000000000000001E-2</v>
      </c>
      <c r="F29">
        <v>0.04</v>
      </c>
      <c r="I29" s="10"/>
      <c r="J29" s="11"/>
      <c r="K29" s="6"/>
    </row>
    <row r="30" spans="1:11" ht="14.5" customHeight="1" thickBot="1" x14ac:dyDescent="0.35">
      <c r="A30" s="38"/>
      <c r="B30" t="s">
        <v>34</v>
      </c>
      <c r="C30">
        <v>1.802</v>
      </c>
      <c r="D30">
        <v>0.97799999999999998</v>
      </c>
      <c r="E30">
        <v>0.373</v>
      </c>
      <c r="F30">
        <v>0.20399999999999999</v>
      </c>
      <c r="I30" s="12"/>
      <c r="J30" s="13"/>
      <c r="K30" s="7"/>
    </row>
    <row r="31" spans="1:11" ht="16" customHeight="1" x14ac:dyDescent="0.3">
      <c r="A31" s="38"/>
      <c r="B31" t="s">
        <v>35</v>
      </c>
      <c r="C31">
        <v>0.1</v>
      </c>
      <c r="D31">
        <v>4.2999999999999997E-2</v>
      </c>
      <c r="E31">
        <v>1.0999999999999999E-2</v>
      </c>
      <c r="F31">
        <v>4.0000000000000001E-3</v>
      </c>
      <c r="I31" s="29" t="s">
        <v>65</v>
      </c>
      <c r="J31" s="30"/>
      <c r="K31" s="35">
        <f>C35+C38</f>
        <v>153.3438316809017</v>
      </c>
    </row>
    <row r="32" spans="1:11" ht="14.5" customHeight="1" thickBot="1" x14ac:dyDescent="0.35">
      <c r="A32" s="38"/>
      <c r="B32" t="s">
        <v>53</v>
      </c>
      <c r="C32">
        <v>1.359</v>
      </c>
      <c r="D32">
        <v>1.101</v>
      </c>
      <c r="E32">
        <v>8.1000000000000003E-2</v>
      </c>
      <c r="F32">
        <v>0.66100000000000003</v>
      </c>
      <c r="I32" s="33"/>
      <c r="J32" s="34"/>
      <c r="K32" s="37"/>
    </row>
    <row r="33" spans="1:11" ht="16" customHeight="1" x14ac:dyDescent="0.3">
      <c r="A33" s="38" t="s">
        <v>56</v>
      </c>
      <c r="B33" t="s">
        <v>36</v>
      </c>
      <c r="C33">
        <v>3.9140000000000001</v>
      </c>
      <c r="D33">
        <v>3.3530000000000002</v>
      </c>
      <c r="E33">
        <v>2.27</v>
      </c>
      <c r="F33">
        <v>2.0049999999999999</v>
      </c>
      <c r="I33" s="29" t="s">
        <v>66</v>
      </c>
      <c r="J33" s="30"/>
      <c r="K33" s="35">
        <f>SUM(C13:C32)</f>
        <v>22.531999999999996</v>
      </c>
    </row>
    <row r="34" spans="1:11" s="1" customFormat="1" ht="14" customHeight="1" x14ac:dyDescent="0.3">
      <c r="A34" s="38"/>
      <c r="B34" s="1" t="s">
        <v>37</v>
      </c>
      <c r="C34" s="1">
        <v>23.472999999999999</v>
      </c>
      <c r="D34" s="1">
        <v>18.629000000000001</v>
      </c>
      <c r="E34" s="1">
        <v>12.569000000000001</v>
      </c>
      <c r="F34" s="1">
        <v>9.1199999999999992</v>
      </c>
      <c r="I34" s="31"/>
      <c r="J34" s="32"/>
      <c r="K34" s="36"/>
    </row>
    <row r="35" spans="1:11" ht="14.5" customHeight="1" thickBot="1" x14ac:dyDescent="0.35">
      <c r="B35" t="s">
        <v>21</v>
      </c>
      <c r="C35">
        <v>22.315000000000001</v>
      </c>
      <c r="D35">
        <v>17.106000000000002</v>
      </c>
      <c r="E35">
        <v>12.13</v>
      </c>
      <c r="F35">
        <v>10.145</v>
      </c>
      <c r="I35" s="33"/>
      <c r="J35" s="34"/>
      <c r="K35" s="37"/>
    </row>
    <row r="36" spans="1:11" s="1" customFormat="1" ht="16" thickBot="1" x14ac:dyDescent="0.35">
      <c r="B36" s="1" t="s">
        <v>57</v>
      </c>
      <c r="C36" s="1">
        <v>883.26371970293803</v>
      </c>
      <c r="D36" s="1">
        <v>689.27032409746801</v>
      </c>
      <c r="E36" s="1">
        <v>491.11661654840799</v>
      </c>
      <c r="F36" s="1">
        <v>408.50179225221802</v>
      </c>
      <c r="I36" s="4"/>
      <c r="J36" s="3" t="s">
        <v>67</v>
      </c>
      <c r="K36" s="3">
        <f>C39</f>
        <v>1149.8585513838398</v>
      </c>
    </row>
    <row r="37" spans="1:11" x14ac:dyDescent="0.3">
      <c r="B37" t="s">
        <v>82</v>
      </c>
      <c r="C37">
        <f>SUM(C2:C36)</f>
        <v>1018.8297197029381</v>
      </c>
      <c r="D37">
        <f t="shared" ref="D37:F37" si="0">SUM(D2:D36)</f>
        <v>789.60432409746795</v>
      </c>
      <c r="E37">
        <f t="shared" si="0"/>
        <v>559.18161654840799</v>
      </c>
      <c r="F37">
        <f t="shared" si="0"/>
        <v>465.276792252218</v>
      </c>
    </row>
    <row r="38" spans="1:11" s="1" customFormat="1" x14ac:dyDescent="0.3">
      <c r="B38" s="1" t="s">
        <v>81</v>
      </c>
      <c r="C38" s="1">
        <f>C39-C37</f>
        <v>131.0288316809017</v>
      </c>
      <c r="D38" s="1">
        <f t="shared" ref="D38:F38" si="1">D39-D37</f>
        <v>94.801066157712057</v>
      </c>
      <c r="E38" s="1">
        <f t="shared" si="1"/>
        <v>64.219236718422053</v>
      </c>
      <c r="F38" s="1">
        <f t="shared" si="1"/>
        <v>51.62771562267892</v>
      </c>
    </row>
    <row r="39" spans="1:11" x14ac:dyDescent="0.3">
      <c r="B39" t="s">
        <v>80</v>
      </c>
      <c r="C39">
        <f>C41-C40</f>
        <v>1149.8585513838398</v>
      </c>
      <c r="D39">
        <f t="shared" ref="D39:F39" si="2">D41-D40</f>
        <v>884.40539025518001</v>
      </c>
      <c r="E39">
        <f t="shared" si="2"/>
        <v>623.40085326683004</v>
      </c>
      <c r="F39">
        <f t="shared" si="2"/>
        <v>516.90450787489692</v>
      </c>
    </row>
    <row r="40" spans="1:11" x14ac:dyDescent="0.3">
      <c r="B40" t="s">
        <v>79</v>
      </c>
      <c r="C40">
        <v>999.71</v>
      </c>
      <c r="D40">
        <v>750.31</v>
      </c>
      <c r="E40">
        <v>500.6</v>
      </c>
      <c r="F40">
        <v>399.97</v>
      </c>
    </row>
    <row r="41" spans="1:11" x14ac:dyDescent="0.3">
      <c r="B41" t="s">
        <v>78</v>
      </c>
      <c r="C41">
        <v>2149.5685513838398</v>
      </c>
      <c r="D41">
        <v>1634.71539025518</v>
      </c>
      <c r="E41">
        <v>1124.0008532668301</v>
      </c>
      <c r="F41">
        <v>916.87450787489695</v>
      </c>
    </row>
    <row r="42" spans="1:11" x14ac:dyDescent="0.3">
      <c r="C42">
        <f>C40/C41</f>
        <v>0.46507472364926961</v>
      </c>
    </row>
    <row r="43" spans="1:11" x14ac:dyDescent="0.3">
      <c r="A43" t="s">
        <v>103</v>
      </c>
      <c r="C43">
        <f>C36</f>
        <v>883.26371970293803</v>
      </c>
      <c r="D43">
        <f t="shared" ref="D43:F43" si="3">D36</f>
        <v>689.27032409746801</v>
      </c>
      <c r="E43">
        <f t="shared" si="3"/>
        <v>491.11661654840799</v>
      </c>
      <c r="F43">
        <f t="shared" si="3"/>
        <v>408.50179225221802</v>
      </c>
    </row>
    <row r="44" spans="1:11" x14ac:dyDescent="0.3">
      <c r="A44" t="s">
        <v>93</v>
      </c>
      <c r="C44">
        <f>SUM(C2:C12)</f>
        <v>63.332000000000001</v>
      </c>
      <c r="D44">
        <f t="shared" ref="D44:F44" si="4">SUM(D2:D12)</f>
        <v>44.250999999999991</v>
      </c>
      <c r="E44">
        <f t="shared" si="4"/>
        <v>30.797999999999998</v>
      </c>
      <c r="F44">
        <f t="shared" si="4"/>
        <v>26.758000000000003</v>
      </c>
    </row>
    <row r="45" spans="1:11" x14ac:dyDescent="0.3">
      <c r="A45" t="s">
        <v>95</v>
      </c>
      <c r="C45">
        <f>SUM(C13:C32)</f>
        <v>22.531999999999996</v>
      </c>
      <c r="D45">
        <f t="shared" ref="D45:F45" si="5">SUM(D13:D32)</f>
        <v>16.994999999999997</v>
      </c>
      <c r="E45">
        <f t="shared" si="5"/>
        <v>10.297999999999998</v>
      </c>
      <c r="F45">
        <f t="shared" si="5"/>
        <v>8.7469999999999999</v>
      </c>
    </row>
    <row r="46" spans="1:11" x14ac:dyDescent="0.3">
      <c r="A46" t="s">
        <v>97</v>
      </c>
      <c r="C46">
        <f>SUM(C33:C34)</f>
        <v>27.387</v>
      </c>
      <c r="D46">
        <f t="shared" ref="D46:F46" si="6">SUM(D33:D34)</f>
        <v>21.982000000000003</v>
      </c>
      <c r="E46">
        <f t="shared" si="6"/>
        <v>14.839</v>
      </c>
      <c r="F46">
        <f t="shared" si="6"/>
        <v>11.125</v>
      </c>
    </row>
    <row r="47" spans="1:11" x14ac:dyDescent="0.3">
      <c r="A47" t="s">
        <v>99</v>
      </c>
      <c r="C47">
        <f>C38</f>
        <v>131.0288316809017</v>
      </c>
      <c r="D47">
        <f t="shared" ref="D47:F47" si="7">D38</f>
        <v>94.801066157712057</v>
      </c>
      <c r="E47">
        <f t="shared" si="7"/>
        <v>64.219236718422053</v>
      </c>
      <c r="F47">
        <f t="shared" si="7"/>
        <v>51.62771562267892</v>
      </c>
    </row>
    <row r="49" spans="1:6" x14ac:dyDescent="0.3">
      <c r="A49" t="s">
        <v>106</v>
      </c>
      <c r="C49" s="18">
        <f>C40/C41</f>
        <v>0.46507472364926961</v>
      </c>
      <c r="D49" s="18">
        <f t="shared" ref="D49:F49" si="8">D40/D41</f>
        <v>0.4589850957987715</v>
      </c>
      <c r="E49" s="18">
        <f t="shared" si="8"/>
        <v>0.44537332738230673</v>
      </c>
      <c r="F49" s="18">
        <f t="shared" si="8"/>
        <v>0.43623199965177129</v>
      </c>
    </row>
    <row r="50" spans="1:6" x14ac:dyDescent="0.3">
      <c r="A50" t="s">
        <v>125</v>
      </c>
      <c r="C50">
        <f>C41/C40</f>
        <v>2.1501921070948971</v>
      </c>
      <c r="D50">
        <f t="shared" ref="D50:F50" si="9">D41/D40</f>
        <v>2.1787199827473711</v>
      </c>
      <c r="E50">
        <f t="shared" si="9"/>
        <v>2.2453073377283861</v>
      </c>
      <c r="F50">
        <f t="shared" si="9"/>
        <v>2.2923581965519837</v>
      </c>
    </row>
  </sheetData>
  <mergeCells count="9">
    <mergeCell ref="I33:J35"/>
    <mergeCell ref="K33:K35"/>
    <mergeCell ref="I31:J32"/>
    <mergeCell ref="K31:K32"/>
    <mergeCell ref="A2:A12"/>
    <mergeCell ref="A13:A32"/>
    <mergeCell ref="A33:A34"/>
    <mergeCell ref="I23:J23"/>
    <mergeCell ref="I25:J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"/>
    </sheetView>
  </sheetViews>
  <sheetFormatPr defaultRowHeight="14" x14ac:dyDescent="0.3"/>
  <cols>
    <col min="1" max="1" width="23.83203125" customWidth="1"/>
  </cols>
  <sheetData>
    <row r="1" spans="1:4" x14ac:dyDescent="0.3">
      <c r="A1" t="s">
        <v>87</v>
      </c>
      <c r="B1">
        <v>999.71</v>
      </c>
    </row>
    <row r="2" spans="1:4" x14ac:dyDescent="0.3">
      <c r="A2" t="s">
        <v>72</v>
      </c>
      <c r="B2">
        <v>883.26</v>
      </c>
      <c r="C2" s="18">
        <f>B2/B7*100%</f>
        <v>0.78335148363074958</v>
      </c>
      <c r="D2">
        <f>B2/B8*100</f>
        <v>41.090106171835217</v>
      </c>
    </row>
    <row r="3" spans="1:4" x14ac:dyDescent="0.3">
      <c r="A3" t="s">
        <v>88</v>
      </c>
      <c r="B3">
        <v>63.332000000000001</v>
      </c>
      <c r="C3" s="18">
        <f>B3/B7</f>
        <v>5.616830396633226E-2</v>
      </c>
      <c r="D3">
        <f>B3/B8*100</f>
        <v>2.9462656568560419</v>
      </c>
    </row>
    <row r="4" spans="1:4" x14ac:dyDescent="0.3">
      <c r="A4" t="s">
        <v>73</v>
      </c>
      <c r="B4">
        <v>27.387</v>
      </c>
      <c r="C4" s="18">
        <f>B4/B7</f>
        <v>2.4289164099127483E-2</v>
      </c>
      <c r="D4">
        <f>B4*100/B8</f>
        <v>1.2740696258497508</v>
      </c>
    </row>
    <row r="5" spans="1:4" ht="14" customHeight="1" x14ac:dyDescent="0.3">
      <c r="A5" t="s">
        <v>65</v>
      </c>
      <c r="B5">
        <v>131.0288316809017</v>
      </c>
      <c r="C5" s="18">
        <f>B5/B7</f>
        <v>0.11620771878681035</v>
      </c>
      <c r="D5">
        <f>B5*100/B8</f>
        <v>6.0955874887799482</v>
      </c>
    </row>
    <row r="6" spans="1:4" ht="14.5" customHeight="1" x14ac:dyDescent="0.3">
      <c r="A6" t="s">
        <v>89</v>
      </c>
      <c r="B6">
        <v>22.531999999999996</v>
      </c>
      <c r="C6" s="18">
        <f>B6/B7</f>
        <v>1.9983329516980331E-2</v>
      </c>
      <c r="D6">
        <f>B6*100/B8</f>
        <v>1.0482103483275491</v>
      </c>
    </row>
    <row r="7" spans="1:4" x14ac:dyDescent="0.3">
      <c r="B7">
        <f>SUM(B2:B6)</f>
        <v>1127.5398316809017</v>
      </c>
    </row>
    <row r="8" spans="1:4" x14ac:dyDescent="0.3">
      <c r="A8" t="s">
        <v>78</v>
      </c>
      <c r="B8">
        <v>2149.5685513838398</v>
      </c>
    </row>
    <row r="12" spans="1:4" x14ac:dyDescent="0.3">
      <c r="B12">
        <f>SUM(B2:B6)</f>
        <v>1127.5398316809017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4" sqref="D4"/>
    </sheetView>
  </sheetViews>
  <sheetFormatPr defaultRowHeight="14" x14ac:dyDescent="0.3"/>
  <cols>
    <col min="1" max="1" width="29.9140625" customWidth="1"/>
  </cols>
  <sheetData>
    <row r="1" spans="1:5" x14ac:dyDescent="0.3">
      <c r="A1" t="s">
        <v>84</v>
      </c>
      <c r="B1">
        <v>1011.21</v>
      </c>
    </row>
    <row r="2" spans="1:5" x14ac:dyDescent="0.3">
      <c r="A2" t="s">
        <v>72</v>
      </c>
      <c r="B2">
        <v>872.22337148317297</v>
      </c>
      <c r="C2">
        <f>B2/E2*100</f>
        <v>78.106033506215013</v>
      </c>
      <c r="D2">
        <f>B2/C7*100</f>
        <v>40.989346082250968</v>
      </c>
      <c r="E2">
        <v>1116.7170221411498</v>
      </c>
    </row>
    <row r="3" spans="1:5" x14ac:dyDescent="0.3">
      <c r="A3" t="s">
        <v>86</v>
      </c>
      <c r="B3">
        <v>63.966999999999999</v>
      </c>
      <c r="C3">
        <f>B3/E2*100</f>
        <v>5.7281297528134889</v>
      </c>
      <c r="D3">
        <f>B3/C7*100</f>
        <v>3.0060711356367622</v>
      </c>
    </row>
    <row r="4" spans="1:5" x14ac:dyDescent="0.3">
      <c r="A4" t="s">
        <v>73</v>
      </c>
      <c r="B4">
        <v>16.553000000000001</v>
      </c>
      <c r="C4">
        <f>B4/E2*100</f>
        <v>1.4822913658342847</v>
      </c>
      <c r="D4">
        <f>B4/C7*100</f>
        <v>0.7778932185063443</v>
      </c>
    </row>
    <row r="5" spans="1:5" x14ac:dyDescent="0.3">
      <c r="A5" t="s">
        <v>65</v>
      </c>
      <c r="B5">
        <v>142.41665065797679</v>
      </c>
      <c r="C5">
        <f>B5/E2*100</f>
        <v>12.753154813106784</v>
      </c>
      <c r="D5">
        <f>B5/C7*100</f>
        <v>6.6927413006238892</v>
      </c>
    </row>
    <row r="6" spans="1:5" x14ac:dyDescent="0.3">
      <c r="A6" t="s">
        <v>85</v>
      </c>
      <c r="B6">
        <v>21.557000000000002</v>
      </c>
      <c r="C6">
        <f>B6/E2*100</f>
        <v>1.9303905620304282</v>
      </c>
      <c r="D6">
        <f>B6/C7*100</f>
        <v>1.0130516589948206</v>
      </c>
    </row>
    <row r="7" spans="1:5" x14ac:dyDescent="0.3">
      <c r="A7" t="s">
        <v>75</v>
      </c>
      <c r="C7" s="19">
        <v>2127.9270221411498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7" zoomScale="70" zoomScaleNormal="70" workbookViewId="0">
      <selection activeCell="C57" sqref="C57:F57"/>
    </sheetView>
  </sheetViews>
  <sheetFormatPr defaultRowHeight="14" x14ac:dyDescent="0.3"/>
  <cols>
    <col min="2" max="2" width="14.83203125" customWidth="1"/>
    <col min="3" max="3" width="13.75" customWidth="1"/>
    <col min="11" max="11" width="18.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38" t="s">
        <v>58</v>
      </c>
      <c r="B2" t="s">
        <v>5</v>
      </c>
      <c r="C2">
        <v>9.9450000000000003</v>
      </c>
      <c r="D2">
        <v>7.3220000000000001</v>
      </c>
      <c r="E2">
        <v>4.9660000000000002</v>
      </c>
      <c r="F2">
        <v>4.0670000000000002</v>
      </c>
    </row>
    <row r="3" spans="1:6" x14ac:dyDescent="0.3">
      <c r="A3" s="38"/>
      <c r="B3" t="s">
        <v>6</v>
      </c>
      <c r="C3">
        <v>4.3680000000000003</v>
      </c>
      <c r="D3">
        <v>3.3580000000000001</v>
      </c>
      <c r="E3">
        <v>2.2480000000000002</v>
      </c>
      <c r="F3">
        <v>1.831</v>
      </c>
    </row>
    <row r="4" spans="1:6" x14ac:dyDescent="0.3">
      <c r="A4" s="38"/>
      <c r="B4" t="s">
        <v>7</v>
      </c>
      <c r="C4">
        <v>5.3970000000000002</v>
      </c>
      <c r="D4">
        <v>4.1749999999999998</v>
      </c>
      <c r="E4">
        <v>2.8239999999999998</v>
      </c>
      <c r="F4">
        <v>2.2770000000000001</v>
      </c>
    </row>
    <row r="5" spans="1:6" x14ac:dyDescent="0.3">
      <c r="A5" s="38"/>
      <c r="B5" t="s">
        <v>8</v>
      </c>
      <c r="C5">
        <v>2.5409999999999999</v>
      </c>
      <c r="D5">
        <v>1.923</v>
      </c>
      <c r="E5">
        <v>1.272</v>
      </c>
      <c r="F5">
        <v>1.07</v>
      </c>
    </row>
    <row r="6" spans="1:6" x14ac:dyDescent="0.3">
      <c r="A6" s="38"/>
      <c r="B6" t="s">
        <v>9</v>
      </c>
      <c r="C6">
        <v>1.7729999999999999</v>
      </c>
      <c r="D6">
        <v>1.482</v>
      </c>
      <c r="E6">
        <v>1.1819999999999999</v>
      </c>
      <c r="F6">
        <v>0.94099999999999995</v>
      </c>
    </row>
    <row r="7" spans="1:6" x14ac:dyDescent="0.3">
      <c r="A7" s="38"/>
      <c r="B7" t="s">
        <v>10</v>
      </c>
      <c r="C7">
        <v>9.7420000000000009</v>
      </c>
      <c r="D7">
        <v>7.367</v>
      </c>
      <c r="E7">
        <v>5.33</v>
      </c>
      <c r="F7">
        <v>4.6159999999999997</v>
      </c>
    </row>
    <row r="8" spans="1:6" x14ac:dyDescent="0.3">
      <c r="A8" s="38"/>
      <c r="B8" t="s">
        <v>11</v>
      </c>
      <c r="C8">
        <v>1.7110000000000001</v>
      </c>
      <c r="D8">
        <v>1.4730000000000001</v>
      </c>
      <c r="E8">
        <v>1.3009999999999999</v>
      </c>
      <c r="F8">
        <v>1.236</v>
      </c>
    </row>
    <row r="9" spans="1:6" x14ac:dyDescent="0.3">
      <c r="A9" s="38"/>
      <c r="B9" t="s">
        <v>12</v>
      </c>
      <c r="C9">
        <v>6.1079999999999997</v>
      </c>
      <c r="D9">
        <v>4.1630000000000003</v>
      </c>
      <c r="E9">
        <v>2.766</v>
      </c>
      <c r="F9">
        <v>2.3660000000000001</v>
      </c>
    </row>
    <row r="10" spans="1:6" x14ac:dyDescent="0.3">
      <c r="A10" s="38"/>
      <c r="B10" t="s">
        <v>13</v>
      </c>
      <c r="C10">
        <v>3.1850000000000001</v>
      </c>
      <c r="D10">
        <v>2.569</v>
      </c>
      <c r="E10">
        <v>1.7549999999999999</v>
      </c>
      <c r="F10">
        <v>1.464</v>
      </c>
    </row>
    <row r="11" spans="1:6" x14ac:dyDescent="0.3">
      <c r="A11" s="38"/>
      <c r="B11" t="s">
        <v>14</v>
      </c>
      <c r="C11">
        <v>2.726</v>
      </c>
      <c r="D11">
        <v>2.097</v>
      </c>
      <c r="E11">
        <v>1.522</v>
      </c>
      <c r="F11">
        <v>1.3080000000000001</v>
      </c>
    </row>
    <row r="12" spans="1:6" x14ac:dyDescent="0.3">
      <c r="A12" s="38"/>
      <c r="B12" t="s">
        <v>15</v>
      </c>
      <c r="C12">
        <v>16.471</v>
      </c>
      <c r="D12">
        <v>9.8239999999999998</v>
      </c>
      <c r="E12">
        <v>6.4909999999999997</v>
      </c>
      <c r="F12">
        <v>6.17</v>
      </c>
    </row>
    <row r="13" spans="1:6" x14ac:dyDescent="0.3">
      <c r="A13" s="38" t="s">
        <v>59</v>
      </c>
      <c r="B13" t="s">
        <v>16</v>
      </c>
      <c r="C13">
        <v>0.71799999999999997</v>
      </c>
      <c r="D13">
        <v>0.51</v>
      </c>
      <c r="E13">
        <v>0.28799999999999998</v>
      </c>
      <c r="F13">
        <v>0.22800000000000001</v>
      </c>
    </row>
    <row r="14" spans="1:6" x14ac:dyDescent="0.3">
      <c r="A14" s="38"/>
      <c r="B14" t="s">
        <v>17</v>
      </c>
      <c r="C14">
        <v>1.1180000000000001</v>
      </c>
      <c r="D14">
        <v>0.39900000000000002</v>
      </c>
      <c r="E14">
        <v>0.21199999999999999</v>
      </c>
      <c r="F14">
        <v>0.14299999999999999</v>
      </c>
    </row>
    <row r="15" spans="1:6" x14ac:dyDescent="0.3">
      <c r="A15" s="38"/>
      <c r="B15" t="s">
        <v>18</v>
      </c>
      <c r="C15">
        <v>0.30199999999999999</v>
      </c>
      <c r="D15">
        <v>0.33900000000000002</v>
      </c>
      <c r="E15">
        <v>0.152</v>
      </c>
      <c r="F15">
        <v>0.13</v>
      </c>
    </row>
    <row r="16" spans="1:6" x14ac:dyDescent="0.3">
      <c r="A16" s="38"/>
      <c r="B16" t="s">
        <v>19</v>
      </c>
      <c r="C16">
        <v>1.127</v>
      </c>
      <c r="D16">
        <v>0.41599999999999998</v>
      </c>
      <c r="E16">
        <v>0.38100000000000001</v>
      </c>
      <c r="F16">
        <v>9.2999999999999999E-2</v>
      </c>
    </row>
    <row r="17" spans="1:12" x14ac:dyDescent="0.3">
      <c r="A17" s="38"/>
      <c r="B17" t="s">
        <v>20</v>
      </c>
      <c r="C17">
        <v>0.34499999999999997</v>
      </c>
      <c r="D17">
        <v>0.27400000000000002</v>
      </c>
      <c r="E17">
        <v>0.184</v>
      </c>
      <c r="F17">
        <v>0.14799999999999999</v>
      </c>
    </row>
    <row r="18" spans="1:12" x14ac:dyDescent="0.3">
      <c r="A18" s="38"/>
      <c r="B18" t="s">
        <v>22</v>
      </c>
      <c r="C18">
        <v>1.8260000000000001</v>
      </c>
      <c r="D18">
        <v>1.4379999999999999</v>
      </c>
      <c r="E18">
        <v>1.4259999999999999</v>
      </c>
      <c r="F18">
        <v>1.4930000000000001</v>
      </c>
      <c r="K18" t="s">
        <v>150</v>
      </c>
      <c r="L18">
        <f>C18+C19+C32+C33</f>
        <v>10.733000000000001</v>
      </c>
    </row>
    <row r="19" spans="1:12" x14ac:dyDescent="0.3">
      <c r="A19" s="38"/>
      <c r="B19" t="s">
        <v>23</v>
      </c>
      <c r="C19">
        <v>1.6759999999999999</v>
      </c>
      <c r="D19">
        <v>1.379</v>
      </c>
      <c r="E19">
        <v>1.1599999999999999</v>
      </c>
      <c r="F19">
        <v>1.25</v>
      </c>
      <c r="K19" t="s">
        <v>151</v>
      </c>
      <c r="L19">
        <f>SUM(C13:C17)+SUM(C20:C31)</f>
        <v>10.254</v>
      </c>
    </row>
    <row r="20" spans="1:12" x14ac:dyDescent="0.3">
      <c r="A20" s="38"/>
      <c r="B20" t="s">
        <v>24</v>
      </c>
      <c r="C20">
        <v>1.2749999999999999</v>
      </c>
      <c r="D20">
        <v>0.38</v>
      </c>
      <c r="E20">
        <v>0.20399999999999999</v>
      </c>
      <c r="F20">
        <v>0.27500000000000002</v>
      </c>
      <c r="K20" t="s">
        <v>152</v>
      </c>
      <c r="L20">
        <f>C34</f>
        <v>0.56999999999999995</v>
      </c>
    </row>
    <row r="21" spans="1:12" x14ac:dyDescent="0.3">
      <c r="A21" s="38"/>
      <c r="B21" t="s">
        <v>25</v>
      </c>
      <c r="C21">
        <v>5.8999999999999997E-2</v>
      </c>
      <c r="D21">
        <v>7.8E-2</v>
      </c>
      <c r="E21">
        <v>3.3000000000000002E-2</v>
      </c>
      <c r="F21">
        <v>2.8000000000000001E-2</v>
      </c>
      <c r="L21">
        <f>SUM(L18:L20)</f>
        <v>21.557000000000002</v>
      </c>
    </row>
    <row r="22" spans="1:12" x14ac:dyDescent="0.3">
      <c r="A22" s="38"/>
      <c r="B22" t="s">
        <v>26</v>
      </c>
      <c r="C22">
        <v>0.22500000000000001</v>
      </c>
      <c r="D22">
        <v>0.11899999999999999</v>
      </c>
      <c r="E22">
        <v>5.6000000000000001E-2</v>
      </c>
      <c r="F22">
        <v>4.2999999999999997E-2</v>
      </c>
    </row>
    <row r="23" spans="1:12" x14ac:dyDescent="0.3">
      <c r="A23" s="38"/>
      <c r="B23" t="s">
        <v>27</v>
      </c>
      <c r="C23">
        <v>0.191</v>
      </c>
      <c r="D23">
        <v>0.159</v>
      </c>
      <c r="E23">
        <v>7.5999999999999998E-2</v>
      </c>
      <c r="F23">
        <v>5.7000000000000002E-2</v>
      </c>
    </row>
    <row r="24" spans="1:12" x14ac:dyDescent="0.3">
      <c r="A24" s="38"/>
      <c r="B24" t="s">
        <v>28</v>
      </c>
      <c r="C24">
        <v>0.111</v>
      </c>
      <c r="D24">
        <v>8.1000000000000003E-2</v>
      </c>
      <c r="E24">
        <v>0.04</v>
      </c>
      <c r="F24">
        <v>3.1E-2</v>
      </c>
    </row>
    <row r="25" spans="1:12" x14ac:dyDescent="0.3">
      <c r="A25" s="38"/>
      <c r="B25" t="s">
        <v>29</v>
      </c>
      <c r="C25">
        <v>1.0740000000000001</v>
      </c>
      <c r="D25">
        <v>0.83799999999999997</v>
      </c>
      <c r="E25">
        <v>0.55600000000000005</v>
      </c>
      <c r="F25">
        <v>0.435</v>
      </c>
    </row>
    <row r="26" spans="1:12" x14ac:dyDescent="0.3">
      <c r="A26" s="38"/>
      <c r="B26" t="s">
        <v>30</v>
      </c>
      <c r="C26">
        <v>3.4000000000000002E-2</v>
      </c>
      <c r="D26">
        <v>2.5000000000000001E-2</v>
      </c>
      <c r="E26">
        <v>1.4E-2</v>
      </c>
      <c r="F26">
        <v>0.01</v>
      </c>
    </row>
    <row r="27" spans="1:12" x14ac:dyDescent="0.3">
      <c r="A27" s="38"/>
      <c r="B27" t="s">
        <v>31</v>
      </c>
      <c r="C27">
        <v>0.05</v>
      </c>
      <c r="D27">
        <v>0.20799999999999999</v>
      </c>
      <c r="E27">
        <v>0.125</v>
      </c>
      <c r="F27">
        <v>9.0999999999999998E-2</v>
      </c>
    </row>
    <row r="28" spans="1:12" x14ac:dyDescent="0.3">
      <c r="A28" s="38"/>
      <c r="B28" t="s">
        <v>32</v>
      </c>
      <c r="C28">
        <v>1.4379999999999999</v>
      </c>
      <c r="D28">
        <v>1.0369999999999999</v>
      </c>
      <c r="E28">
        <v>0.66600000000000004</v>
      </c>
      <c r="F28">
        <v>0.52300000000000002</v>
      </c>
    </row>
    <row r="29" spans="1:12" x14ac:dyDescent="0.3">
      <c r="A29" s="38"/>
      <c r="B29" t="s">
        <v>33</v>
      </c>
      <c r="C29">
        <v>0.26900000000000002</v>
      </c>
      <c r="D29">
        <v>0.153</v>
      </c>
      <c r="E29">
        <v>6.6000000000000003E-2</v>
      </c>
      <c r="F29">
        <v>4.1000000000000002E-2</v>
      </c>
    </row>
    <row r="30" spans="1:12" x14ac:dyDescent="0.3">
      <c r="A30" s="38"/>
      <c r="B30" t="s">
        <v>34</v>
      </c>
      <c r="C30">
        <v>1.8180000000000001</v>
      </c>
      <c r="D30">
        <v>1.016</v>
      </c>
      <c r="E30">
        <v>0.38600000000000001</v>
      </c>
      <c r="F30">
        <v>0.21</v>
      </c>
    </row>
    <row r="31" spans="1:12" x14ac:dyDescent="0.3">
      <c r="A31" s="38"/>
      <c r="B31" t="s">
        <v>35</v>
      </c>
      <c r="C31">
        <v>0.1</v>
      </c>
      <c r="D31">
        <v>4.3999999999999997E-2</v>
      </c>
      <c r="E31">
        <v>1.0999999999999999E-2</v>
      </c>
      <c r="F31">
        <v>4.0000000000000001E-3</v>
      </c>
    </row>
    <row r="32" spans="1:12" x14ac:dyDescent="0.3">
      <c r="A32" s="38"/>
      <c r="B32" t="s">
        <v>38</v>
      </c>
      <c r="C32">
        <v>4.1959999999999997</v>
      </c>
      <c r="D32">
        <v>3.7280000000000002</v>
      </c>
      <c r="E32">
        <v>2.641</v>
      </c>
      <c r="F32">
        <v>2.1179999999999999</v>
      </c>
    </row>
    <row r="33" spans="1:6" x14ac:dyDescent="0.3">
      <c r="A33" s="38"/>
      <c r="B33" t="s">
        <v>39</v>
      </c>
      <c r="C33">
        <v>3.0350000000000001</v>
      </c>
      <c r="D33">
        <v>2.6349999999999998</v>
      </c>
      <c r="E33">
        <v>2.0419999999999998</v>
      </c>
      <c r="F33">
        <v>2.0409999999999999</v>
      </c>
    </row>
    <row r="34" spans="1:6" x14ac:dyDescent="0.3">
      <c r="A34" s="38"/>
      <c r="B34" t="s">
        <v>52</v>
      </c>
      <c r="C34">
        <v>0.56999999999999995</v>
      </c>
      <c r="D34">
        <v>0.27500000000000002</v>
      </c>
      <c r="E34">
        <v>4.1000000000000002E-2</v>
      </c>
      <c r="F34">
        <v>1.4E-2</v>
      </c>
    </row>
    <row r="35" spans="1:6" x14ac:dyDescent="0.3">
      <c r="A35" s="38" t="s">
        <v>60</v>
      </c>
      <c r="B35" t="s">
        <v>40</v>
      </c>
      <c r="C35">
        <v>1.0409999999999999</v>
      </c>
      <c r="D35">
        <v>0.83299999999999996</v>
      </c>
      <c r="E35">
        <v>0.68100000000000005</v>
      </c>
      <c r="F35">
        <v>0.61699999999999999</v>
      </c>
    </row>
    <row r="36" spans="1:6" x14ac:dyDescent="0.3">
      <c r="A36" s="38"/>
      <c r="B36" t="s">
        <v>41</v>
      </c>
      <c r="C36">
        <v>0.47499999999999998</v>
      </c>
      <c r="D36">
        <v>0.58599999999999997</v>
      </c>
      <c r="E36">
        <v>0.437</v>
      </c>
      <c r="F36">
        <v>0.38400000000000001</v>
      </c>
    </row>
    <row r="37" spans="1:6" x14ac:dyDescent="0.3">
      <c r="A37" s="38"/>
      <c r="B37" t="s">
        <v>51</v>
      </c>
      <c r="C37">
        <v>0.26100000000000001</v>
      </c>
      <c r="D37">
        <v>0.27600000000000002</v>
      </c>
      <c r="E37">
        <v>0.19600000000000001</v>
      </c>
      <c r="F37">
        <v>0.16200000000000001</v>
      </c>
    </row>
    <row r="38" spans="1:6" x14ac:dyDescent="0.3">
      <c r="A38" s="38"/>
      <c r="B38" t="s">
        <v>42</v>
      </c>
      <c r="C38">
        <v>0.60799999999999998</v>
      </c>
      <c r="D38">
        <v>0.58599999999999997</v>
      </c>
      <c r="E38">
        <v>0.52200000000000002</v>
      </c>
      <c r="F38">
        <v>0.442</v>
      </c>
    </row>
    <row r="39" spans="1:6" x14ac:dyDescent="0.3">
      <c r="A39" s="38"/>
      <c r="B39" t="s">
        <v>43</v>
      </c>
      <c r="C39">
        <v>0.93600000000000005</v>
      </c>
      <c r="D39">
        <v>0.81799999999999995</v>
      </c>
      <c r="E39">
        <v>0.55100000000000005</v>
      </c>
      <c r="F39">
        <v>0.45900000000000002</v>
      </c>
    </row>
    <row r="40" spans="1:6" x14ac:dyDescent="0.3">
      <c r="A40" s="38"/>
      <c r="B40" t="s">
        <v>44</v>
      </c>
      <c r="C40">
        <v>0.79100000000000004</v>
      </c>
      <c r="D40">
        <v>0.65500000000000003</v>
      </c>
      <c r="E40">
        <v>0.39600000000000002</v>
      </c>
      <c r="F40">
        <v>0.32700000000000001</v>
      </c>
    </row>
    <row r="41" spans="1:6" x14ac:dyDescent="0.3">
      <c r="A41" s="38"/>
      <c r="B41" t="s">
        <v>45</v>
      </c>
      <c r="C41">
        <v>1.0489999999999999</v>
      </c>
      <c r="D41">
        <v>0.85699999999999998</v>
      </c>
      <c r="E41">
        <v>0.52300000000000002</v>
      </c>
      <c r="F41">
        <v>0.435</v>
      </c>
    </row>
    <row r="42" spans="1:6" x14ac:dyDescent="0.3">
      <c r="A42" s="38"/>
      <c r="B42" t="s">
        <v>46</v>
      </c>
      <c r="C42">
        <v>0.85199999999999998</v>
      </c>
      <c r="D42">
        <v>0.67600000000000005</v>
      </c>
      <c r="E42">
        <v>0.36399999999999999</v>
      </c>
      <c r="F42">
        <v>0.29299999999999998</v>
      </c>
    </row>
    <row r="43" spans="1:6" x14ac:dyDescent="0.3">
      <c r="A43" s="38"/>
      <c r="B43" t="s">
        <v>47</v>
      </c>
      <c r="C43">
        <v>0.58499999999999996</v>
      </c>
      <c r="D43">
        <v>0.504</v>
      </c>
      <c r="E43">
        <v>0.312</v>
      </c>
      <c r="F43">
        <v>0.25700000000000001</v>
      </c>
    </row>
    <row r="44" spans="1:6" x14ac:dyDescent="0.3">
      <c r="A44" s="38"/>
      <c r="B44" t="s">
        <v>48</v>
      </c>
      <c r="C44">
        <v>1.141</v>
      </c>
      <c r="D44">
        <v>1.024</v>
      </c>
      <c r="E44">
        <v>0.69399999999999995</v>
      </c>
      <c r="F44">
        <v>0.56699999999999995</v>
      </c>
    </row>
    <row r="45" spans="1:6" x14ac:dyDescent="0.3">
      <c r="A45" s="38"/>
      <c r="B45" t="s">
        <v>49</v>
      </c>
      <c r="C45">
        <v>6.8570000000000002</v>
      </c>
      <c r="D45">
        <v>11.445</v>
      </c>
      <c r="E45">
        <v>7.2679999999999998</v>
      </c>
      <c r="F45">
        <v>5.7640000000000002</v>
      </c>
    </row>
    <row r="46" spans="1:6" x14ac:dyDescent="0.3">
      <c r="A46" s="38"/>
      <c r="B46" t="s">
        <v>50</v>
      </c>
      <c r="C46">
        <v>1.9570000000000001</v>
      </c>
      <c r="D46">
        <v>0.17399999999999999</v>
      </c>
      <c r="E46">
        <v>7.6999999999999999E-2</v>
      </c>
      <c r="F46">
        <v>1.2999999999999999E-2</v>
      </c>
    </row>
    <row r="47" spans="1:6" x14ac:dyDescent="0.3">
      <c r="B47" t="s">
        <v>21</v>
      </c>
      <c r="C47">
        <v>22.332000000000001</v>
      </c>
      <c r="D47">
        <v>17.742000000000001</v>
      </c>
      <c r="E47">
        <v>12.518000000000001</v>
      </c>
      <c r="F47">
        <v>10.432</v>
      </c>
    </row>
    <row r="48" spans="1:6" x14ac:dyDescent="0.3">
      <c r="B48" t="s">
        <v>61</v>
      </c>
      <c r="C48">
        <v>872.22337148317297</v>
      </c>
      <c r="D48">
        <v>705.75536051898496</v>
      </c>
      <c r="E48">
        <v>501.41293505771199</v>
      </c>
      <c r="F48">
        <v>417.98494183881797</v>
      </c>
    </row>
    <row r="50" spans="1:6" x14ac:dyDescent="0.3">
      <c r="A50" t="s">
        <v>72</v>
      </c>
      <c r="C50">
        <v>872.22337148317297</v>
      </c>
      <c r="D50">
        <v>705.75536051898496</v>
      </c>
      <c r="E50">
        <v>501.41293505771199</v>
      </c>
      <c r="F50">
        <v>417.98494183881797</v>
      </c>
    </row>
    <row r="51" spans="1:6" x14ac:dyDescent="0.3">
      <c r="A51" t="s">
        <v>68</v>
      </c>
      <c r="C51">
        <f>SUM(C2:C12)</f>
        <v>63.966999999999999</v>
      </c>
      <c r="D51">
        <f t="shared" ref="D51:F51" si="0">SUM(D2:D12)</f>
        <v>45.753</v>
      </c>
      <c r="E51">
        <f t="shared" si="0"/>
        <v>31.657</v>
      </c>
      <c r="F51">
        <f t="shared" si="0"/>
        <v>27.345999999999997</v>
      </c>
    </row>
    <row r="52" spans="1:6" x14ac:dyDescent="0.3">
      <c r="A52" t="s">
        <v>73</v>
      </c>
      <c r="C52">
        <f>SUM(C35:C46)</f>
        <v>16.553000000000001</v>
      </c>
      <c r="D52">
        <f t="shared" ref="D52:F52" si="1">SUM(D35:D46)</f>
        <v>18.434000000000001</v>
      </c>
      <c r="E52">
        <f t="shared" si="1"/>
        <v>12.020999999999999</v>
      </c>
      <c r="F52">
        <f t="shared" si="1"/>
        <v>9.7200000000000006</v>
      </c>
    </row>
    <row r="53" spans="1:6" x14ac:dyDescent="0.3">
      <c r="A53" t="s">
        <v>65</v>
      </c>
      <c r="C53" s="19">
        <f>C56-C50-C51-C52-C54</f>
        <v>142.41665065797679</v>
      </c>
      <c r="D53" s="19">
        <f>D56-D50-D51-D52-D54</f>
        <v>110.25176881311515</v>
      </c>
      <c r="E53" s="19">
        <f t="shared" ref="E53:F53" si="2">E56-E50-E51-E52-E54</f>
        <v>76.998547067508113</v>
      </c>
      <c r="F53" s="19">
        <f t="shared" si="2"/>
        <v>63.574543522071998</v>
      </c>
    </row>
    <row r="54" spans="1:6" x14ac:dyDescent="0.3">
      <c r="A54" t="s">
        <v>71</v>
      </c>
      <c r="C54">
        <f>SUM(C13:C34)</f>
        <v>21.557000000000002</v>
      </c>
      <c r="D54">
        <f t="shared" ref="D54:F54" si="3">SUM(D13:D34)</f>
        <v>15.531000000000001</v>
      </c>
      <c r="E54">
        <f t="shared" si="3"/>
        <v>10.76</v>
      </c>
      <c r="F54">
        <f t="shared" si="3"/>
        <v>9.4059999999999988</v>
      </c>
    </row>
    <row r="56" spans="1:6" x14ac:dyDescent="0.3">
      <c r="A56" t="s">
        <v>77</v>
      </c>
      <c r="C56" s="19">
        <f>C58-C57</f>
        <v>1116.7170221411498</v>
      </c>
      <c r="D56" s="19">
        <f t="shared" ref="D56:F56" si="4">D58-D57</f>
        <v>895.7251293321001</v>
      </c>
      <c r="E56" s="19">
        <f t="shared" si="4"/>
        <v>632.84948212522011</v>
      </c>
      <c r="F56" s="19">
        <f t="shared" si="4"/>
        <v>528.03148536088997</v>
      </c>
    </row>
    <row r="57" spans="1:6" x14ac:dyDescent="0.3">
      <c r="A57" t="s">
        <v>76</v>
      </c>
      <c r="C57">
        <v>1011.21</v>
      </c>
      <c r="D57">
        <v>780.29</v>
      </c>
      <c r="E57">
        <v>517.17999999999995</v>
      </c>
      <c r="F57">
        <v>410.44</v>
      </c>
    </row>
    <row r="58" spans="1:6" x14ac:dyDescent="0.3">
      <c r="A58" t="s">
        <v>75</v>
      </c>
      <c r="C58" s="19">
        <v>2127.9270221411498</v>
      </c>
      <c r="D58">
        <v>1676.0151293321001</v>
      </c>
      <c r="E58">
        <v>1150.0294821252201</v>
      </c>
      <c r="F58">
        <v>938.47148536089003</v>
      </c>
    </row>
    <row r="59" spans="1:6" x14ac:dyDescent="0.3">
      <c r="A59" t="s">
        <v>83</v>
      </c>
      <c r="C59" s="18">
        <f>C57/C58</f>
        <v>0.47520896603987223</v>
      </c>
      <c r="D59" s="18">
        <f t="shared" ref="D59:F59" si="5">D57/D58</f>
        <v>0.46556262311960706</v>
      </c>
      <c r="E59" s="18">
        <f t="shared" si="5"/>
        <v>0.44971021007589024</v>
      </c>
      <c r="F59" s="18">
        <f t="shared" si="5"/>
        <v>0.43734946282588966</v>
      </c>
    </row>
    <row r="60" spans="1:6" x14ac:dyDescent="0.3">
      <c r="A60" t="s">
        <v>125</v>
      </c>
      <c r="C60">
        <f>C58/C57</f>
        <v>2.1043373998884007</v>
      </c>
      <c r="D60">
        <f t="shared" ref="D60:F60" si="6">D58/D57</f>
        <v>2.1479387526843867</v>
      </c>
      <c r="E60">
        <f t="shared" si="6"/>
        <v>2.2236542057411737</v>
      </c>
      <c r="F60">
        <f t="shared" si="6"/>
        <v>2.2865010363534015</v>
      </c>
    </row>
    <row r="61" spans="1:6" x14ac:dyDescent="0.3">
      <c r="A61" t="s">
        <v>100</v>
      </c>
      <c r="C61">
        <f>SUM(C35:C46)</f>
        <v>16.553000000000001</v>
      </c>
      <c r="D61">
        <f t="shared" ref="D61:F61" si="7">SUM(D35:D46)</f>
        <v>18.434000000000001</v>
      </c>
      <c r="E61">
        <f t="shared" si="7"/>
        <v>12.020999999999999</v>
      </c>
      <c r="F61">
        <f t="shared" si="7"/>
        <v>9.7200000000000006</v>
      </c>
    </row>
    <row r="62" spans="1:6" x14ac:dyDescent="0.3">
      <c r="A62" t="s">
        <v>101</v>
      </c>
      <c r="C62" s="19">
        <f>C53</f>
        <v>142.41665065797679</v>
      </c>
      <c r="D62" s="19">
        <f t="shared" ref="D62:F62" si="8">D53</f>
        <v>110.25176881311515</v>
      </c>
      <c r="E62" s="19">
        <f t="shared" si="8"/>
        <v>76.998547067508113</v>
      </c>
      <c r="F62" s="19">
        <f t="shared" si="8"/>
        <v>63.574543522071998</v>
      </c>
    </row>
    <row r="64" spans="1:6" x14ac:dyDescent="0.3">
      <c r="A64" t="s">
        <v>115</v>
      </c>
      <c r="B64">
        <f>SUM(C35:C38)</f>
        <v>2.3850000000000002</v>
      </c>
    </row>
    <row r="65" spans="1:2" x14ac:dyDescent="0.3">
      <c r="A65" t="s">
        <v>116</v>
      </c>
      <c r="B65">
        <f>SUM(C39:C46)</f>
        <v>14.167999999999999</v>
      </c>
    </row>
    <row r="66" spans="1:2" x14ac:dyDescent="0.3">
      <c r="A66" t="s">
        <v>117</v>
      </c>
      <c r="B66">
        <f>C2</f>
        <v>9.9450000000000003</v>
      </c>
    </row>
    <row r="67" spans="1:2" x14ac:dyDescent="0.3">
      <c r="A67" t="s">
        <v>118</v>
      </c>
      <c r="B67">
        <f>SUM(C3,C10)</f>
        <v>7.5530000000000008</v>
      </c>
    </row>
    <row r="68" spans="1:2" x14ac:dyDescent="0.3">
      <c r="A68" t="s">
        <v>119</v>
      </c>
      <c r="B68">
        <f>SUM(C4:C6,C11)</f>
        <v>12.437000000000001</v>
      </c>
    </row>
    <row r="69" spans="1:2" x14ac:dyDescent="0.3">
      <c r="A69" t="s">
        <v>120</v>
      </c>
      <c r="B69">
        <f>SUM(C7,C8,C9,C11)</f>
        <v>20.286999999999999</v>
      </c>
    </row>
    <row r="70" spans="1:2" x14ac:dyDescent="0.3">
      <c r="A70" t="s">
        <v>65</v>
      </c>
    </row>
    <row r="71" spans="1:2" x14ac:dyDescent="0.3">
      <c r="A71" t="s">
        <v>121</v>
      </c>
      <c r="B71">
        <f>SUM(C20,C13,C14,C15,C24,C23,C22,C21)</f>
        <v>3.9990000000000001</v>
      </c>
    </row>
    <row r="72" spans="1:2" x14ac:dyDescent="0.3">
      <c r="A72" t="s">
        <v>122</v>
      </c>
      <c r="B72">
        <f>C34</f>
        <v>0.56999999999999995</v>
      </c>
    </row>
    <row r="73" spans="1:2" x14ac:dyDescent="0.3">
      <c r="A73" t="s">
        <v>123</v>
      </c>
      <c r="B73">
        <f>SUM(C31,C29,C27,C26,C25,C28,C30,C17,C16)</f>
        <v>6.254999999999999</v>
      </c>
    </row>
    <row r="74" spans="1:2" x14ac:dyDescent="0.3">
      <c r="A74" t="s">
        <v>124</v>
      </c>
      <c r="B74">
        <f>SUM(C33,C32,C19,C18)</f>
        <v>10.733000000000001</v>
      </c>
    </row>
  </sheetData>
  <mergeCells count="3">
    <mergeCell ref="A2:A12"/>
    <mergeCell ref="A13:A34"/>
    <mergeCell ref="A35:A46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3" zoomScale="85" zoomScaleNormal="85" workbookViewId="0">
      <selection activeCell="A19" sqref="A19"/>
    </sheetView>
  </sheetViews>
  <sheetFormatPr defaultRowHeight="14" x14ac:dyDescent="0.3"/>
  <cols>
    <col min="1" max="1" width="27.83203125" customWidth="1"/>
    <col min="3" max="3" width="13.58203125" bestFit="1" customWidth="1"/>
    <col min="4" max="6" width="11.4140625" bestFit="1" customWidth="1"/>
  </cols>
  <sheetData>
    <row r="1" spans="1:11" s="1" customFormat="1" x14ac:dyDescent="0.3">
      <c r="A1" s="1" t="s">
        <v>90</v>
      </c>
      <c r="C1" s="1">
        <v>872.22337148317297</v>
      </c>
      <c r="D1" s="1">
        <v>705.75536051898496</v>
      </c>
      <c r="E1" s="1">
        <v>501.41293505771199</v>
      </c>
      <c r="F1" s="1">
        <v>417.98494183881797</v>
      </c>
    </row>
    <row r="2" spans="1:11" s="1" customFormat="1" x14ac:dyDescent="0.3">
      <c r="A2" s="1" t="s">
        <v>68</v>
      </c>
      <c r="C2" s="1">
        <v>63.966999999999999</v>
      </c>
      <c r="D2" s="1">
        <v>45.753</v>
      </c>
      <c r="E2" s="1">
        <v>31.657</v>
      </c>
      <c r="F2" s="1">
        <v>27.345999999999997</v>
      </c>
    </row>
    <row r="3" spans="1:11" s="1" customFormat="1" x14ac:dyDescent="0.3">
      <c r="A3" s="1" t="s">
        <v>91</v>
      </c>
      <c r="C3" s="1">
        <v>16.553000000000001</v>
      </c>
      <c r="D3" s="1">
        <v>18.434000000000001</v>
      </c>
      <c r="E3" s="1">
        <v>12.020999999999999</v>
      </c>
      <c r="F3" s="1">
        <v>9.7200000000000006</v>
      </c>
    </row>
    <row r="4" spans="1:11" s="1" customFormat="1" x14ac:dyDescent="0.3">
      <c r="A4" s="1" t="s">
        <v>66</v>
      </c>
      <c r="C4" s="1">
        <v>21.557000000000002</v>
      </c>
      <c r="D4" s="1">
        <v>15.531000000000001</v>
      </c>
      <c r="E4" s="1">
        <v>10.76</v>
      </c>
      <c r="F4" s="1">
        <v>9.4059999999999988</v>
      </c>
    </row>
    <row r="5" spans="1:11" s="1" customFormat="1" x14ac:dyDescent="0.3">
      <c r="A5" s="1" t="s">
        <v>65</v>
      </c>
      <c r="C5" s="20">
        <v>142.41665065797679</v>
      </c>
      <c r="D5" s="20">
        <v>110.25176881311515</v>
      </c>
      <c r="E5" s="20">
        <v>76.998547067508113</v>
      </c>
      <c r="F5" s="20">
        <v>63.574543522071998</v>
      </c>
    </row>
    <row r="6" spans="1:11" s="1" customFormat="1" x14ac:dyDescent="0.3">
      <c r="A6" s="1" t="s">
        <v>104</v>
      </c>
      <c r="C6" s="1">
        <f>SUM(C1:C5)</f>
        <v>1116.7170221411498</v>
      </c>
      <c r="D6" s="1">
        <f>SUM(D1:D5)</f>
        <v>895.7251293321001</v>
      </c>
      <c r="E6" s="1">
        <f>SUM(E1:E5)</f>
        <v>632.84948212521999</v>
      </c>
      <c r="F6" s="1">
        <f>SUM(F1:F5)</f>
        <v>528.03148536088997</v>
      </c>
    </row>
    <row r="7" spans="1:11" s="1" customFormat="1" x14ac:dyDescent="0.3">
      <c r="A7" t="s">
        <v>76</v>
      </c>
      <c r="B7"/>
      <c r="C7">
        <v>1011.21</v>
      </c>
      <c r="D7">
        <v>780.29</v>
      </c>
      <c r="E7">
        <v>517.17999999999995</v>
      </c>
      <c r="F7">
        <v>410.44</v>
      </c>
    </row>
    <row r="8" spans="1:11" s="21" customFormat="1" x14ac:dyDescent="0.3">
      <c r="A8" s="21" t="s">
        <v>102</v>
      </c>
      <c r="C8" s="21">
        <v>883.26371970293803</v>
      </c>
      <c r="D8" s="21">
        <v>689.27032409746801</v>
      </c>
      <c r="E8" s="21">
        <v>491.11661654840799</v>
      </c>
      <c r="F8" s="21">
        <v>408.50179225221802</v>
      </c>
    </row>
    <row r="9" spans="1:11" s="21" customFormat="1" x14ac:dyDescent="0.3">
      <c r="A9" s="21" t="s">
        <v>92</v>
      </c>
      <c r="C9" s="21">
        <v>63.332000000000001</v>
      </c>
      <c r="D9" s="21">
        <v>44.250999999999991</v>
      </c>
      <c r="E9" s="21">
        <v>30.797999999999998</v>
      </c>
      <c r="F9" s="21">
        <v>26.758000000000003</v>
      </c>
    </row>
    <row r="10" spans="1:11" s="21" customFormat="1" x14ac:dyDescent="0.3">
      <c r="A10" s="21" t="s">
        <v>96</v>
      </c>
      <c r="C10" s="21">
        <v>27.387</v>
      </c>
      <c r="D10" s="21">
        <v>21.982000000000003</v>
      </c>
      <c r="E10" s="21">
        <v>14.839</v>
      </c>
      <c r="F10" s="21">
        <v>11.125</v>
      </c>
    </row>
    <row r="11" spans="1:11" s="21" customFormat="1" x14ac:dyDescent="0.3">
      <c r="A11" s="21" t="s">
        <v>94</v>
      </c>
      <c r="C11" s="21">
        <v>22.531999999999996</v>
      </c>
      <c r="D11" s="21">
        <v>16.994999999999997</v>
      </c>
      <c r="E11" s="21">
        <v>10.297999999999998</v>
      </c>
      <c r="F11" s="21">
        <v>8.7469999999999999</v>
      </c>
    </row>
    <row r="12" spans="1:11" s="21" customFormat="1" x14ac:dyDescent="0.3">
      <c r="A12" s="21" t="s">
        <v>98</v>
      </c>
      <c r="C12" s="21">
        <v>131.0288316809017</v>
      </c>
      <c r="D12" s="21">
        <v>86.462066157712002</v>
      </c>
      <c r="E12" s="21">
        <v>59.202236718422114</v>
      </c>
      <c r="F12" s="21">
        <v>47.187715622678979</v>
      </c>
    </row>
    <row r="13" spans="1:11" x14ac:dyDescent="0.3">
      <c r="A13" s="21" t="s">
        <v>105</v>
      </c>
      <c r="C13">
        <f>SUM(C8:C12)</f>
        <v>1127.5435513838397</v>
      </c>
      <c r="D13">
        <f t="shared" ref="D13:F13" si="0">SUM(D8:D12)</f>
        <v>858.96039025517996</v>
      </c>
      <c r="E13">
        <f t="shared" si="0"/>
        <v>606.25385326683011</v>
      </c>
      <c r="F13">
        <f t="shared" si="0"/>
        <v>502.319507874897</v>
      </c>
    </row>
    <row r="14" spans="1:11" x14ac:dyDescent="0.3">
      <c r="A14" t="s">
        <v>79</v>
      </c>
      <c r="C14">
        <v>999.71</v>
      </c>
      <c r="D14">
        <v>750.31</v>
      </c>
      <c r="E14">
        <v>500.6</v>
      </c>
      <c r="F14">
        <v>399.97</v>
      </c>
    </row>
    <row r="15" spans="1:11" x14ac:dyDescent="0.3">
      <c r="C15" t="s">
        <v>111</v>
      </c>
      <c r="D15" t="s">
        <v>112</v>
      </c>
      <c r="E15" t="s">
        <v>113</v>
      </c>
      <c r="F15" t="s">
        <v>114</v>
      </c>
      <c r="H15">
        <f>C1-C8</f>
        <v>-11.040348219765065</v>
      </c>
      <c r="I15">
        <f>D1-D8</f>
        <v>16.485036421516952</v>
      </c>
      <c r="J15">
        <f t="shared" ref="J15:K15" si="1">E1-E8</f>
        <v>10.296318509304001</v>
      </c>
      <c r="K15">
        <f t="shared" si="1"/>
        <v>9.48314958659995</v>
      </c>
    </row>
    <row r="16" spans="1:11" s="22" customFormat="1" x14ac:dyDescent="0.3">
      <c r="A16" s="22" t="s">
        <v>107</v>
      </c>
      <c r="C16" s="23">
        <f>(C8/C14-C1/C7)*1000</f>
        <v>20.96580090718081</v>
      </c>
      <c r="D16" s="23">
        <f t="shared" ref="D16:F16" si="2">(D8/D14-D1/D7)*1000</f>
        <v>14.1691068281109</v>
      </c>
      <c r="E16" s="23">
        <f t="shared" si="2"/>
        <v>11.542575903830121</v>
      </c>
      <c r="F16" s="23">
        <f t="shared" si="2"/>
        <v>2.9485109293265754</v>
      </c>
      <c r="H16">
        <f>C2-C9</f>
        <v>0.63499999999999801</v>
      </c>
      <c r="I16">
        <f t="shared" ref="I16:I19" si="3">D2-D9</f>
        <v>1.5020000000000095</v>
      </c>
      <c r="J16">
        <f t="shared" ref="J16:J19" si="4">E2-E9</f>
        <v>0.85900000000000176</v>
      </c>
      <c r="K16">
        <f t="shared" ref="K16:K19" si="5">F2-F9</f>
        <v>0.58799999999999386</v>
      </c>
    </row>
    <row r="17" spans="1:11" s="22" customFormat="1" x14ac:dyDescent="0.3">
      <c r="A17" s="22" t="s">
        <v>108</v>
      </c>
      <c r="C17" s="23">
        <f>(C9/999.71-C2/1011.21)*1000</f>
        <v>9.2492433311899824E-2</v>
      </c>
      <c r="D17" s="23">
        <f>(D9/750.31-D2/780.29)*1000</f>
        <v>0.34106440761689366</v>
      </c>
      <c r="E17" s="23">
        <f>(E9/500.6-E2/517.18)*1000</f>
        <v>0.31137637735060425</v>
      </c>
      <c r="F17" s="23">
        <f>(F9/399.97-F2/410.44)*1000</f>
        <v>0.27395766309021297</v>
      </c>
      <c r="H17">
        <f t="shared" ref="H17" si="6">C3-C10</f>
        <v>-10.834</v>
      </c>
      <c r="I17">
        <f>D3-D10</f>
        <v>-3.5480000000000018</v>
      </c>
      <c r="J17">
        <f>E3-E10</f>
        <v>-2.8180000000000014</v>
      </c>
      <c r="K17">
        <f>F3-F10</f>
        <v>-1.4049999999999994</v>
      </c>
    </row>
    <row r="18" spans="1:11" s="22" customFormat="1" x14ac:dyDescent="0.3">
      <c r="A18" s="1" t="s">
        <v>73</v>
      </c>
      <c r="C18" s="23">
        <f t="shared" ref="C18:C20" si="7">(C10/999.71-C3/1011.21)*1000</f>
        <v>11.025446605690233</v>
      </c>
      <c r="D18" s="23">
        <f t="shared" ref="D18:D20" si="8">(D10/750.31-D3/780.29)*1000</f>
        <v>5.6726739673050099</v>
      </c>
      <c r="E18" s="23">
        <f t="shared" ref="E18:E20" si="9">(E10/500.6-E3/517.18)*1000</f>
        <v>6.3990708732567407</v>
      </c>
      <c r="F18" s="23">
        <f t="shared" ref="F18:F20" si="10">(F10/399.97-F3/410.44)*1000</f>
        <v>4.1326837452580856</v>
      </c>
      <c r="H18">
        <f>C4-C11</f>
        <v>-0.97499999999999432</v>
      </c>
      <c r="I18">
        <f t="shared" si="3"/>
        <v>-1.4639999999999969</v>
      </c>
      <c r="J18">
        <f t="shared" si="4"/>
        <v>0.46200000000000152</v>
      </c>
      <c r="K18">
        <f t="shared" si="5"/>
        <v>0.65899999999999892</v>
      </c>
    </row>
    <row r="19" spans="1:11" s="22" customFormat="1" x14ac:dyDescent="0.3">
      <c r="A19" s="1" t="s">
        <v>153</v>
      </c>
      <c r="C19" s="23">
        <f t="shared" si="7"/>
        <v>1.2205112350729721</v>
      </c>
      <c r="D19" s="23">
        <f t="shared" si="8"/>
        <v>2.7464995313759464</v>
      </c>
      <c r="E19" s="23">
        <f t="shared" si="9"/>
        <v>-0.23382112005831263</v>
      </c>
      <c r="F19" s="23">
        <f t="shared" si="10"/>
        <v>-1.0477295152949742</v>
      </c>
      <c r="H19" s="19">
        <f>C5-C12</f>
        <v>11.387818977075085</v>
      </c>
      <c r="I19">
        <f t="shared" si="3"/>
        <v>23.789702655403147</v>
      </c>
      <c r="J19">
        <f t="shared" si="4"/>
        <v>17.796310349085999</v>
      </c>
      <c r="K19">
        <f t="shared" si="5"/>
        <v>16.386827899393019</v>
      </c>
    </row>
    <row r="20" spans="1:11" s="22" customFormat="1" x14ac:dyDescent="0.3">
      <c r="A20" s="22" t="s">
        <v>98</v>
      </c>
      <c r="C20" s="23">
        <f t="shared" si="7"/>
        <v>-9.7710172019954129</v>
      </c>
      <c r="D20" s="23">
        <f t="shared" si="8"/>
        <v>-26.060764109656521</v>
      </c>
      <c r="E20" s="23">
        <f t="shared" si="9"/>
        <v>-30.618966571337626</v>
      </c>
      <c r="F20" s="23">
        <f t="shared" si="10"/>
        <v>-36.915497516414071</v>
      </c>
      <c r="H20"/>
      <c r="I20"/>
      <c r="J20"/>
      <c r="K20"/>
    </row>
    <row r="26" spans="1:11" x14ac:dyDescent="0.3">
      <c r="A26" t="s">
        <v>109</v>
      </c>
      <c r="C26" s="18">
        <f>C14/(C13+C14)</f>
        <v>0.46995338160308153</v>
      </c>
      <c r="D26" s="18">
        <f t="shared" ref="D26:F26" si="11">D14/(D13+D14)</f>
        <v>0.46624234469449494</v>
      </c>
      <c r="E26" s="18">
        <f t="shared" si="11"/>
        <v>0.45227289810890686</v>
      </c>
      <c r="F26" s="18">
        <f t="shared" si="11"/>
        <v>0.44328344340612247</v>
      </c>
    </row>
    <row r="27" spans="1:11" x14ac:dyDescent="0.3">
      <c r="A27" t="s">
        <v>110</v>
      </c>
      <c r="C27" s="18">
        <f>C7/(C6+C7)</f>
        <v>0.47520896603987223</v>
      </c>
      <c r="D27" s="18">
        <f t="shared" ref="D27:F27" si="12">D7/(D6+D7)</f>
        <v>0.46556262311960706</v>
      </c>
      <c r="E27" s="18">
        <f t="shared" si="12"/>
        <v>0.44971021007589024</v>
      </c>
      <c r="F27" s="18">
        <f t="shared" si="12"/>
        <v>0.43734946282588966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13" zoomScale="70" zoomScaleNormal="70" workbookViewId="0">
      <selection activeCell="M21" sqref="M21"/>
    </sheetView>
  </sheetViews>
  <sheetFormatPr defaultRowHeight="14" x14ac:dyDescent="0.3"/>
  <cols>
    <col min="1" max="1" width="27.58203125" bestFit="1" customWidth="1"/>
    <col min="2" max="19" width="12.25" bestFit="1" customWidth="1"/>
  </cols>
  <sheetData>
    <row r="1" spans="1:19" s="1" customFormat="1" x14ac:dyDescent="0.3">
      <c r="B1" s="1">
        <v>0</v>
      </c>
      <c r="C1" s="1">
        <v>62172.614629977303</v>
      </c>
      <c r="D1" s="1">
        <v>62177.3261280855</v>
      </c>
      <c r="E1" s="1">
        <v>62182.0376261938</v>
      </c>
      <c r="F1" s="25">
        <v>62191.460622410297</v>
      </c>
      <c r="G1" s="25">
        <v>62210.306614843401</v>
      </c>
      <c r="H1" s="25">
        <v>62247.998599709601</v>
      </c>
      <c r="I1" s="25">
        <v>62323.382569441899</v>
      </c>
      <c r="J1" s="25">
        <v>62474.150508906503</v>
      </c>
      <c r="K1" s="25">
        <v>62775.686387835703</v>
      </c>
      <c r="L1" s="25">
        <v>63378.758145694199</v>
      </c>
      <c r="M1" s="25">
        <v>64584.901661411001</v>
      </c>
      <c r="N1" s="25">
        <v>66997.188692844793</v>
      </c>
      <c r="O1" s="25"/>
      <c r="P1" s="25"/>
      <c r="Q1" s="25"/>
      <c r="R1" s="25"/>
      <c r="S1" s="25"/>
    </row>
    <row r="2" spans="1:19" x14ac:dyDescent="0.3">
      <c r="A2" t="s">
        <v>127</v>
      </c>
      <c r="B2" s="24">
        <v>105.16637907082701</v>
      </c>
      <c r="C2" s="24">
        <v>105.166379070828</v>
      </c>
      <c r="D2" s="24">
        <v>105.247356942887</v>
      </c>
      <c r="E2" s="24">
        <v>105.328350776302</v>
      </c>
      <c r="F2" s="24">
        <v>105.490385992642</v>
      </c>
      <c r="G2" s="24">
        <v>105.814644420718</v>
      </c>
      <c r="H2" s="24">
        <v>106.463896172839</v>
      </c>
      <c r="I2" s="24">
        <v>107.76521066321401</v>
      </c>
      <c r="J2" s="24">
        <v>110.378170108383</v>
      </c>
      <c r="K2" s="24">
        <v>115.639570683811</v>
      </c>
      <c r="L2" s="24">
        <v>126.27267079335201</v>
      </c>
      <c r="M2" s="24">
        <v>147.836240893802</v>
      </c>
      <c r="N2" s="24">
        <v>191.538967523759</v>
      </c>
      <c r="O2" s="24"/>
      <c r="P2" s="24"/>
      <c r="Q2" s="24"/>
      <c r="R2" s="24"/>
      <c r="S2" s="24"/>
    </row>
    <row r="3" spans="1:19" s="1" customFormat="1" x14ac:dyDescent="0.3">
      <c r="B3" s="25">
        <v>66997.188692844793</v>
      </c>
      <c r="C3" s="25">
        <v>95063.528917727104</v>
      </c>
      <c r="D3" s="25">
        <v>95068.115665876001</v>
      </c>
      <c r="E3" s="25">
        <v>95072.702414024796</v>
      </c>
      <c r="F3" s="25">
        <v>95081.875910322502</v>
      </c>
      <c r="G3" s="25">
        <v>95100.222902918002</v>
      </c>
      <c r="H3" s="25">
        <v>95136.916888108797</v>
      </c>
      <c r="I3" s="25">
        <v>95210.304858490505</v>
      </c>
      <c r="J3" s="25">
        <v>95357.080799253905</v>
      </c>
      <c r="K3" s="25">
        <v>95650.632680780604</v>
      </c>
      <c r="L3" s="25">
        <v>96237.736443834205</v>
      </c>
      <c r="M3" s="25">
        <v>97411.943969941203</v>
      </c>
      <c r="N3" s="25">
        <v>99760.359022155302</v>
      </c>
      <c r="O3" s="25"/>
      <c r="P3" s="25"/>
      <c r="Q3" s="25"/>
      <c r="R3" s="25"/>
      <c r="S3" s="25"/>
    </row>
    <row r="4" spans="1:19" x14ac:dyDescent="0.3">
      <c r="A4" t="s">
        <v>129</v>
      </c>
      <c r="B4" s="24">
        <v>142.304789072284</v>
      </c>
      <c r="C4" s="24">
        <v>142.304789072284</v>
      </c>
      <c r="D4" s="24">
        <v>142.45478937272301</v>
      </c>
      <c r="E4" s="24">
        <v>142.60490946464799</v>
      </c>
      <c r="F4" s="24">
        <v>142.90550434998099</v>
      </c>
      <c r="G4" s="24">
        <v>143.50808109415601</v>
      </c>
      <c r="H4" s="24">
        <v>144.718540530589</v>
      </c>
      <c r="I4" s="24">
        <v>147.15893723934201</v>
      </c>
      <c r="J4" s="24">
        <v>152.106265640412</v>
      </c>
      <c r="K4" s="24">
        <v>162.205562655568</v>
      </c>
      <c r="L4" s="24">
        <v>182.96582376917601</v>
      </c>
      <c r="M4" s="24">
        <v>225.78185019946099</v>
      </c>
      <c r="N4" s="24">
        <v>312.96915721606001</v>
      </c>
      <c r="O4" s="24"/>
      <c r="P4" s="24"/>
      <c r="Q4" s="24"/>
      <c r="R4" s="24"/>
      <c r="S4" s="24"/>
    </row>
    <row r="5" spans="1:19" s="1" customFormat="1" x14ac:dyDescent="0.3">
      <c r="B5" s="25">
        <v>99760.359022155302</v>
      </c>
      <c r="C5" s="25">
        <v>116270.40299118101</v>
      </c>
      <c r="D5" s="25">
        <v>116274.25368754</v>
      </c>
      <c r="E5" s="25">
        <v>116278.1043839</v>
      </c>
      <c r="F5" s="25">
        <v>116285.805776618</v>
      </c>
      <c r="G5" s="25">
        <v>116301.20856205501</v>
      </c>
      <c r="H5" s="25">
        <v>116332.01413292901</v>
      </c>
      <c r="I5" s="25">
        <v>116393.625274677</v>
      </c>
      <c r="J5" s="25">
        <v>116516.847558172</v>
      </c>
      <c r="K5" s="25">
        <v>116763.292125163</v>
      </c>
      <c r="L5" s="25">
        <v>117256.181259144</v>
      </c>
      <c r="M5" s="25">
        <v>118241.959527108</v>
      </c>
      <c r="N5" s="25">
        <v>120213.516063034</v>
      </c>
      <c r="O5" s="25"/>
      <c r="P5" s="25"/>
      <c r="Q5" s="25"/>
      <c r="R5" s="25"/>
      <c r="S5" s="25"/>
    </row>
    <row r="6" spans="1:19" x14ac:dyDescent="0.3">
      <c r="A6" t="s">
        <v>131</v>
      </c>
      <c r="B6" s="24">
        <v>165.39735225640399</v>
      </c>
      <c r="C6" s="24">
        <v>165.39735225640399</v>
      </c>
      <c r="D6" s="24">
        <v>165.586437179401</v>
      </c>
      <c r="E6" s="24">
        <v>165.77581008468599</v>
      </c>
      <c r="F6" s="24">
        <v>166.15540623500701</v>
      </c>
      <c r="G6" s="24">
        <v>166.91790725893799</v>
      </c>
      <c r="H6" s="24">
        <v>168.45544205887001</v>
      </c>
      <c r="I6" s="24">
        <v>171.57562072725699</v>
      </c>
      <c r="J6" s="24">
        <v>177.964630737303</v>
      </c>
      <c r="K6" s="24">
        <v>191.177760187204</v>
      </c>
      <c r="L6" s="24">
        <v>218.751574477899</v>
      </c>
      <c r="M6" s="24">
        <v>276.38381898290402</v>
      </c>
      <c r="N6" s="24">
        <v>393.91364651394298</v>
      </c>
      <c r="O6" s="24"/>
      <c r="P6" s="24"/>
      <c r="Q6" s="24"/>
      <c r="R6" s="24"/>
      <c r="S6" s="24"/>
    </row>
    <row r="7" spans="1:19" s="1" customFormat="1" x14ac:dyDescent="0.3">
      <c r="B7" s="25">
        <v>120213.516063034</v>
      </c>
      <c r="C7" s="25">
        <v>131855.84377391101</v>
      </c>
      <c r="D7" s="25">
        <v>131857.76202099799</v>
      </c>
      <c r="E7" s="25">
        <v>131859.68026808501</v>
      </c>
      <c r="F7" s="25">
        <v>131863.51676226</v>
      </c>
      <c r="G7" s="25">
        <v>131871.189750608</v>
      </c>
      <c r="H7" s="25">
        <v>131886.53572730601</v>
      </c>
      <c r="I7" s="25">
        <v>131917.22768070101</v>
      </c>
      <c r="J7" s="25">
        <v>131978.61158749199</v>
      </c>
      <c r="K7" s="25">
        <v>132101.37940107399</v>
      </c>
      <c r="L7" s="25">
        <v>132346.91502823599</v>
      </c>
      <c r="M7" s="25">
        <v>132837.98628256199</v>
      </c>
      <c r="N7" s="25">
        <v>133820.128791214</v>
      </c>
      <c r="O7" s="25"/>
      <c r="P7" s="25"/>
      <c r="Q7" s="25"/>
      <c r="R7" s="25"/>
      <c r="S7" s="25"/>
    </row>
    <row r="8" spans="1:19" x14ac:dyDescent="0.3">
      <c r="A8" t="s">
        <v>133</v>
      </c>
      <c r="B8" s="24">
        <v>180.715879169884</v>
      </c>
      <c r="C8" s="24">
        <v>180.715879169884</v>
      </c>
      <c r="D8" s="24">
        <v>180.837563021964</v>
      </c>
      <c r="E8" s="24">
        <v>180.959393191239</v>
      </c>
      <c r="F8" s="24">
        <v>181.20348832690601</v>
      </c>
      <c r="G8" s="24">
        <v>181.69338909766401</v>
      </c>
      <c r="H8" s="24">
        <v>182.67980995007699</v>
      </c>
      <c r="I8" s="24">
        <v>184.67744904313199</v>
      </c>
      <c r="J8" s="24">
        <v>188.760116992397</v>
      </c>
      <c r="K8" s="24">
        <v>197.20382545416899</v>
      </c>
      <c r="L8" s="24">
        <v>214.880390909467</v>
      </c>
      <c r="M8" s="24">
        <v>252.268274896761</v>
      </c>
      <c r="N8" s="24">
        <v>330.92522271685402</v>
      </c>
      <c r="O8" s="24"/>
      <c r="P8" s="24"/>
      <c r="Q8" s="24"/>
      <c r="R8" s="24"/>
      <c r="S8" s="24"/>
    </row>
    <row r="9" spans="1:19" s="1" customFormat="1" x14ac:dyDescent="0.3">
      <c r="B9" s="25">
        <v>133820.128791214</v>
      </c>
      <c r="C9" s="25">
        <v>152678.404868574</v>
      </c>
      <c r="D9" s="25">
        <v>152681.44626162501</v>
      </c>
      <c r="E9" s="25">
        <v>152684.487654675</v>
      </c>
      <c r="F9" s="25">
        <v>152690.570440777</v>
      </c>
      <c r="G9" s="25">
        <v>152702.736012979</v>
      </c>
      <c r="H9" s="25">
        <v>152727.06715738299</v>
      </c>
      <c r="I9" s="25">
        <v>152775.72944619099</v>
      </c>
      <c r="J9" s="25">
        <v>152873.054023809</v>
      </c>
      <c r="K9" s="25">
        <v>153067.70317904299</v>
      </c>
      <c r="L9" s="25">
        <v>153457.00148951099</v>
      </c>
      <c r="M9" s="25">
        <v>154235.59811044799</v>
      </c>
      <c r="N9" s="25">
        <v>155792.79135232099</v>
      </c>
      <c r="O9" s="25"/>
      <c r="P9" s="25"/>
      <c r="Q9" s="25"/>
      <c r="R9" s="25"/>
      <c r="S9" s="25"/>
    </row>
    <row r="10" spans="1:19" x14ac:dyDescent="0.3">
      <c r="A10" t="s">
        <v>135</v>
      </c>
      <c r="B10" s="24">
        <v>205.373015452717</v>
      </c>
      <c r="C10" s="24">
        <v>205.373015452717</v>
      </c>
      <c r="D10" s="24">
        <v>205.47373936543099</v>
      </c>
      <c r="E10" s="24">
        <v>205.57458988262201</v>
      </c>
      <c r="F10" s="24">
        <v>205.776668207733</v>
      </c>
      <c r="G10" s="24">
        <v>206.18231667505299</v>
      </c>
      <c r="H10" s="24">
        <v>206.99944428192799</v>
      </c>
      <c r="I10" s="24">
        <v>208.65596527799499</v>
      </c>
      <c r="J10" s="24">
        <v>212.050261671036</v>
      </c>
      <c r="K10" s="24">
        <v>219.112203235924</v>
      </c>
      <c r="L10" s="24">
        <v>234.06024860018499</v>
      </c>
      <c r="M10" s="24">
        <v>266.23851823043498</v>
      </c>
      <c r="N10" s="24">
        <v>335.85074862865099</v>
      </c>
      <c r="O10" s="24"/>
      <c r="P10" s="24"/>
      <c r="Q10" s="24"/>
      <c r="R10" s="24"/>
      <c r="S10" s="24"/>
    </row>
    <row r="11" spans="1:19" s="1" customFormat="1" x14ac:dyDescent="0.3">
      <c r="B11" s="25">
        <v>155792.79135232099</v>
      </c>
      <c r="C11" s="25">
        <v>181008.48102181801</v>
      </c>
      <c r="D11" s="25">
        <v>181012.367837122</v>
      </c>
      <c r="E11" s="25">
        <v>181016.25465242699</v>
      </c>
      <c r="F11" s="25">
        <v>181024.02828303701</v>
      </c>
      <c r="G11" s="25">
        <v>181039.575544255</v>
      </c>
      <c r="H11" s="25">
        <v>181070.67006669301</v>
      </c>
      <c r="I11" s="25">
        <v>181132.85911156901</v>
      </c>
      <c r="J11" s="25">
        <v>181257.23720132001</v>
      </c>
      <c r="K11" s="25">
        <v>181505.993380823</v>
      </c>
      <c r="L11" s="25">
        <v>182003.50573982799</v>
      </c>
      <c r="M11" s="25">
        <v>182998.53045783899</v>
      </c>
      <c r="N11" s="25">
        <v>184988.57989386001</v>
      </c>
      <c r="O11" s="25"/>
      <c r="P11" s="25"/>
      <c r="Q11" s="25"/>
      <c r="R11" s="25"/>
      <c r="S11" s="25"/>
    </row>
    <row r="12" spans="1:19" x14ac:dyDescent="0.3">
      <c r="A12" t="s">
        <v>137</v>
      </c>
      <c r="B12" s="24">
        <v>237.971932741979</v>
      </c>
      <c r="C12" s="24">
        <v>237.971932741979</v>
      </c>
      <c r="D12" s="24">
        <v>238.04581004379301</v>
      </c>
      <c r="E12" s="24">
        <v>238.11977158835299</v>
      </c>
      <c r="F12" s="24">
        <v>238.267946574614</v>
      </c>
      <c r="G12" s="24">
        <v>238.565298326185</v>
      </c>
      <c r="H12" s="24">
        <v>239.16396260012201</v>
      </c>
      <c r="I12" s="24">
        <v>240.37676699056999</v>
      </c>
      <c r="J12" s="24">
        <v>242.86141365545899</v>
      </c>
      <c r="K12" s="24">
        <v>248.045633364666</v>
      </c>
      <c r="L12" s="24">
        <v>259.137283085295</v>
      </c>
      <c r="M12" s="24">
        <v>283.54868088968902</v>
      </c>
      <c r="N12" s="24">
        <v>338.53745762602398</v>
      </c>
      <c r="O12" s="24"/>
      <c r="P12" s="24"/>
      <c r="Q12" s="24"/>
      <c r="R12" s="24"/>
      <c r="S12" s="24"/>
    </row>
    <row r="13" spans="1:19" s="1" customFormat="1" x14ac:dyDescent="0.3">
      <c r="B13" s="25">
        <v>184988.57989386001</v>
      </c>
      <c r="C13" s="25">
        <v>207484.58687544399</v>
      </c>
      <c r="D13" s="25">
        <v>207488.117456604</v>
      </c>
      <c r="E13" s="25">
        <v>207491.64803776401</v>
      </c>
      <c r="F13" s="25">
        <v>207498.709200085</v>
      </c>
      <c r="G13" s="25">
        <v>207512.831524726</v>
      </c>
      <c r="H13" s="25">
        <v>207541.076174007</v>
      </c>
      <c r="I13" s="25">
        <v>207597.565472571</v>
      </c>
      <c r="J13" s="25">
        <v>207710.54406969799</v>
      </c>
      <c r="K13" s="25">
        <v>207936.501263952</v>
      </c>
      <c r="L13" s="25">
        <v>208388.41565246001</v>
      </c>
      <c r="M13" s="25">
        <v>209292.24442947601</v>
      </c>
      <c r="N13" s="25">
        <v>211099.901983508</v>
      </c>
      <c r="O13" s="25"/>
      <c r="P13" s="25"/>
      <c r="Q13" s="25"/>
      <c r="R13" s="25"/>
      <c r="S13" s="25"/>
    </row>
    <row r="14" spans="1:19" x14ac:dyDescent="0.3">
      <c r="A14" t="s">
        <v>139</v>
      </c>
      <c r="B14" s="24">
        <v>274.986955802095</v>
      </c>
      <c r="C14" s="24">
        <v>274.986955802095</v>
      </c>
      <c r="D14" s="24">
        <v>275.03791213257603</v>
      </c>
      <c r="E14" s="24">
        <v>275.088919322165</v>
      </c>
      <c r="F14" s="24">
        <v>275.19108603423501</v>
      </c>
      <c r="G14" s="24">
        <v>275.39602708961701</v>
      </c>
      <c r="H14" s="24">
        <v>275.80832628382501</v>
      </c>
      <c r="I14" s="24">
        <v>276.64248806021499</v>
      </c>
      <c r="J14" s="24">
        <v>278.34826671109602</v>
      </c>
      <c r="K14" s="24">
        <v>281.90388000968198</v>
      </c>
      <c r="L14" s="24">
        <v>289.55331462922197</v>
      </c>
      <c r="M14" s="24">
        <v>306.77521932564599</v>
      </c>
      <c r="N14" s="24">
        <v>347.50969174185798</v>
      </c>
      <c r="O14" s="24"/>
      <c r="P14" s="24"/>
      <c r="Q14" s="24"/>
      <c r="R14" s="24"/>
      <c r="S14" s="24"/>
    </row>
    <row r="15" spans="1:19" s="1" customFormat="1" x14ac:dyDescent="0.3">
      <c r="B15" s="25">
        <v>211099.901983508</v>
      </c>
      <c r="C15" s="25">
        <v>231531.08504925299</v>
      </c>
      <c r="D15" s="25">
        <v>231537.89405743399</v>
      </c>
      <c r="E15" s="25">
        <v>231544.703065615</v>
      </c>
      <c r="F15" s="25">
        <v>231558.32108197801</v>
      </c>
      <c r="G15" s="25">
        <v>231585.55711470201</v>
      </c>
      <c r="H15" s="25">
        <v>231640.029180151</v>
      </c>
      <c r="I15" s="25">
        <v>231748.97331105001</v>
      </c>
      <c r="J15" s="25">
        <v>231966.86157284601</v>
      </c>
      <c r="K15" s="25">
        <v>232402.63809643901</v>
      </c>
      <c r="L15" s="25">
        <v>232838.41462003201</v>
      </c>
      <c r="M15" s="25">
        <v>233274.191143626</v>
      </c>
      <c r="N15" s="25">
        <v>233709.967667219</v>
      </c>
      <c r="O15" s="25">
        <v>234145.74419081199</v>
      </c>
      <c r="P15" s="25">
        <v>235017.29723799799</v>
      </c>
      <c r="Q15" s="25">
        <v>235888.85028518399</v>
      </c>
      <c r="R15" s="25">
        <v>236760.40333237001</v>
      </c>
      <c r="S15" s="25">
        <v>238503.509426743</v>
      </c>
    </row>
    <row r="16" spans="1:19" x14ac:dyDescent="0.3">
      <c r="A16" t="s">
        <v>141</v>
      </c>
      <c r="B16" s="24">
        <v>313.53745586363902</v>
      </c>
      <c r="C16" s="24">
        <v>313.53745586363902</v>
      </c>
      <c r="D16" s="24">
        <v>313.59585514107499</v>
      </c>
      <c r="E16" s="24">
        <v>313.654372396398</v>
      </c>
      <c r="F16" s="24">
        <v>313.77176018060101</v>
      </c>
      <c r="G16" s="24">
        <v>314.00794422695202</v>
      </c>
      <c r="H16" s="24">
        <v>314.48590950803498</v>
      </c>
      <c r="I16" s="24">
        <v>315.46393996528599</v>
      </c>
      <c r="J16" s="24">
        <v>317.50622935920899</v>
      </c>
      <c r="K16" s="24">
        <v>321.92163814688502</v>
      </c>
      <c r="L16" s="24">
        <v>326.76104077464402</v>
      </c>
      <c r="M16" s="24">
        <v>332.01453378524701</v>
      </c>
      <c r="N16" s="24">
        <v>337.67693267678902</v>
      </c>
      <c r="O16" s="24">
        <v>343.74220097308699</v>
      </c>
      <c r="P16" s="24">
        <v>357.04264592996901</v>
      </c>
      <c r="Q16" s="24">
        <v>371.81267821784098</v>
      </c>
      <c r="R16" s="24">
        <v>387.92105126699499</v>
      </c>
      <c r="S16" s="24">
        <v>423.56772299465098</v>
      </c>
    </row>
    <row r="17" spans="1:19" s="1" customFormat="1" x14ac:dyDescent="0.3">
      <c r="B17" s="25">
        <v>247356.82342639301</v>
      </c>
      <c r="C17" s="25">
        <v>247360.26752803801</v>
      </c>
      <c r="D17" s="25">
        <v>247363.71162968199</v>
      </c>
      <c r="E17" s="25">
        <v>247370.599832971</v>
      </c>
      <c r="F17" s="25">
        <v>247384.37623954899</v>
      </c>
      <c r="G17" s="25">
        <v>247411.92905270401</v>
      </c>
      <c r="H17" s="25">
        <v>247467.034679014</v>
      </c>
      <c r="I17" s="25">
        <v>247577.245931635</v>
      </c>
      <c r="J17" s="25">
        <v>247797.66843687699</v>
      </c>
      <c r="K17" s="25">
        <v>248238.51344736101</v>
      </c>
      <c r="L17" s="25">
        <v>249120.20346832799</v>
      </c>
      <c r="M17" s="25">
        <v>250883.58351032299</v>
      </c>
      <c r="N17" s="25"/>
      <c r="O17" s="25"/>
      <c r="P17" s="25"/>
      <c r="Q17" s="25"/>
      <c r="R17" s="25"/>
      <c r="S17" s="25"/>
    </row>
    <row r="18" spans="1:19" x14ac:dyDescent="0.3">
      <c r="A18" t="s">
        <v>143</v>
      </c>
      <c r="B18" s="24">
        <v>330.92522271668599</v>
      </c>
      <c r="C18" s="24">
        <v>331.03866537663799</v>
      </c>
      <c r="D18" s="24">
        <v>331.152109704363</v>
      </c>
      <c r="E18" s="24">
        <v>331.37900333068097</v>
      </c>
      <c r="F18" s="24">
        <v>331.83281024039297</v>
      </c>
      <c r="G18" s="24">
        <v>332.74050088841301</v>
      </c>
      <c r="H18" s="24">
        <v>334.55617528166198</v>
      </c>
      <c r="I18" s="24">
        <v>338.18858554757702</v>
      </c>
      <c r="J18" s="24">
        <v>345.45680811168398</v>
      </c>
      <c r="K18" s="24">
        <v>360.00074859808501</v>
      </c>
      <c r="L18" s="24">
        <v>389.07834919745397</v>
      </c>
      <c r="M18" s="24">
        <v>446.97013777420898</v>
      </c>
      <c r="N18" s="24">
        <f>(M18+B18)/2</f>
        <v>388.94768024544749</v>
      </c>
      <c r="O18" s="24"/>
      <c r="P18" s="24"/>
      <c r="Q18" s="24"/>
      <c r="R18" s="24"/>
      <c r="S18" s="24"/>
    </row>
    <row r="19" spans="1:19" s="1" customFormat="1" x14ac:dyDescent="0.3">
      <c r="B19" s="25">
        <v>250883.58351032299</v>
      </c>
      <c r="C19" s="25">
        <v>250891.75055931901</v>
      </c>
      <c r="D19" s="25">
        <v>250899.91760831399</v>
      </c>
      <c r="E19" s="25">
        <v>250916.251706304</v>
      </c>
      <c r="F19" s="25">
        <v>250948.91990228399</v>
      </c>
      <c r="G19" s="25">
        <v>251014.25629424499</v>
      </c>
      <c r="H19" s="25">
        <v>251144.92907816599</v>
      </c>
      <c r="I19" s="25">
        <v>251406.274646009</v>
      </c>
      <c r="J19" s="25">
        <v>251928.96578169501</v>
      </c>
      <c r="K19" s="25">
        <v>252974.34805306699</v>
      </c>
      <c r="L19" s="25">
        <v>255065.11259581099</v>
      </c>
      <c r="M19" s="25">
        <v>259246.64168130999</v>
      </c>
      <c r="N19" s="24">
        <f t="shared" ref="N19:N24" si="0">(M19+B19)/2</f>
        <v>255065.11259581649</v>
      </c>
      <c r="O19" s="25"/>
      <c r="P19" s="25"/>
      <c r="Q19" s="25"/>
      <c r="R19" s="25"/>
      <c r="S19" s="25"/>
    </row>
    <row r="20" spans="1:19" x14ac:dyDescent="0.3">
      <c r="A20" t="s">
        <v>145</v>
      </c>
      <c r="B20" s="24">
        <v>335.85074862864701</v>
      </c>
      <c r="C20" s="24">
        <v>336.03500954489999</v>
      </c>
      <c r="D20" s="24">
        <v>336.219286424188</v>
      </c>
      <c r="E20" s="24">
        <v>336.587887830086</v>
      </c>
      <c r="F20" s="24">
        <v>337.32527954696798</v>
      </c>
      <c r="G20" s="24">
        <v>338.800805250152</v>
      </c>
      <c r="H20" s="24">
        <v>341.75472086632197</v>
      </c>
      <c r="I20" s="24">
        <v>347.673200248272</v>
      </c>
      <c r="J20" s="24">
        <v>359.54674140625099</v>
      </c>
      <c r="K20" s="24">
        <v>383.39865530267599</v>
      </c>
      <c r="L20" s="24">
        <v>431.27341094916102</v>
      </c>
      <c r="M20" s="24">
        <v>526.55706160532702</v>
      </c>
      <c r="N20" s="24">
        <f t="shared" si="0"/>
        <v>431.20390511698702</v>
      </c>
      <c r="O20" s="24"/>
      <c r="P20" s="24"/>
      <c r="Q20" s="24"/>
      <c r="R20" s="24"/>
      <c r="S20" s="24"/>
    </row>
    <row r="21" spans="1:19" s="1" customFormat="1" x14ac:dyDescent="0.3">
      <c r="B21" s="25">
        <v>259246.64168130999</v>
      </c>
      <c r="C21" s="25">
        <v>259264.803200714</v>
      </c>
      <c r="D21" s="25">
        <v>259282.96472011801</v>
      </c>
      <c r="E21" s="25">
        <v>259319.28775892701</v>
      </c>
      <c r="F21" s="25">
        <v>259391.93383654399</v>
      </c>
      <c r="G21" s="25">
        <v>259537.225991777</v>
      </c>
      <c r="H21" s="25">
        <v>259827.81030224499</v>
      </c>
      <c r="I21" s="25">
        <v>260408.97892318101</v>
      </c>
      <c r="J21" s="25">
        <v>261571.31616505201</v>
      </c>
      <c r="K21" s="25">
        <v>263895.99064879498</v>
      </c>
      <c r="L21" s="25">
        <v>268545.33961628098</v>
      </c>
      <c r="M21" s="25">
        <v>277844.03755126498</v>
      </c>
      <c r="N21" s="24">
        <f t="shared" si="0"/>
        <v>268545.3396162875</v>
      </c>
      <c r="O21" s="25"/>
      <c r="P21" s="25"/>
      <c r="Q21" s="25"/>
      <c r="R21" s="25"/>
      <c r="S21" s="25"/>
    </row>
    <row r="22" spans="1:19" x14ac:dyDescent="0.3">
      <c r="A22" t="s">
        <v>147</v>
      </c>
      <c r="B22" s="24">
        <v>347.50969174185502</v>
      </c>
      <c r="C22" s="24">
        <v>347.663747930743</v>
      </c>
      <c r="D22" s="24">
        <v>347.817877788896</v>
      </c>
      <c r="E22" s="24">
        <v>348.12635807214099</v>
      </c>
      <c r="F22" s="24">
        <v>348.74419782249402</v>
      </c>
      <c r="G22" s="24">
        <v>349.98336942099297</v>
      </c>
      <c r="H22" s="24">
        <v>352.47548445839601</v>
      </c>
      <c r="I22" s="24">
        <v>357.51323889060802</v>
      </c>
      <c r="J22" s="24">
        <v>367.79051274444902</v>
      </c>
      <c r="K22" s="24">
        <v>389.05694468179098</v>
      </c>
      <c r="L22" s="24">
        <v>433.75267912983298</v>
      </c>
      <c r="M22" s="24">
        <v>527.789807603437</v>
      </c>
      <c r="N22" s="24">
        <f>(M22+B22)/2</f>
        <v>437.64974967264601</v>
      </c>
      <c r="O22" s="24"/>
      <c r="P22" s="24"/>
      <c r="Q22" s="24"/>
      <c r="R22" s="24"/>
      <c r="S22" s="24"/>
    </row>
    <row r="23" spans="1:19" s="1" customFormat="1" x14ac:dyDescent="0.3">
      <c r="B23" s="25">
        <v>238503.509426743</v>
      </c>
      <c r="C23" s="25">
        <v>238512.15524119599</v>
      </c>
      <c r="D23" s="25">
        <v>238520.80105564799</v>
      </c>
      <c r="E23" s="25">
        <v>238538.09268455399</v>
      </c>
      <c r="F23" s="25">
        <v>238572.67594236499</v>
      </c>
      <c r="G23" s="25">
        <v>238641.84245798699</v>
      </c>
      <c r="H23" s="25">
        <v>238780.175489232</v>
      </c>
      <c r="I23" s="25">
        <v>239056.84155172101</v>
      </c>
      <c r="J23" s="25">
        <v>239610.17367669899</v>
      </c>
      <c r="K23" s="25">
        <v>240716.83792665499</v>
      </c>
      <c r="L23" s="25">
        <v>242930.166426568</v>
      </c>
      <c r="M23" s="25">
        <v>247356.82342639301</v>
      </c>
      <c r="N23" s="24">
        <f t="shared" si="0"/>
        <v>242930.166426568</v>
      </c>
      <c r="O23" s="25"/>
      <c r="P23" s="25"/>
      <c r="Q23" s="25"/>
      <c r="R23" s="25"/>
      <c r="S23" s="25"/>
    </row>
    <row r="24" spans="1:19" x14ac:dyDescent="0.3">
      <c r="A24" t="s">
        <v>149</v>
      </c>
      <c r="B24" s="24">
        <v>338.53745762602603</v>
      </c>
      <c r="C24" s="24">
        <v>338.62742207544198</v>
      </c>
      <c r="D24" s="24">
        <v>338.71739740967399</v>
      </c>
      <c r="E24" s="24">
        <v>338.89738067833002</v>
      </c>
      <c r="F24" s="24">
        <v>339.25747723706598</v>
      </c>
      <c r="G24" s="24">
        <v>339.97818741458099</v>
      </c>
      <c r="H24" s="24">
        <v>341.42165194815101</v>
      </c>
      <c r="I24" s="24">
        <v>344.31656753962602</v>
      </c>
      <c r="J24" s="24">
        <v>350.13686034426598</v>
      </c>
      <c r="K24" s="24">
        <v>361.88801169248302</v>
      </c>
      <c r="L24" s="24">
        <v>385.751718155996</v>
      </c>
      <c r="M24" s="24">
        <v>434.41470805328299</v>
      </c>
      <c r="N24" s="24">
        <f t="shared" si="0"/>
        <v>386.47608283965451</v>
      </c>
      <c r="O24" s="24"/>
      <c r="P24" s="24"/>
      <c r="Q24" s="24"/>
      <c r="R24" s="24"/>
      <c r="S24" s="24"/>
    </row>
    <row r="26" spans="1:19" x14ac:dyDescent="0.3">
      <c r="A26">
        <v>1</v>
      </c>
      <c r="B26">
        <f t="shared" ref="B26:N26" si="1">B1/1000</f>
        <v>0</v>
      </c>
      <c r="C26">
        <f t="shared" si="1"/>
        <v>62.172614629977303</v>
      </c>
      <c r="D26">
        <f t="shared" si="1"/>
        <v>62.177326128085504</v>
      </c>
      <c r="E26">
        <f t="shared" si="1"/>
        <v>62.182037626193797</v>
      </c>
      <c r="F26">
        <f t="shared" si="1"/>
        <v>62.191460622410297</v>
      </c>
      <c r="G26">
        <f t="shared" si="1"/>
        <v>62.210306614843404</v>
      </c>
      <c r="H26">
        <f t="shared" si="1"/>
        <v>62.247998599709604</v>
      </c>
      <c r="I26">
        <f t="shared" si="1"/>
        <v>62.323382569441897</v>
      </c>
      <c r="J26">
        <f t="shared" si="1"/>
        <v>62.474150508906504</v>
      </c>
      <c r="K26">
        <f t="shared" si="1"/>
        <v>62.775686387835705</v>
      </c>
      <c r="L26">
        <f t="shared" si="1"/>
        <v>63.378758145694199</v>
      </c>
      <c r="M26">
        <f t="shared" si="1"/>
        <v>64.584901661410996</v>
      </c>
      <c r="N26">
        <f t="shared" si="1"/>
        <v>66.997188692844787</v>
      </c>
      <c r="O26" s="28">
        <f>(B26+N26)/2</f>
        <v>33.498594346422394</v>
      </c>
      <c r="P26" s="19">
        <f>E2</f>
        <v>105.328350776302</v>
      </c>
    </row>
    <row r="27" spans="1:19" x14ac:dyDescent="0.3">
      <c r="A27">
        <v>3</v>
      </c>
      <c r="B27">
        <f t="shared" ref="B27:N27" si="2">B3/1000</f>
        <v>66.997188692844787</v>
      </c>
      <c r="C27">
        <f t="shared" si="2"/>
        <v>95.063528917727098</v>
      </c>
      <c r="D27">
        <f t="shared" si="2"/>
        <v>95.068115665876007</v>
      </c>
      <c r="E27">
        <f t="shared" si="2"/>
        <v>95.072702414024789</v>
      </c>
      <c r="F27">
        <f t="shared" si="2"/>
        <v>95.081875910322509</v>
      </c>
      <c r="G27">
        <f t="shared" si="2"/>
        <v>95.100222902918006</v>
      </c>
      <c r="H27">
        <f t="shared" si="2"/>
        <v>95.1369168881088</v>
      </c>
      <c r="I27">
        <f t="shared" si="2"/>
        <v>95.210304858490503</v>
      </c>
      <c r="J27">
        <f t="shared" si="2"/>
        <v>95.357080799253907</v>
      </c>
      <c r="K27">
        <f t="shared" si="2"/>
        <v>95.650632680780603</v>
      </c>
      <c r="L27">
        <f t="shared" si="2"/>
        <v>96.237736443834208</v>
      </c>
      <c r="M27">
        <f t="shared" si="2"/>
        <v>97.411943969941206</v>
      </c>
      <c r="N27">
        <f t="shared" si="2"/>
        <v>99.760359022155299</v>
      </c>
      <c r="O27" s="28">
        <f t="shared" ref="O27:O37" si="3">(B27+N27)/2</f>
        <v>83.37877385750005</v>
      </c>
      <c r="P27" s="19">
        <f>F4</f>
        <v>142.90550434998099</v>
      </c>
    </row>
    <row r="28" spans="1:19" x14ac:dyDescent="0.3">
      <c r="A28">
        <v>5</v>
      </c>
      <c r="B28">
        <f t="shared" ref="B28:N28" si="4">B5/1000</f>
        <v>99.760359022155299</v>
      </c>
      <c r="C28">
        <f t="shared" si="4"/>
        <v>116.270402991181</v>
      </c>
      <c r="D28">
        <f t="shared" si="4"/>
        <v>116.27425368754</v>
      </c>
      <c r="E28">
        <f t="shared" si="4"/>
        <v>116.2781043839</v>
      </c>
      <c r="F28">
        <f t="shared" si="4"/>
        <v>116.28580577661801</v>
      </c>
      <c r="G28">
        <f t="shared" si="4"/>
        <v>116.30120856205501</v>
      </c>
      <c r="H28">
        <f t="shared" si="4"/>
        <v>116.332014132929</v>
      </c>
      <c r="I28">
        <f t="shared" si="4"/>
        <v>116.39362527467701</v>
      </c>
      <c r="J28">
        <f t="shared" si="4"/>
        <v>116.516847558172</v>
      </c>
      <c r="K28">
        <f t="shared" si="4"/>
        <v>116.76329212516301</v>
      </c>
      <c r="L28">
        <f t="shared" si="4"/>
        <v>117.256181259144</v>
      </c>
      <c r="M28">
        <f t="shared" si="4"/>
        <v>118.24195952710801</v>
      </c>
      <c r="N28">
        <f t="shared" si="4"/>
        <v>120.21351606303399</v>
      </c>
      <c r="O28" s="28">
        <f t="shared" si="3"/>
        <v>109.98693754259465</v>
      </c>
      <c r="P28" s="19">
        <f>D6</f>
        <v>165.586437179401</v>
      </c>
    </row>
    <row r="29" spans="1:19" x14ac:dyDescent="0.3">
      <c r="A29">
        <v>7</v>
      </c>
      <c r="B29">
        <f t="shared" ref="B29:N29" si="5">B7/1000</f>
        <v>120.21351606303399</v>
      </c>
      <c r="C29">
        <f t="shared" si="5"/>
        <v>131.855843773911</v>
      </c>
      <c r="D29">
        <f t="shared" si="5"/>
        <v>131.857762020998</v>
      </c>
      <c r="E29">
        <f t="shared" si="5"/>
        <v>131.85968026808501</v>
      </c>
      <c r="F29">
        <f t="shared" si="5"/>
        <v>131.86351676225999</v>
      </c>
      <c r="G29">
        <f t="shared" si="5"/>
        <v>131.87118975060801</v>
      </c>
      <c r="H29">
        <f t="shared" si="5"/>
        <v>131.88653572730601</v>
      </c>
      <c r="I29">
        <f t="shared" si="5"/>
        <v>131.91722768070102</v>
      </c>
      <c r="J29">
        <f t="shared" si="5"/>
        <v>131.978611587492</v>
      </c>
      <c r="K29">
        <f t="shared" si="5"/>
        <v>132.10137940107398</v>
      </c>
      <c r="L29">
        <f t="shared" si="5"/>
        <v>132.346915028236</v>
      </c>
      <c r="M29">
        <f t="shared" si="5"/>
        <v>132.83798628256199</v>
      </c>
      <c r="N29">
        <f t="shared" si="5"/>
        <v>133.82012879121399</v>
      </c>
      <c r="O29" s="28">
        <f t="shared" si="3"/>
        <v>127.016822427124</v>
      </c>
      <c r="P29" s="19">
        <f>D8</f>
        <v>180.837563021964</v>
      </c>
    </row>
    <row r="30" spans="1:19" x14ac:dyDescent="0.3">
      <c r="A30">
        <v>9</v>
      </c>
      <c r="B30">
        <f t="shared" ref="B30:N30" si="6">B9/1000</f>
        <v>133.82012879121399</v>
      </c>
      <c r="C30">
        <f t="shared" si="6"/>
        <v>152.67840486857401</v>
      </c>
      <c r="D30">
        <f t="shared" si="6"/>
        <v>152.68144626162501</v>
      </c>
      <c r="E30">
        <f t="shared" si="6"/>
        <v>152.684487654675</v>
      </c>
      <c r="F30">
        <f t="shared" si="6"/>
        <v>152.69057044077701</v>
      </c>
      <c r="G30">
        <f t="shared" si="6"/>
        <v>152.70273601297902</v>
      </c>
      <c r="H30">
        <f t="shared" si="6"/>
        <v>152.72706715738298</v>
      </c>
      <c r="I30">
        <f t="shared" si="6"/>
        <v>152.77572944619098</v>
      </c>
      <c r="J30">
        <f t="shared" si="6"/>
        <v>152.873054023809</v>
      </c>
      <c r="K30">
        <f t="shared" si="6"/>
        <v>153.06770317904298</v>
      </c>
      <c r="L30">
        <f t="shared" si="6"/>
        <v>153.45700148951099</v>
      </c>
      <c r="M30">
        <f t="shared" si="6"/>
        <v>154.235598110448</v>
      </c>
      <c r="N30">
        <f t="shared" si="6"/>
        <v>155.79279135232099</v>
      </c>
      <c r="O30" s="28">
        <f t="shared" si="3"/>
        <v>144.8064600717675</v>
      </c>
      <c r="P30" s="19">
        <f>D10</f>
        <v>205.47373936543099</v>
      </c>
    </row>
    <row r="31" spans="1:19" x14ac:dyDescent="0.3">
      <c r="A31">
        <v>11</v>
      </c>
      <c r="B31">
        <f t="shared" ref="B31:N31" si="7">B11/1000</f>
        <v>155.79279135232099</v>
      </c>
      <c r="C31">
        <f t="shared" si="7"/>
        <v>181.008481021818</v>
      </c>
      <c r="D31">
        <f t="shared" si="7"/>
        <v>181.01236783712201</v>
      </c>
      <c r="E31">
        <f t="shared" si="7"/>
        <v>181.01625465242699</v>
      </c>
      <c r="F31">
        <f t="shared" si="7"/>
        <v>181.02402828303701</v>
      </c>
      <c r="G31">
        <f t="shared" si="7"/>
        <v>181.039575544255</v>
      </c>
      <c r="H31">
        <f t="shared" si="7"/>
        <v>181.07067006669303</v>
      </c>
      <c r="I31">
        <f t="shared" si="7"/>
        <v>181.13285911156902</v>
      </c>
      <c r="J31">
        <f t="shared" si="7"/>
        <v>181.25723720132001</v>
      </c>
      <c r="K31">
        <f t="shared" si="7"/>
        <v>181.50599338082299</v>
      </c>
      <c r="L31">
        <f t="shared" si="7"/>
        <v>182.003505739828</v>
      </c>
      <c r="M31">
        <f t="shared" si="7"/>
        <v>182.998530457839</v>
      </c>
      <c r="N31">
        <f t="shared" si="7"/>
        <v>184.98857989385999</v>
      </c>
      <c r="O31" s="28">
        <f t="shared" si="3"/>
        <v>170.39068562309049</v>
      </c>
      <c r="P31" s="19">
        <f>D12</f>
        <v>238.04581004379301</v>
      </c>
    </row>
    <row r="32" spans="1:19" x14ac:dyDescent="0.3">
      <c r="A32">
        <v>13</v>
      </c>
      <c r="B32">
        <f t="shared" ref="B32:N32" si="8">B13/1000</f>
        <v>184.98857989385999</v>
      </c>
      <c r="C32">
        <f t="shared" si="8"/>
        <v>207.48458687544399</v>
      </c>
      <c r="D32">
        <f t="shared" si="8"/>
        <v>207.48811745660399</v>
      </c>
      <c r="E32">
        <f t="shared" si="8"/>
        <v>207.49164803776401</v>
      </c>
      <c r="F32">
        <f t="shared" si="8"/>
        <v>207.49870920008499</v>
      </c>
      <c r="G32">
        <f t="shared" si="8"/>
        <v>207.51283152472601</v>
      </c>
      <c r="H32">
        <f t="shared" si="8"/>
        <v>207.541076174007</v>
      </c>
      <c r="I32">
        <f t="shared" si="8"/>
        <v>207.59756547257101</v>
      </c>
      <c r="J32">
        <f t="shared" si="8"/>
        <v>207.71054406969799</v>
      </c>
      <c r="K32">
        <f t="shared" si="8"/>
        <v>207.93650126395201</v>
      </c>
      <c r="L32">
        <f t="shared" si="8"/>
        <v>208.38841565246</v>
      </c>
      <c r="M32">
        <f t="shared" si="8"/>
        <v>209.292244429476</v>
      </c>
      <c r="N32">
        <f t="shared" si="8"/>
        <v>211.099901983508</v>
      </c>
      <c r="O32" s="28">
        <f t="shared" si="3"/>
        <v>198.044240938684</v>
      </c>
      <c r="P32" s="19">
        <f>D14</f>
        <v>275.03791213257603</v>
      </c>
    </row>
    <row r="33" spans="1:19" x14ac:dyDescent="0.3">
      <c r="A33">
        <v>15</v>
      </c>
      <c r="B33">
        <f t="shared" ref="B33:M33" si="9">B15/1000</f>
        <v>211.099901983508</v>
      </c>
      <c r="C33">
        <f t="shared" si="9"/>
        <v>231.53108504925299</v>
      </c>
      <c r="D33">
        <f t="shared" si="9"/>
        <v>231.53789405743399</v>
      </c>
      <c r="E33">
        <f t="shared" si="9"/>
        <v>231.54470306561501</v>
      </c>
      <c r="F33">
        <f t="shared" si="9"/>
        <v>231.55832108197799</v>
      </c>
      <c r="G33">
        <f t="shared" si="9"/>
        <v>231.585557114702</v>
      </c>
      <c r="H33">
        <f t="shared" si="9"/>
        <v>231.640029180151</v>
      </c>
      <c r="I33">
        <f t="shared" si="9"/>
        <v>231.74897331105001</v>
      </c>
      <c r="J33">
        <f t="shared" si="9"/>
        <v>231.966861572846</v>
      </c>
      <c r="K33">
        <f t="shared" si="9"/>
        <v>232.40263809643901</v>
      </c>
      <c r="L33">
        <f t="shared" si="9"/>
        <v>232.83841462003201</v>
      </c>
      <c r="M33">
        <f t="shared" si="9"/>
        <v>233.27419114362598</v>
      </c>
      <c r="N33">
        <v>238.50350942674299</v>
      </c>
      <c r="O33" s="28">
        <f t="shared" si="3"/>
        <v>224.8017057051255</v>
      </c>
      <c r="P33" s="19">
        <f>F16</f>
        <v>313.77176018060101</v>
      </c>
      <c r="Q33">
        <f t="shared" ref="Q33:S33" si="10">Q15/1000</f>
        <v>235.88885028518399</v>
      </c>
      <c r="R33">
        <f t="shared" si="10"/>
        <v>236.76040333237</v>
      </c>
      <c r="S33">
        <f t="shared" si="10"/>
        <v>238.50350942674299</v>
      </c>
    </row>
    <row r="34" spans="1:19" x14ac:dyDescent="0.3">
      <c r="A34">
        <v>17</v>
      </c>
      <c r="B34">
        <f t="shared" ref="B34:M34" si="11">B17/1000</f>
        <v>247.35682342639299</v>
      </c>
      <c r="C34">
        <f t="shared" si="11"/>
        <v>247.36026752803801</v>
      </c>
      <c r="D34">
        <f t="shared" si="11"/>
        <v>247.363711629682</v>
      </c>
      <c r="E34">
        <f t="shared" si="11"/>
        <v>247.37059983297101</v>
      </c>
      <c r="F34">
        <f t="shared" si="11"/>
        <v>247.384376239549</v>
      </c>
      <c r="G34">
        <f t="shared" si="11"/>
        <v>247.41192905270401</v>
      </c>
      <c r="H34">
        <f t="shared" si="11"/>
        <v>247.46703467901401</v>
      </c>
      <c r="I34">
        <f t="shared" si="11"/>
        <v>247.57724593163499</v>
      </c>
      <c r="J34">
        <f t="shared" si="11"/>
        <v>247.79766843687699</v>
      </c>
      <c r="K34">
        <f t="shared" si="11"/>
        <v>248.23851344736102</v>
      </c>
      <c r="L34">
        <f t="shared" si="11"/>
        <v>249.12020346832799</v>
      </c>
      <c r="M34">
        <f t="shared" si="11"/>
        <v>250.88358351032298</v>
      </c>
      <c r="N34">
        <v>250.88358351032298</v>
      </c>
      <c r="O34" s="28">
        <f t="shared" si="3"/>
        <v>249.120203468358</v>
      </c>
      <c r="P34" s="19">
        <f>N18</f>
        <v>388.94768024544749</v>
      </c>
    </row>
    <row r="35" spans="1:19" x14ac:dyDescent="0.3">
      <c r="A35">
        <v>19</v>
      </c>
      <c r="B35">
        <f t="shared" ref="B35:N35" si="12">B19/1000</f>
        <v>250.88358351032298</v>
      </c>
      <c r="C35">
        <f t="shared" si="12"/>
        <v>250.89175055931901</v>
      </c>
      <c r="D35">
        <f t="shared" si="12"/>
        <v>250.89991760831398</v>
      </c>
      <c r="E35">
        <f t="shared" si="12"/>
        <v>250.916251706304</v>
      </c>
      <c r="F35">
        <f t="shared" si="12"/>
        <v>250.94891990228399</v>
      </c>
      <c r="G35">
        <f t="shared" si="12"/>
        <v>251.014256294245</v>
      </c>
      <c r="H35">
        <f t="shared" si="12"/>
        <v>251.144929078166</v>
      </c>
      <c r="I35">
        <f t="shared" si="12"/>
        <v>251.406274646009</v>
      </c>
      <c r="J35">
        <f t="shared" si="12"/>
        <v>251.92896578169501</v>
      </c>
      <c r="K35">
        <f t="shared" si="12"/>
        <v>252.97434805306699</v>
      </c>
      <c r="L35">
        <f t="shared" si="12"/>
        <v>255.065112595811</v>
      </c>
      <c r="M35">
        <f t="shared" si="12"/>
        <v>259.24664168131</v>
      </c>
      <c r="N35">
        <f t="shared" si="12"/>
        <v>255.06511259581649</v>
      </c>
      <c r="O35" s="28">
        <f t="shared" si="3"/>
        <v>252.97434805306972</v>
      </c>
      <c r="P35" s="19">
        <f>N20</f>
        <v>431.20390511698702</v>
      </c>
    </row>
    <row r="36" spans="1:19" x14ac:dyDescent="0.3">
      <c r="A36">
        <v>21</v>
      </c>
      <c r="B36">
        <f t="shared" ref="B36:N36" si="13">B21/1000</f>
        <v>259.24664168131</v>
      </c>
      <c r="C36">
        <f t="shared" si="13"/>
        <v>259.26480320071403</v>
      </c>
      <c r="D36">
        <f t="shared" si="13"/>
        <v>259.282964720118</v>
      </c>
      <c r="E36">
        <f t="shared" si="13"/>
        <v>259.31928775892703</v>
      </c>
      <c r="F36">
        <f t="shared" si="13"/>
        <v>259.39193383654401</v>
      </c>
      <c r="G36">
        <f t="shared" si="13"/>
        <v>259.53722599177701</v>
      </c>
      <c r="H36">
        <f t="shared" si="13"/>
        <v>259.82781030224498</v>
      </c>
      <c r="I36">
        <f t="shared" si="13"/>
        <v>260.408978923181</v>
      </c>
      <c r="J36">
        <f t="shared" si="13"/>
        <v>261.571316165052</v>
      </c>
      <c r="K36">
        <f t="shared" si="13"/>
        <v>263.89599064879496</v>
      </c>
      <c r="L36">
        <f t="shared" si="13"/>
        <v>268.54533961628096</v>
      </c>
      <c r="M36">
        <f t="shared" si="13"/>
        <v>277.84403755126499</v>
      </c>
      <c r="N36">
        <f t="shared" si="13"/>
        <v>268.54533961628749</v>
      </c>
      <c r="O36" s="28">
        <f t="shared" si="3"/>
        <v>263.89599064879872</v>
      </c>
      <c r="P36" s="19">
        <f>N22</f>
        <v>437.64974967264601</v>
      </c>
    </row>
    <row r="37" spans="1:19" x14ac:dyDescent="0.3">
      <c r="A37">
        <v>23</v>
      </c>
      <c r="B37">
        <f t="shared" ref="B37:N37" si="14">B23/1000</f>
        <v>238.50350942674299</v>
      </c>
      <c r="C37">
        <f t="shared" si="14"/>
        <v>238.51215524119598</v>
      </c>
      <c r="D37">
        <f t="shared" si="14"/>
        <v>238.52080105564798</v>
      </c>
      <c r="E37">
        <f t="shared" si="14"/>
        <v>238.53809268455399</v>
      </c>
      <c r="F37">
        <f t="shared" si="14"/>
        <v>238.57267594236498</v>
      </c>
      <c r="G37">
        <f t="shared" si="14"/>
        <v>238.641842457987</v>
      </c>
      <c r="H37">
        <f t="shared" si="14"/>
        <v>238.78017548923199</v>
      </c>
      <c r="I37">
        <f t="shared" si="14"/>
        <v>239.05684155172102</v>
      </c>
      <c r="J37">
        <f t="shared" si="14"/>
        <v>239.61017367669899</v>
      </c>
      <c r="K37">
        <f t="shared" si="14"/>
        <v>240.71683792665499</v>
      </c>
      <c r="L37">
        <f t="shared" si="14"/>
        <v>242.93016642656801</v>
      </c>
      <c r="M37">
        <f t="shared" si="14"/>
        <v>247.35682342639299</v>
      </c>
      <c r="N37">
        <f t="shared" si="14"/>
        <v>242.93016642656801</v>
      </c>
      <c r="O37" s="28">
        <f t="shared" si="3"/>
        <v>240.7168379266555</v>
      </c>
      <c r="P37" s="19">
        <f>N24</f>
        <v>386.47608283965451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:B6"/>
    </sheetView>
  </sheetViews>
  <sheetFormatPr defaultRowHeight="14" x14ac:dyDescent="0.3"/>
  <sheetData>
    <row r="1" spans="1:3" x14ac:dyDescent="0.3">
      <c r="A1">
        <v>872.22</v>
      </c>
      <c r="B1">
        <v>883.26</v>
      </c>
      <c r="C1">
        <f>B1-A1</f>
        <v>11.039999999999964</v>
      </c>
    </row>
    <row r="2" spans="1:3" x14ac:dyDescent="0.3">
      <c r="A2">
        <v>63.97</v>
      </c>
      <c r="B2">
        <v>63.33</v>
      </c>
      <c r="C2">
        <f t="shared" ref="C2:C5" si="0">B2-A2</f>
        <v>-0.64000000000000057</v>
      </c>
    </row>
    <row r="3" spans="1:3" x14ac:dyDescent="0.3">
      <c r="A3">
        <v>16.55</v>
      </c>
      <c r="B3">
        <v>27.39</v>
      </c>
      <c r="C3">
        <f t="shared" si="0"/>
        <v>10.84</v>
      </c>
    </row>
    <row r="4" spans="1:3" x14ac:dyDescent="0.3">
      <c r="A4">
        <v>21.56</v>
      </c>
      <c r="B4">
        <v>22.53</v>
      </c>
      <c r="C4">
        <f t="shared" si="0"/>
        <v>0.97000000000000242</v>
      </c>
    </row>
    <row r="5" spans="1:3" x14ac:dyDescent="0.3">
      <c r="A5">
        <v>142.41999999999999</v>
      </c>
      <c r="B5">
        <v>131.03</v>
      </c>
      <c r="C5">
        <f t="shared" si="0"/>
        <v>-11.389999999999986</v>
      </c>
    </row>
    <row r="6" spans="1:3" x14ac:dyDescent="0.3">
      <c r="A6">
        <f>SUM(A1:A5)</f>
        <v>1116.72</v>
      </c>
      <c r="B6">
        <f>SUM(B1:B5)</f>
        <v>1127.54</v>
      </c>
      <c r="C6">
        <f>SUM(C1:C5)</f>
        <v>10.819999999999979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B8" zoomScale="85" zoomScaleNormal="85" workbookViewId="0">
      <selection activeCell="K27" sqref="K27"/>
    </sheetView>
  </sheetViews>
  <sheetFormatPr defaultRowHeight="14" x14ac:dyDescent="0.3"/>
  <cols>
    <col min="1" max="1" width="32.4140625" customWidth="1"/>
    <col min="2" max="13" width="10.08203125" bestFit="1" customWidth="1"/>
    <col min="19" max="19" width="8.75" bestFit="1" customWidth="1"/>
  </cols>
  <sheetData>
    <row r="1" spans="1:19" s="1" customFormat="1" x14ac:dyDescent="0.3">
      <c r="B1" s="26">
        <v>0</v>
      </c>
      <c r="C1" s="26">
        <v>65.426942082860506</v>
      </c>
      <c r="D1" s="26">
        <v>130.85388416571701</v>
      </c>
      <c r="E1" s="26">
        <v>261.70776833142702</v>
      </c>
      <c r="F1" s="26">
        <v>523.41553666285097</v>
      </c>
      <c r="G1" s="26">
        <v>1046.8310733256999</v>
      </c>
      <c r="H1" s="26">
        <v>2093.6621466513998</v>
      </c>
      <c r="I1" s="26">
        <v>4187.3242933028096</v>
      </c>
      <c r="J1" s="26">
        <v>8374.6485866055991</v>
      </c>
      <c r="K1" s="26">
        <v>16749.297173211198</v>
      </c>
      <c r="L1" s="26">
        <v>33498.594346422396</v>
      </c>
      <c r="M1" s="26">
        <v>66997.188692844793</v>
      </c>
      <c r="N1" s="26"/>
      <c r="O1" s="26"/>
      <c r="P1" s="26"/>
      <c r="Q1" s="26"/>
      <c r="R1" s="26"/>
      <c r="S1" s="26"/>
    </row>
    <row r="2" spans="1:19" x14ac:dyDescent="0.3">
      <c r="A2" t="s">
        <v>126</v>
      </c>
      <c r="B2" s="27">
        <v>23.8113994742166</v>
      </c>
      <c r="C2" s="27">
        <v>23.88613647012</v>
      </c>
      <c r="D2" s="27">
        <v>23.9608732739513</v>
      </c>
      <c r="E2" s="27">
        <v>24.110346303595598</v>
      </c>
      <c r="F2" s="27">
        <v>24.409290038200101</v>
      </c>
      <c r="G2" s="27">
        <v>25.007168107883</v>
      </c>
      <c r="H2" s="27">
        <v>26.202885844366499</v>
      </c>
      <c r="I2" s="27">
        <v>28.594161292210401</v>
      </c>
      <c r="J2" s="27">
        <v>33.376021174039302</v>
      </c>
      <c r="K2" s="27">
        <v>42.936575937897402</v>
      </c>
      <c r="L2" s="27">
        <v>62.041920719704201</v>
      </c>
      <c r="M2" s="27">
        <v>100.166380328526</v>
      </c>
      <c r="N2" s="27"/>
      <c r="O2" s="27"/>
      <c r="P2" s="27"/>
      <c r="Q2" s="27"/>
      <c r="R2" s="27"/>
      <c r="S2" s="27"/>
    </row>
    <row r="3" spans="1:19" s="1" customFormat="1" x14ac:dyDescent="0.3">
      <c r="B3" s="26">
        <v>66997.188692844793</v>
      </c>
      <c r="C3" s="26">
        <v>67029.183976369502</v>
      </c>
      <c r="D3" s="26">
        <v>67061.179259894299</v>
      </c>
      <c r="E3" s="26">
        <v>67125.169826943704</v>
      </c>
      <c r="F3" s="26">
        <v>67253.1509610426</v>
      </c>
      <c r="G3" s="26">
        <v>67509.113229240305</v>
      </c>
      <c r="H3" s="26">
        <v>68021.037765635803</v>
      </c>
      <c r="I3" s="26">
        <v>69044.886838426697</v>
      </c>
      <c r="J3" s="26">
        <v>71092.584984008601</v>
      </c>
      <c r="K3" s="26">
        <v>75187.981275172497</v>
      </c>
      <c r="L3" s="26">
        <v>83378.773857500099</v>
      </c>
      <c r="M3" s="26">
        <v>99760.359022155302</v>
      </c>
      <c r="N3" s="26"/>
      <c r="O3" s="26"/>
      <c r="P3" s="26"/>
      <c r="Q3" s="26"/>
      <c r="R3" s="26"/>
      <c r="S3" s="26"/>
    </row>
    <row r="4" spans="1:19" x14ac:dyDescent="0.3">
      <c r="A4" t="s">
        <v>128</v>
      </c>
      <c r="B4" s="27">
        <v>100.166380328526</v>
      </c>
      <c r="C4" s="27">
        <v>100.202727114624</v>
      </c>
      <c r="D4" s="27">
        <v>100.239073759194</v>
      </c>
      <c r="E4" s="27">
        <v>100.31176662359699</v>
      </c>
      <c r="F4" s="27">
        <v>100.457150652376</v>
      </c>
      <c r="G4" s="27">
        <v>100.74791190119799</v>
      </c>
      <c r="H4" s="27">
        <v>101.329407094978</v>
      </c>
      <c r="I4" s="27">
        <v>102.492287717219</v>
      </c>
      <c r="J4" s="27">
        <v>104.817605524828</v>
      </c>
      <c r="K4" s="27">
        <v>109.466432761185</v>
      </c>
      <c r="L4" s="27">
        <v>118.75658262660799</v>
      </c>
      <c r="M4" s="27">
        <v>137.30478996417801</v>
      </c>
      <c r="N4" s="27"/>
      <c r="O4" s="27"/>
      <c r="P4" s="27"/>
      <c r="Q4" s="27"/>
      <c r="R4" s="27"/>
      <c r="S4" s="27"/>
    </row>
    <row r="5" spans="1:19" s="1" customFormat="1" x14ac:dyDescent="0.3">
      <c r="B5" s="26">
        <v>99760.359022155302</v>
      </c>
      <c r="C5" s="26">
        <v>99780.332808328007</v>
      </c>
      <c r="D5" s="26">
        <v>99800.306594500798</v>
      </c>
      <c r="E5" s="26">
        <v>99840.254166846207</v>
      </c>
      <c r="F5" s="26">
        <v>99920.1493115372</v>
      </c>
      <c r="G5" s="26">
        <v>100079.93960091899</v>
      </c>
      <c r="H5" s="26">
        <v>100399.52017968299</v>
      </c>
      <c r="I5" s="26">
        <v>101038.68133721</v>
      </c>
      <c r="J5" s="26">
        <v>102317.003652265</v>
      </c>
      <c r="K5" s="26">
        <v>104873.648282375</v>
      </c>
      <c r="L5" s="26">
        <v>109986.937542595</v>
      </c>
      <c r="M5" s="26">
        <v>120213.516063034</v>
      </c>
      <c r="N5" s="26"/>
      <c r="O5" s="26"/>
      <c r="P5" s="26"/>
      <c r="Q5" s="26"/>
      <c r="R5" s="26"/>
      <c r="S5" s="26"/>
    </row>
    <row r="6" spans="1:19" x14ac:dyDescent="0.3">
      <c r="A6" t="s">
        <v>130</v>
      </c>
      <c r="B6" s="27">
        <v>137.30478996417801</v>
      </c>
      <c r="C6" s="27">
        <v>137.32737797081501</v>
      </c>
      <c r="D6" s="27">
        <v>137.34996590829101</v>
      </c>
      <c r="E6" s="27">
        <v>137.39514157572901</v>
      </c>
      <c r="F6" s="27">
        <v>137.48549208034001</v>
      </c>
      <c r="G6" s="27">
        <v>137.66618976676301</v>
      </c>
      <c r="H6" s="27">
        <v>138.02757183462401</v>
      </c>
      <c r="I6" s="27">
        <v>138.75028264024701</v>
      </c>
      <c r="J6" s="27">
        <v>140.19549005323901</v>
      </c>
      <c r="K6" s="27">
        <v>143.08504111797501</v>
      </c>
      <c r="L6" s="27">
        <v>148.860633327844</v>
      </c>
      <c r="M6" s="27">
        <v>160.39735291613201</v>
      </c>
      <c r="N6" s="27"/>
      <c r="O6" s="27"/>
      <c r="P6" s="27"/>
      <c r="Q6" s="27"/>
      <c r="R6" s="27"/>
      <c r="S6" s="27"/>
    </row>
    <row r="7" spans="1:19" s="1" customFormat="1" ht="13.5" customHeight="1" x14ac:dyDescent="0.3">
      <c r="B7" s="26">
        <v>120213.516063034</v>
      </c>
      <c r="C7" s="26">
        <v>120226.80377077599</v>
      </c>
      <c r="D7" s="26">
        <v>120240.091478519</v>
      </c>
      <c r="E7" s="26">
        <v>120266.66689400301</v>
      </c>
      <c r="F7" s="26">
        <v>120319.81772497301</v>
      </c>
      <c r="G7" s="26">
        <v>120426.119386912</v>
      </c>
      <c r="H7" s="26">
        <v>120638.72271078901</v>
      </c>
      <c r="I7" s="26">
        <v>121063.92935854501</v>
      </c>
      <c r="J7" s="26">
        <v>121914.342654056</v>
      </c>
      <c r="K7" s="26">
        <v>123615.169245079</v>
      </c>
      <c r="L7" s="26">
        <v>127016.822427124</v>
      </c>
      <c r="M7" s="26">
        <v>133820.128791214</v>
      </c>
      <c r="N7" s="26"/>
      <c r="O7" s="26"/>
      <c r="P7" s="26"/>
      <c r="Q7" s="26"/>
      <c r="R7" s="26"/>
      <c r="S7" s="26"/>
    </row>
    <row r="8" spans="1:19" x14ac:dyDescent="0.3">
      <c r="A8" t="s">
        <v>132</v>
      </c>
      <c r="B8" s="27">
        <v>160.39735291613201</v>
      </c>
      <c r="C8" s="27">
        <v>160.41233007761701</v>
      </c>
      <c r="D8" s="27">
        <v>160.427307205228</v>
      </c>
      <c r="E8" s="27">
        <v>160.45726135881901</v>
      </c>
      <c r="F8" s="27">
        <v>160.51716925942</v>
      </c>
      <c r="G8" s="27">
        <v>160.63698343386301</v>
      </c>
      <c r="H8" s="27">
        <v>160.87660527217301</v>
      </c>
      <c r="I8" s="27">
        <v>161.35582287822999</v>
      </c>
      <c r="J8" s="27">
        <v>162.31415358273901</v>
      </c>
      <c r="K8" s="27">
        <v>164.23039516870901</v>
      </c>
      <c r="L8" s="27">
        <v>168.06118487209599</v>
      </c>
      <c r="M8" s="27">
        <v>175.71587961154</v>
      </c>
      <c r="N8" s="27"/>
      <c r="O8" s="27"/>
      <c r="P8" s="27"/>
      <c r="Q8" s="27"/>
      <c r="R8" s="27"/>
      <c r="S8" s="27"/>
    </row>
    <row r="9" spans="1:19" s="1" customFormat="1" x14ac:dyDescent="0.3">
      <c r="B9" s="26">
        <v>133820.128791214</v>
      </c>
      <c r="C9" s="26">
        <v>133841.58646949599</v>
      </c>
      <c r="D9" s="26">
        <v>133863.044147779</v>
      </c>
      <c r="E9" s="26">
        <v>133905.95950434299</v>
      </c>
      <c r="F9" s="26">
        <v>133991.790217473</v>
      </c>
      <c r="G9" s="26">
        <v>134163.45164373101</v>
      </c>
      <c r="H9" s="26">
        <v>134506.77449624901</v>
      </c>
      <c r="I9" s="26">
        <v>135193.42020128301</v>
      </c>
      <c r="J9" s="26">
        <v>136566.71161135199</v>
      </c>
      <c r="K9" s="26">
        <v>139313.294431491</v>
      </c>
      <c r="L9" s="26">
        <v>144806.46007176701</v>
      </c>
      <c r="M9" s="26">
        <v>155792.79135232099</v>
      </c>
      <c r="N9" s="26"/>
      <c r="O9" s="26"/>
      <c r="P9" s="26"/>
      <c r="Q9" s="26"/>
      <c r="R9" s="26"/>
      <c r="S9" s="26"/>
    </row>
    <row r="10" spans="1:19" x14ac:dyDescent="0.3">
      <c r="A10" t="s">
        <v>134</v>
      </c>
      <c r="B10" s="27">
        <v>175.71587961154</v>
      </c>
      <c r="C10" s="27">
        <v>175.740007856841</v>
      </c>
      <c r="D10" s="27">
        <v>175.764136008782</v>
      </c>
      <c r="E10" s="27">
        <v>175.81239203254901</v>
      </c>
      <c r="F10" s="27">
        <v>175.90890295942</v>
      </c>
      <c r="G10" s="27">
        <v>176.10192032881801</v>
      </c>
      <c r="H10" s="27">
        <v>176.48793711679599</v>
      </c>
      <c r="I10" s="27">
        <v>177.25989878213699</v>
      </c>
      <c r="J10" s="27">
        <v>178.80353361594601</v>
      </c>
      <c r="K10" s="27">
        <v>181.88964252860299</v>
      </c>
      <c r="L10" s="27">
        <v>188.05716427487101</v>
      </c>
      <c r="M10" s="27">
        <v>200.37301608203299</v>
      </c>
      <c r="N10" s="27"/>
      <c r="O10" s="27"/>
      <c r="P10" s="27"/>
      <c r="Q10" s="27"/>
      <c r="R10" s="27"/>
      <c r="S10" s="27"/>
    </row>
    <row r="11" spans="1:19" s="1" customFormat="1" x14ac:dyDescent="0.3">
      <c r="B11" s="26">
        <v>155792.79135232099</v>
      </c>
      <c r="C11" s="26">
        <v>155821.30286456799</v>
      </c>
      <c r="D11" s="26">
        <v>155849.81437681601</v>
      </c>
      <c r="E11" s="26">
        <v>155906.837401311</v>
      </c>
      <c r="F11" s="26">
        <v>156020.88345030099</v>
      </c>
      <c r="G11" s="26">
        <v>156248.975548282</v>
      </c>
      <c r="H11" s="26">
        <v>156705.15974424401</v>
      </c>
      <c r="I11" s="26">
        <v>157617.52813616701</v>
      </c>
      <c r="J11" s="26">
        <v>159442.264920013</v>
      </c>
      <c r="K11" s="26">
        <v>163091.738487706</v>
      </c>
      <c r="L11" s="26">
        <v>170390.68562308999</v>
      </c>
      <c r="M11" s="26">
        <v>184988.57989386001</v>
      </c>
      <c r="N11" s="26"/>
      <c r="O11" s="26"/>
      <c r="P11" s="26"/>
      <c r="Q11" s="26"/>
      <c r="R11" s="26"/>
      <c r="S11" s="26"/>
    </row>
    <row r="12" spans="1:19" x14ac:dyDescent="0.3">
      <c r="A12" t="s">
        <v>136</v>
      </c>
      <c r="B12" s="27">
        <v>200.37301608203299</v>
      </c>
      <c r="C12" s="27">
        <v>200.40494406670101</v>
      </c>
      <c r="D12" s="27">
        <v>200.436871874064</v>
      </c>
      <c r="E12" s="27">
        <v>200.500726956802</v>
      </c>
      <c r="F12" s="27">
        <v>200.628434993913</v>
      </c>
      <c r="G12" s="27">
        <v>200.883842551377</v>
      </c>
      <c r="H12" s="27">
        <v>201.39462357293201</v>
      </c>
      <c r="I12" s="27">
        <v>202.41604903259301</v>
      </c>
      <c r="J12" s="27">
        <v>204.458351950972</v>
      </c>
      <c r="K12" s="27">
        <v>208.54075264606701</v>
      </c>
      <c r="L12" s="27">
        <v>216.696631528431</v>
      </c>
      <c r="M12" s="27">
        <v>232.971933474503</v>
      </c>
      <c r="N12" s="27"/>
      <c r="O12" s="27"/>
      <c r="P12" s="27"/>
      <c r="Q12" s="27"/>
      <c r="R12" s="27"/>
      <c r="S12" s="27"/>
    </row>
    <row r="13" spans="1:19" s="1" customFormat="1" x14ac:dyDescent="0.3">
      <c r="B13" s="26">
        <v>184988.57989386001</v>
      </c>
      <c r="C13" s="26">
        <v>185014.079231838</v>
      </c>
      <c r="D13" s="26">
        <v>185039.57856981701</v>
      </c>
      <c r="E13" s="26">
        <v>185090.57724577299</v>
      </c>
      <c r="F13" s="26">
        <v>185192.57459768601</v>
      </c>
      <c r="G13" s="26">
        <v>185396.56930151099</v>
      </c>
      <c r="H13" s="26">
        <v>185804.558709162</v>
      </c>
      <c r="I13" s="26">
        <v>186620.537524463</v>
      </c>
      <c r="J13" s="26">
        <v>188252.49515506599</v>
      </c>
      <c r="K13" s="26">
        <v>191516.410416272</v>
      </c>
      <c r="L13" s="26">
        <v>198044.240938684</v>
      </c>
      <c r="M13" s="26">
        <v>211099.901983508</v>
      </c>
      <c r="N13" s="26"/>
      <c r="O13" s="26"/>
      <c r="P13" s="26"/>
      <c r="Q13" s="26"/>
      <c r="R13" s="26"/>
      <c r="S13" s="26"/>
    </row>
    <row r="14" spans="1:19" x14ac:dyDescent="0.3">
      <c r="A14" t="s">
        <v>138</v>
      </c>
      <c r="B14" s="27">
        <v>232.971933474476</v>
      </c>
      <c r="C14" s="27">
        <v>233.00821095323599</v>
      </c>
      <c r="D14" s="27">
        <v>233.04448818304999</v>
      </c>
      <c r="E14" s="27">
        <v>233.11704189577301</v>
      </c>
      <c r="F14" s="27">
        <v>233.262146333137</v>
      </c>
      <c r="G14" s="27">
        <v>233.55234325180399</v>
      </c>
      <c r="H14" s="27">
        <v>234.13268923513399</v>
      </c>
      <c r="I14" s="27">
        <v>235.29318954895899</v>
      </c>
      <c r="J14" s="27">
        <v>237.61342169008901</v>
      </c>
      <c r="K14" s="27">
        <v>242.250797334689</v>
      </c>
      <c r="L14" s="27">
        <v>251.513081442014</v>
      </c>
      <c r="M14" s="27">
        <v>269.98695653398499</v>
      </c>
      <c r="N14" s="27"/>
      <c r="O14" s="27"/>
      <c r="P14" s="27"/>
      <c r="Q14" s="27"/>
      <c r="R14" s="27"/>
      <c r="S14" s="27"/>
    </row>
    <row r="15" spans="1:19" s="1" customFormat="1" x14ac:dyDescent="0.3">
      <c r="B15" s="26">
        <v>211099.901983508</v>
      </c>
      <c r="C15" s="26">
        <v>211126.66331890199</v>
      </c>
      <c r="D15" s="26">
        <v>211153.42465429599</v>
      </c>
      <c r="E15" s="26">
        <v>211206.94732508401</v>
      </c>
      <c r="F15" s="26">
        <v>211313.992666659</v>
      </c>
      <c r="G15" s="26">
        <v>211528.08334980899</v>
      </c>
      <c r="H15" s="26">
        <v>211956.264716109</v>
      </c>
      <c r="I15" s="26">
        <v>212812.62744871099</v>
      </c>
      <c r="J15" s="26">
        <v>214525.352913913</v>
      </c>
      <c r="K15" s="26">
        <v>217950.80384431701</v>
      </c>
      <c r="L15" s="26">
        <v>224801.70570512599</v>
      </c>
      <c r="M15" s="26">
        <v>238503.509426743</v>
      </c>
      <c r="N15" s="26"/>
      <c r="O15" s="26"/>
      <c r="P15" s="26"/>
      <c r="Q15" s="26"/>
      <c r="R15" s="26"/>
      <c r="S15" s="26"/>
    </row>
    <row r="16" spans="1:19" x14ac:dyDescent="0.3">
      <c r="A16" t="s">
        <v>140</v>
      </c>
      <c r="B16" s="27">
        <v>269.98695653398499</v>
      </c>
      <c r="C16" s="27">
        <v>270.02475375651397</v>
      </c>
      <c r="D16" s="27">
        <v>270.06255068932398</v>
      </c>
      <c r="E16" s="27">
        <v>270.13814368532798</v>
      </c>
      <c r="F16" s="27">
        <v>270.289326198509</v>
      </c>
      <c r="G16" s="27">
        <v>270.59167730667701</v>
      </c>
      <c r="H16" s="27">
        <v>271.19632382720198</v>
      </c>
      <c r="I16" s="27">
        <v>272.40539390210699</v>
      </c>
      <c r="J16" s="27">
        <v>274.82264074492002</v>
      </c>
      <c r="K16" s="27">
        <v>279.65354999540301</v>
      </c>
      <c r="L16" s="27">
        <v>289.30094634054501</v>
      </c>
      <c r="M16" s="27">
        <v>308.53745668634099</v>
      </c>
      <c r="N16" s="27"/>
      <c r="O16" s="27"/>
      <c r="P16" s="27"/>
      <c r="Q16" s="27"/>
      <c r="R16" s="27"/>
      <c r="S16" s="27"/>
    </row>
    <row r="17" spans="1:19" s="1" customFormat="1" x14ac:dyDescent="0.3">
      <c r="B17" s="26">
        <v>247356.82342639301</v>
      </c>
      <c r="C17" s="26">
        <v>247360.26752803801</v>
      </c>
      <c r="D17" s="26">
        <v>247363.71162968199</v>
      </c>
      <c r="E17" s="26">
        <v>247370.599832971</v>
      </c>
      <c r="F17" s="26">
        <v>247384.37623954899</v>
      </c>
      <c r="G17" s="26">
        <v>247411.929052705</v>
      </c>
      <c r="H17" s="26">
        <v>247467.03467901601</v>
      </c>
      <c r="I17" s="26">
        <v>247577.24593163899</v>
      </c>
      <c r="J17" s="26">
        <v>247797.668436885</v>
      </c>
      <c r="K17" s="26">
        <v>248238.513447376</v>
      </c>
      <c r="L17" s="26">
        <v>249120.203468358</v>
      </c>
      <c r="M17" s="26">
        <v>250883.58351032299</v>
      </c>
      <c r="N17" s="26"/>
      <c r="O17" s="26"/>
      <c r="P17" s="26"/>
      <c r="Q17" s="26"/>
      <c r="R17" s="26"/>
      <c r="S17" s="26"/>
    </row>
    <row r="18" spans="1:19" x14ac:dyDescent="0.3">
      <c r="A18" t="s">
        <v>142</v>
      </c>
      <c r="B18" s="27">
        <v>320.92522176913297</v>
      </c>
      <c r="C18" s="27">
        <v>320.93003441635699</v>
      </c>
      <c r="D18" s="27">
        <v>320.93484705934202</v>
      </c>
      <c r="E18" s="27">
        <v>320.94447233030201</v>
      </c>
      <c r="F18" s="27">
        <v>320.96372281217498</v>
      </c>
      <c r="G18" s="27">
        <v>321.002223535741</v>
      </c>
      <c r="H18" s="27">
        <v>321.07922402212398</v>
      </c>
      <c r="I18" s="27">
        <v>321.23322115173102</v>
      </c>
      <c r="J18" s="27">
        <v>321.54120003700098</v>
      </c>
      <c r="K18" s="27">
        <v>322.15709630134597</v>
      </c>
      <c r="L18" s="27">
        <v>323.388642723153</v>
      </c>
      <c r="M18" s="27">
        <v>325.85075050253801</v>
      </c>
      <c r="N18" s="27"/>
      <c r="O18" s="27"/>
      <c r="P18" s="27"/>
      <c r="Q18" s="27"/>
      <c r="R18" s="27"/>
      <c r="S18" s="27"/>
    </row>
    <row r="19" spans="1:19" s="1" customFormat="1" x14ac:dyDescent="0.3">
      <c r="B19" s="26">
        <v>250883.58351032299</v>
      </c>
      <c r="C19" s="26">
        <v>250891.75055931901</v>
      </c>
      <c r="D19" s="26">
        <v>250899.91760831399</v>
      </c>
      <c r="E19" s="26">
        <v>250916.251706304</v>
      </c>
      <c r="F19" s="26">
        <v>250948.91990228399</v>
      </c>
      <c r="G19" s="26">
        <v>251014.25629424499</v>
      </c>
      <c r="H19" s="26">
        <v>251144.92907816701</v>
      </c>
      <c r="I19" s="26">
        <v>251406.27464600999</v>
      </c>
      <c r="J19" s="26">
        <v>251928.96578169701</v>
      </c>
      <c r="K19" s="26">
        <v>252974.34805306999</v>
      </c>
      <c r="L19" s="26">
        <v>255065.11259581699</v>
      </c>
      <c r="M19" s="26">
        <v>259246.64168130999</v>
      </c>
      <c r="N19" s="26"/>
      <c r="O19" s="26"/>
      <c r="P19" s="26"/>
      <c r="Q19" s="26"/>
      <c r="R19" s="26"/>
      <c r="S19" s="26"/>
    </row>
    <row r="20" spans="1:19" x14ac:dyDescent="0.3">
      <c r="A20" t="s">
        <v>144</v>
      </c>
      <c r="B20" s="27">
        <v>325.85075050253801</v>
      </c>
      <c r="C20" s="27">
        <v>325.86215063279502</v>
      </c>
      <c r="D20" s="27">
        <v>325.87355073573201</v>
      </c>
      <c r="E20" s="27">
        <v>325.896350857009</v>
      </c>
      <c r="F20" s="27">
        <v>325.941950761172</v>
      </c>
      <c r="G20" s="27">
        <v>326.03314921590101</v>
      </c>
      <c r="H20" s="27">
        <v>326.21554071073501</v>
      </c>
      <c r="I20" s="27">
        <v>326.58030203999101</v>
      </c>
      <c r="J20" s="27">
        <v>327.30973804167502</v>
      </c>
      <c r="K20" s="27">
        <v>328.768263299561</v>
      </c>
      <c r="L20" s="27">
        <v>331.68392591211699</v>
      </c>
      <c r="M20" s="27">
        <v>337.50969279658102</v>
      </c>
      <c r="N20" s="27"/>
      <c r="O20" s="27"/>
      <c r="P20" s="27"/>
      <c r="Q20" s="27"/>
      <c r="R20" s="27"/>
      <c r="S20" s="27"/>
    </row>
    <row r="21" spans="1:19" s="1" customFormat="1" x14ac:dyDescent="0.3">
      <c r="B21" s="26">
        <v>259246.64168130999</v>
      </c>
      <c r="C21" s="26">
        <v>259264.803200714</v>
      </c>
      <c r="D21" s="26">
        <v>259282.96472011801</v>
      </c>
      <c r="E21" s="26">
        <v>259319.28775892701</v>
      </c>
      <c r="F21" s="26">
        <v>259391.93383654399</v>
      </c>
      <c r="G21" s="26">
        <v>259537.22599177799</v>
      </c>
      <c r="H21" s="26">
        <v>259827.81030224601</v>
      </c>
      <c r="I21" s="26">
        <v>260408.978923182</v>
      </c>
      <c r="J21" s="26">
        <v>261571.31616505401</v>
      </c>
      <c r="K21" s="26">
        <v>263895.99064879899</v>
      </c>
      <c r="L21" s="26">
        <v>268545.33961628698</v>
      </c>
      <c r="M21" s="26">
        <v>277844.03755126498</v>
      </c>
      <c r="N21" s="26"/>
      <c r="O21" s="26"/>
      <c r="P21" s="26"/>
      <c r="Q21" s="26"/>
      <c r="R21" s="26"/>
      <c r="S21" s="26"/>
    </row>
    <row r="22" spans="1:19" x14ac:dyDescent="0.3">
      <c r="A22" t="s">
        <v>146</v>
      </c>
      <c r="B22" s="27">
        <v>337.50969279658102</v>
      </c>
      <c r="C22" s="27">
        <v>337.53497950882598</v>
      </c>
      <c r="D22" s="27">
        <v>337.56026608104997</v>
      </c>
      <c r="E22" s="27">
        <v>337.61083880543401</v>
      </c>
      <c r="F22" s="27">
        <v>337.71198257391598</v>
      </c>
      <c r="G22" s="27">
        <v>337.91426338950299</v>
      </c>
      <c r="H22" s="27">
        <v>338.31879813338702</v>
      </c>
      <c r="I22" s="27">
        <v>339.127760057866</v>
      </c>
      <c r="J22" s="27">
        <v>340.74525354409599</v>
      </c>
      <c r="K22" s="27">
        <v>343.978518243086</v>
      </c>
      <c r="L22" s="27">
        <v>350.43815282245703</v>
      </c>
      <c r="M22" s="27">
        <v>363.32981029936099</v>
      </c>
      <c r="N22" s="27"/>
      <c r="O22" s="27"/>
      <c r="P22" s="27"/>
      <c r="Q22" s="27"/>
      <c r="R22" s="27"/>
      <c r="S22" s="27"/>
    </row>
    <row r="23" spans="1:19" s="1" customFormat="1" x14ac:dyDescent="0.3">
      <c r="B23" s="26">
        <v>238503.509426743</v>
      </c>
      <c r="C23" s="26">
        <v>238512.15524119599</v>
      </c>
      <c r="D23" s="26">
        <v>238520.80105564799</v>
      </c>
      <c r="E23" s="26">
        <v>238538.09268455399</v>
      </c>
      <c r="F23" s="26">
        <v>238572.67594236499</v>
      </c>
      <c r="G23" s="26">
        <v>238641.84245798699</v>
      </c>
      <c r="H23" s="26">
        <v>238780.175489232</v>
      </c>
      <c r="I23" s="26">
        <v>239056.84155172101</v>
      </c>
      <c r="J23" s="26">
        <v>239610.17367669899</v>
      </c>
      <c r="K23" s="26">
        <v>240716.83792665499</v>
      </c>
      <c r="L23" s="26">
        <v>242930.166426568</v>
      </c>
      <c r="M23" s="26">
        <v>247356.82342639301</v>
      </c>
      <c r="N23" s="26"/>
      <c r="O23" s="26"/>
      <c r="P23" s="26"/>
      <c r="Q23" s="26"/>
      <c r="R23" s="26"/>
      <c r="S23" s="26"/>
    </row>
    <row r="24" spans="1:19" x14ac:dyDescent="0.3">
      <c r="A24" t="s">
        <v>148</v>
      </c>
      <c r="B24" s="27">
        <v>308.53745668634099</v>
      </c>
      <c r="C24" s="27">
        <v>308.54957017018597</v>
      </c>
      <c r="D24" s="27">
        <v>308.56168362324598</v>
      </c>
      <c r="E24" s="27">
        <v>308.58591043541298</v>
      </c>
      <c r="F24" s="27">
        <v>308.63436368394201</v>
      </c>
      <c r="G24" s="27">
        <v>308.73126867771703</v>
      </c>
      <c r="H24" s="27">
        <v>308.925072651714</v>
      </c>
      <c r="I24" s="27">
        <v>309.31265654207999</v>
      </c>
      <c r="J24" s="27">
        <v>310.08772806521102</v>
      </c>
      <c r="K24" s="27">
        <v>311.63748586748397</v>
      </c>
      <c r="L24" s="27">
        <v>314.73545883761</v>
      </c>
      <c r="M24" s="27">
        <v>320.92522176913297</v>
      </c>
      <c r="N24" s="27"/>
      <c r="O24" s="27"/>
      <c r="P24" s="27"/>
      <c r="Q24" s="27"/>
      <c r="R24" s="27"/>
      <c r="S24" s="27"/>
    </row>
    <row r="25" spans="1:19" s="1" customFormat="1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 x14ac:dyDescent="0.3">
      <c r="A26">
        <v>1</v>
      </c>
      <c r="B26" s="27">
        <f t="shared" ref="B26:M26" si="0">B1/1000</f>
        <v>0</v>
      </c>
      <c r="C26" s="27">
        <f t="shared" si="0"/>
        <v>6.5426942082860512E-2</v>
      </c>
      <c r="D26" s="27">
        <f t="shared" si="0"/>
        <v>0.130853884165717</v>
      </c>
      <c r="E26" s="27">
        <f t="shared" si="0"/>
        <v>0.261707768331427</v>
      </c>
      <c r="F26" s="27">
        <f t="shared" si="0"/>
        <v>0.52341553666285101</v>
      </c>
      <c r="G26" s="27">
        <f t="shared" si="0"/>
        <v>1.0468310733256998</v>
      </c>
      <c r="H26" s="27">
        <f t="shared" si="0"/>
        <v>2.0936621466513996</v>
      </c>
      <c r="I26" s="27">
        <f t="shared" si="0"/>
        <v>4.1873242933028099</v>
      </c>
      <c r="J26" s="27">
        <f t="shared" si="0"/>
        <v>8.3746485866055984</v>
      </c>
      <c r="K26" s="27">
        <f t="shared" si="0"/>
        <v>16.749297173211197</v>
      </c>
      <c r="L26" s="27">
        <f t="shared" si="0"/>
        <v>33.498594346422394</v>
      </c>
      <c r="M26" s="27">
        <f t="shared" si="0"/>
        <v>66.997188692844787</v>
      </c>
      <c r="N26" s="27"/>
      <c r="O26" s="27"/>
      <c r="P26" s="27"/>
      <c r="Q26" s="27"/>
      <c r="R26" s="27"/>
      <c r="S26" s="27"/>
    </row>
    <row r="27" spans="1:19" x14ac:dyDescent="0.3">
      <c r="A27">
        <v>3</v>
      </c>
      <c r="B27" s="27">
        <f t="shared" ref="B27:M27" si="1">B3/1000</f>
        <v>66.997188692844787</v>
      </c>
      <c r="C27" s="27">
        <f t="shared" si="1"/>
        <v>67.029183976369509</v>
      </c>
      <c r="D27" s="27">
        <f t="shared" si="1"/>
        <v>67.061179259894303</v>
      </c>
      <c r="E27" s="27">
        <f t="shared" si="1"/>
        <v>67.125169826943704</v>
      </c>
      <c r="F27" s="27">
        <f t="shared" si="1"/>
        <v>67.253150961042607</v>
      </c>
      <c r="G27" s="27">
        <f t="shared" si="1"/>
        <v>67.509113229240299</v>
      </c>
      <c r="H27" s="27">
        <f t="shared" si="1"/>
        <v>68.021037765635796</v>
      </c>
      <c r="I27" s="27">
        <f t="shared" si="1"/>
        <v>69.044886838426692</v>
      </c>
      <c r="J27" s="27">
        <f t="shared" si="1"/>
        <v>71.092584984008596</v>
      </c>
      <c r="K27" s="27">
        <f t="shared" si="1"/>
        <v>75.18798127517249</v>
      </c>
      <c r="L27" s="27">
        <f t="shared" si="1"/>
        <v>83.378773857500093</v>
      </c>
      <c r="M27" s="27">
        <f t="shared" si="1"/>
        <v>99.760359022155299</v>
      </c>
      <c r="N27" s="27"/>
      <c r="O27" s="27"/>
      <c r="P27" s="27"/>
      <c r="Q27" s="27"/>
      <c r="R27" s="27"/>
      <c r="S27" s="27"/>
    </row>
    <row r="28" spans="1:19" x14ac:dyDescent="0.3">
      <c r="A28">
        <v>5</v>
      </c>
      <c r="B28" s="27">
        <f t="shared" ref="B28:M28" si="2">B5/1000</f>
        <v>99.760359022155299</v>
      </c>
      <c r="C28" s="27">
        <f t="shared" si="2"/>
        <v>99.780332808328012</v>
      </c>
      <c r="D28" s="27">
        <f t="shared" si="2"/>
        <v>99.800306594500796</v>
      </c>
      <c r="E28" s="27">
        <f t="shared" si="2"/>
        <v>99.840254166846208</v>
      </c>
      <c r="F28" s="27">
        <f t="shared" si="2"/>
        <v>99.920149311537202</v>
      </c>
      <c r="G28" s="27">
        <f t="shared" si="2"/>
        <v>100.07993960091899</v>
      </c>
      <c r="H28" s="27">
        <f t="shared" si="2"/>
        <v>100.39952017968299</v>
      </c>
      <c r="I28" s="27">
        <f t="shared" si="2"/>
        <v>101.03868133720999</v>
      </c>
      <c r="J28" s="27">
        <f t="shared" si="2"/>
        <v>102.317003652265</v>
      </c>
      <c r="K28" s="27">
        <f t="shared" si="2"/>
        <v>104.873648282375</v>
      </c>
      <c r="L28" s="27">
        <f t="shared" si="2"/>
        <v>109.986937542595</v>
      </c>
      <c r="M28" s="27">
        <f t="shared" si="2"/>
        <v>120.21351606303399</v>
      </c>
      <c r="N28" s="27"/>
      <c r="O28" s="27"/>
      <c r="P28" s="27"/>
      <c r="Q28" s="27"/>
      <c r="R28" s="27"/>
      <c r="S28" s="27"/>
    </row>
    <row r="29" spans="1:19" x14ac:dyDescent="0.3">
      <c r="A29">
        <v>7</v>
      </c>
      <c r="B29" s="27">
        <f t="shared" ref="B29:M29" si="3">B7/1000</f>
        <v>120.21351606303399</v>
      </c>
      <c r="C29" s="27">
        <f t="shared" si="3"/>
        <v>120.22680377077599</v>
      </c>
      <c r="D29" s="27">
        <f t="shared" si="3"/>
        <v>120.24009147851899</v>
      </c>
      <c r="E29" s="27">
        <f t="shared" si="3"/>
        <v>120.26666689400301</v>
      </c>
      <c r="F29" s="27">
        <f t="shared" si="3"/>
        <v>120.31981772497301</v>
      </c>
      <c r="G29" s="27">
        <f t="shared" si="3"/>
        <v>120.42611938691201</v>
      </c>
      <c r="H29" s="27">
        <f t="shared" si="3"/>
        <v>120.63872271078901</v>
      </c>
      <c r="I29" s="27">
        <f t="shared" si="3"/>
        <v>121.06392935854501</v>
      </c>
      <c r="J29" s="27">
        <f t="shared" si="3"/>
        <v>121.914342654056</v>
      </c>
      <c r="K29" s="27">
        <f t="shared" si="3"/>
        <v>123.615169245079</v>
      </c>
      <c r="L29" s="27">
        <f t="shared" si="3"/>
        <v>127.016822427124</v>
      </c>
      <c r="M29" s="27">
        <f t="shared" si="3"/>
        <v>133.82012879121399</v>
      </c>
      <c r="N29" s="27"/>
      <c r="O29" s="27"/>
      <c r="P29" s="27"/>
      <c r="Q29" s="27"/>
      <c r="R29" s="27"/>
      <c r="S29" s="27"/>
    </row>
    <row r="30" spans="1:19" x14ac:dyDescent="0.3">
      <c r="A30">
        <v>9</v>
      </c>
      <c r="B30" s="27">
        <f t="shared" ref="B30:M30" si="4">B9/1000</f>
        <v>133.82012879121399</v>
      </c>
      <c r="C30" s="27">
        <f t="shared" si="4"/>
        <v>133.84158646949598</v>
      </c>
      <c r="D30" s="27">
        <f t="shared" si="4"/>
        <v>133.86304414777899</v>
      </c>
      <c r="E30" s="27">
        <f t="shared" si="4"/>
        <v>133.90595950434297</v>
      </c>
      <c r="F30" s="27">
        <f t="shared" si="4"/>
        <v>133.99179021747301</v>
      </c>
      <c r="G30" s="27">
        <f t="shared" si="4"/>
        <v>134.16345164373101</v>
      </c>
      <c r="H30" s="27">
        <f t="shared" si="4"/>
        <v>134.50677449624902</v>
      </c>
      <c r="I30" s="27">
        <f t="shared" si="4"/>
        <v>135.193420201283</v>
      </c>
      <c r="J30" s="27">
        <f t="shared" si="4"/>
        <v>136.56671161135199</v>
      </c>
      <c r="K30" s="27">
        <f t="shared" si="4"/>
        <v>139.31329443149099</v>
      </c>
      <c r="L30" s="27">
        <f t="shared" si="4"/>
        <v>144.80646007176702</v>
      </c>
      <c r="M30" s="27">
        <f t="shared" si="4"/>
        <v>155.79279135232099</v>
      </c>
      <c r="N30" s="27"/>
      <c r="O30" s="27"/>
      <c r="P30" s="27"/>
      <c r="Q30" s="27"/>
      <c r="R30" s="27"/>
      <c r="S30" s="27"/>
    </row>
    <row r="31" spans="1:19" x14ac:dyDescent="0.3">
      <c r="A31">
        <v>11</v>
      </c>
      <c r="B31" s="27">
        <f t="shared" ref="B31:M31" si="5">B11/1000</f>
        <v>155.79279135232099</v>
      </c>
      <c r="C31" s="27">
        <f t="shared" si="5"/>
        <v>155.821302864568</v>
      </c>
      <c r="D31" s="27">
        <f t="shared" si="5"/>
        <v>155.849814376816</v>
      </c>
      <c r="E31" s="27">
        <f t="shared" si="5"/>
        <v>155.90683740131101</v>
      </c>
      <c r="F31" s="27">
        <f t="shared" si="5"/>
        <v>156.020883450301</v>
      </c>
      <c r="G31" s="27">
        <f t="shared" si="5"/>
        <v>156.248975548282</v>
      </c>
      <c r="H31" s="27">
        <f t="shared" si="5"/>
        <v>156.70515974424401</v>
      </c>
      <c r="I31" s="27">
        <f t="shared" si="5"/>
        <v>157.61752813616701</v>
      </c>
      <c r="J31" s="27">
        <f t="shared" si="5"/>
        <v>159.442264920013</v>
      </c>
      <c r="K31" s="27">
        <f t="shared" si="5"/>
        <v>163.09173848770598</v>
      </c>
      <c r="L31" s="27">
        <f t="shared" si="5"/>
        <v>170.39068562308998</v>
      </c>
      <c r="M31" s="27">
        <f t="shared" si="5"/>
        <v>184.98857989385999</v>
      </c>
      <c r="N31" s="27"/>
      <c r="O31" s="27"/>
      <c r="P31" s="27"/>
      <c r="Q31" s="27"/>
      <c r="R31" s="27"/>
      <c r="S31" s="27"/>
    </row>
    <row r="32" spans="1:19" x14ac:dyDescent="0.3">
      <c r="A32">
        <v>13</v>
      </c>
      <c r="B32" s="27">
        <f t="shared" ref="B32:M32" si="6">B13/1000</f>
        <v>184.98857989385999</v>
      </c>
      <c r="C32" s="27">
        <f t="shared" si="6"/>
        <v>185.014079231838</v>
      </c>
      <c r="D32" s="27">
        <f t="shared" si="6"/>
        <v>185.039578569817</v>
      </c>
      <c r="E32" s="27">
        <f t="shared" si="6"/>
        <v>185.09057724577298</v>
      </c>
      <c r="F32" s="27">
        <f t="shared" si="6"/>
        <v>185.19257459768602</v>
      </c>
      <c r="G32" s="27">
        <f t="shared" si="6"/>
        <v>185.39656930151099</v>
      </c>
      <c r="H32" s="27">
        <f t="shared" si="6"/>
        <v>185.804558709162</v>
      </c>
      <c r="I32" s="27">
        <f t="shared" si="6"/>
        <v>186.620537524463</v>
      </c>
      <c r="J32" s="27">
        <f t="shared" si="6"/>
        <v>188.25249515506599</v>
      </c>
      <c r="K32" s="27">
        <f t="shared" si="6"/>
        <v>191.51641041627201</v>
      </c>
      <c r="L32" s="27">
        <f t="shared" si="6"/>
        <v>198.044240938684</v>
      </c>
      <c r="M32" s="27">
        <f t="shared" si="6"/>
        <v>211.099901983508</v>
      </c>
      <c r="N32" s="27"/>
      <c r="O32" s="27"/>
      <c r="P32" s="27"/>
      <c r="Q32" s="27"/>
      <c r="R32" s="27"/>
      <c r="S32" s="27"/>
    </row>
    <row r="33" spans="1:19" x14ac:dyDescent="0.3">
      <c r="A33">
        <v>15</v>
      </c>
      <c r="B33" s="27">
        <f t="shared" ref="B33:S33" si="7">B15/1000</f>
        <v>211.099901983508</v>
      </c>
      <c r="C33" s="27">
        <f t="shared" si="7"/>
        <v>211.12666331890199</v>
      </c>
      <c r="D33" s="27">
        <f t="shared" si="7"/>
        <v>211.15342465429597</v>
      </c>
      <c r="E33" s="27">
        <f t="shared" si="7"/>
        <v>211.206947325084</v>
      </c>
      <c r="F33" s="27">
        <f t="shared" si="7"/>
        <v>211.313992666659</v>
      </c>
      <c r="G33" s="27">
        <f t="shared" si="7"/>
        <v>211.52808334980898</v>
      </c>
      <c r="H33" s="27">
        <f t="shared" si="7"/>
        <v>211.95626471610899</v>
      </c>
      <c r="I33" s="27">
        <f t="shared" si="7"/>
        <v>212.812627448711</v>
      </c>
      <c r="J33" s="27">
        <f t="shared" si="7"/>
        <v>214.525352913913</v>
      </c>
      <c r="K33" s="27">
        <f t="shared" si="7"/>
        <v>217.95080384431702</v>
      </c>
      <c r="L33" s="27">
        <f t="shared" si="7"/>
        <v>224.80170570512598</v>
      </c>
      <c r="M33" s="27">
        <f t="shared" si="7"/>
        <v>238.50350942674299</v>
      </c>
      <c r="N33" s="27"/>
      <c r="O33" s="27"/>
      <c r="P33" s="27"/>
      <c r="Q33" s="27"/>
      <c r="R33" s="27"/>
      <c r="S33" s="27">
        <f t="shared" si="7"/>
        <v>0</v>
      </c>
    </row>
    <row r="34" spans="1:19" x14ac:dyDescent="0.3">
      <c r="A34">
        <v>17</v>
      </c>
      <c r="B34" s="27">
        <f t="shared" ref="B34:M34" si="8">B17/1000</f>
        <v>247.35682342639299</v>
      </c>
      <c r="C34" s="27">
        <f t="shared" si="8"/>
        <v>247.36026752803801</v>
      </c>
      <c r="D34" s="27">
        <f t="shared" si="8"/>
        <v>247.363711629682</v>
      </c>
      <c r="E34" s="27">
        <f t="shared" si="8"/>
        <v>247.37059983297101</v>
      </c>
      <c r="F34" s="27">
        <f t="shared" si="8"/>
        <v>247.384376239549</v>
      </c>
      <c r="G34" s="27">
        <f t="shared" si="8"/>
        <v>247.41192905270501</v>
      </c>
      <c r="H34" s="27">
        <f t="shared" si="8"/>
        <v>247.46703467901602</v>
      </c>
      <c r="I34" s="27">
        <f t="shared" si="8"/>
        <v>247.577245931639</v>
      </c>
      <c r="J34" s="27">
        <f t="shared" si="8"/>
        <v>247.797668436885</v>
      </c>
      <c r="K34" s="27">
        <f t="shared" si="8"/>
        <v>248.23851344737599</v>
      </c>
      <c r="L34" s="27">
        <f t="shared" si="8"/>
        <v>249.120203468358</v>
      </c>
      <c r="M34" s="27">
        <f t="shared" si="8"/>
        <v>250.88358351032298</v>
      </c>
      <c r="N34" s="27"/>
      <c r="O34" s="27"/>
      <c r="P34" s="27"/>
      <c r="Q34" s="27"/>
      <c r="R34" s="27"/>
      <c r="S34" s="27"/>
    </row>
    <row r="35" spans="1:19" x14ac:dyDescent="0.3">
      <c r="A35">
        <v>19</v>
      </c>
      <c r="B35" s="27">
        <f t="shared" ref="B35:M35" si="9">B19/1000</f>
        <v>250.88358351032298</v>
      </c>
      <c r="C35" s="27">
        <f t="shared" si="9"/>
        <v>250.89175055931901</v>
      </c>
      <c r="D35" s="27">
        <f t="shared" si="9"/>
        <v>250.89991760831398</v>
      </c>
      <c r="E35" s="27">
        <f t="shared" si="9"/>
        <v>250.916251706304</v>
      </c>
      <c r="F35" s="27">
        <f t="shared" si="9"/>
        <v>250.94891990228399</v>
      </c>
      <c r="G35" s="27">
        <f t="shared" si="9"/>
        <v>251.014256294245</v>
      </c>
      <c r="H35" s="27">
        <f t="shared" si="9"/>
        <v>251.14492907816702</v>
      </c>
      <c r="I35" s="27">
        <f t="shared" si="9"/>
        <v>251.40627464600999</v>
      </c>
      <c r="J35" s="27">
        <f t="shared" si="9"/>
        <v>251.928965781697</v>
      </c>
      <c r="K35" s="27">
        <f t="shared" si="9"/>
        <v>252.97434805307</v>
      </c>
      <c r="L35" s="27">
        <f t="shared" si="9"/>
        <v>255.065112595817</v>
      </c>
      <c r="M35" s="27">
        <f t="shared" si="9"/>
        <v>259.24664168131</v>
      </c>
      <c r="N35" s="27"/>
      <c r="O35" s="27"/>
      <c r="P35" s="27"/>
      <c r="Q35" s="27"/>
      <c r="R35" s="27"/>
      <c r="S35" s="27"/>
    </row>
    <row r="36" spans="1:19" x14ac:dyDescent="0.3">
      <c r="A36">
        <v>21</v>
      </c>
      <c r="B36" s="27">
        <f t="shared" ref="B36:M36" si="10">B21/1000</f>
        <v>259.24664168131</v>
      </c>
      <c r="C36" s="27">
        <f t="shared" si="10"/>
        <v>259.26480320071403</v>
      </c>
      <c r="D36" s="27">
        <f t="shared" si="10"/>
        <v>259.282964720118</v>
      </c>
      <c r="E36" s="27">
        <f t="shared" si="10"/>
        <v>259.31928775892703</v>
      </c>
      <c r="F36" s="27">
        <f t="shared" si="10"/>
        <v>259.39193383654401</v>
      </c>
      <c r="G36" s="27">
        <f t="shared" si="10"/>
        <v>259.53722599177797</v>
      </c>
      <c r="H36" s="27">
        <f t="shared" si="10"/>
        <v>259.82781030224601</v>
      </c>
      <c r="I36" s="27">
        <f t="shared" si="10"/>
        <v>260.40897892318202</v>
      </c>
      <c r="J36" s="27">
        <f t="shared" si="10"/>
        <v>261.57131616505399</v>
      </c>
      <c r="K36" s="27">
        <f t="shared" si="10"/>
        <v>263.895990648799</v>
      </c>
      <c r="L36" s="27">
        <f t="shared" si="10"/>
        <v>268.54533961628698</v>
      </c>
      <c r="M36" s="27">
        <f t="shared" si="10"/>
        <v>277.84403755126499</v>
      </c>
      <c r="N36" s="27"/>
      <c r="O36" s="27"/>
      <c r="P36" s="27"/>
      <c r="Q36" s="27"/>
      <c r="R36" s="27"/>
      <c r="S36" s="27"/>
    </row>
    <row r="37" spans="1:19" x14ac:dyDescent="0.3">
      <c r="A37">
        <v>23</v>
      </c>
      <c r="B37" s="27">
        <f t="shared" ref="B37:M37" si="11">B23/1000</f>
        <v>238.50350942674299</v>
      </c>
      <c r="C37" s="27">
        <f t="shared" si="11"/>
        <v>238.51215524119598</v>
      </c>
      <c r="D37" s="27">
        <f t="shared" si="11"/>
        <v>238.52080105564798</v>
      </c>
      <c r="E37" s="27">
        <f t="shared" si="11"/>
        <v>238.53809268455399</v>
      </c>
      <c r="F37" s="27">
        <f t="shared" si="11"/>
        <v>238.57267594236498</v>
      </c>
      <c r="G37" s="27">
        <f t="shared" si="11"/>
        <v>238.641842457987</v>
      </c>
      <c r="H37" s="27">
        <f t="shared" si="11"/>
        <v>238.78017548923199</v>
      </c>
      <c r="I37" s="27">
        <f t="shared" si="11"/>
        <v>239.05684155172102</v>
      </c>
      <c r="J37" s="27">
        <f t="shared" si="11"/>
        <v>239.61017367669899</v>
      </c>
      <c r="K37" s="27">
        <f t="shared" si="11"/>
        <v>240.71683792665499</v>
      </c>
      <c r="L37" s="27">
        <f t="shared" si="11"/>
        <v>242.93016642656801</v>
      </c>
      <c r="M37" s="27">
        <f t="shared" si="11"/>
        <v>247.35682342639299</v>
      </c>
      <c r="N37" s="27"/>
      <c r="O37" s="27"/>
      <c r="P37" s="27"/>
      <c r="Q37" s="27"/>
      <c r="R37" s="27"/>
      <c r="S37" s="27"/>
    </row>
    <row r="38" spans="1:19" x14ac:dyDescent="0.3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 x14ac:dyDescent="0.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6" zoomScale="70" zoomScaleNormal="70" workbookViewId="0">
      <selection activeCell="A60" sqref="A60:D60"/>
    </sheetView>
  </sheetViews>
  <sheetFormatPr defaultRowHeight="14" x14ac:dyDescent="0.3"/>
  <cols>
    <col min="1" max="1" width="26.5" customWidth="1"/>
  </cols>
  <sheetData>
    <row r="1" spans="1:14" x14ac:dyDescent="0.3">
      <c r="B1">
        <v>0</v>
      </c>
      <c r="C1">
        <v>65.426942082860506</v>
      </c>
      <c r="D1">
        <v>130.85388416571701</v>
      </c>
      <c r="E1">
        <v>261.70776833142702</v>
      </c>
      <c r="F1">
        <v>523.41553666285097</v>
      </c>
      <c r="G1">
        <v>1046.8310733256999</v>
      </c>
      <c r="H1">
        <v>2093.6621466513998</v>
      </c>
      <c r="I1">
        <v>4187.3242933028096</v>
      </c>
      <c r="J1">
        <v>8374.6485866055991</v>
      </c>
      <c r="K1">
        <v>16749.297173211198</v>
      </c>
      <c r="L1">
        <v>33498.594346422396</v>
      </c>
      <c r="M1">
        <v>66997.188692844793</v>
      </c>
    </row>
    <row r="2" spans="1:14" x14ac:dyDescent="0.3">
      <c r="A2" t="s">
        <v>126</v>
      </c>
      <c r="B2">
        <v>23.8113994742166</v>
      </c>
      <c r="C2">
        <v>23.88613647012</v>
      </c>
      <c r="D2">
        <v>23.9608732739513</v>
      </c>
      <c r="E2">
        <v>24.110346303595598</v>
      </c>
      <c r="F2">
        <v>24.409290038200101</v>
      </c>
      <c r="G2">
        <v>25.007168107883</v>
      </c>
      <c r="H2">
        <v>26.202885844366499</v>
      </c>
      <c r="I2">
        <v>28.594161292210401</v>
      </c>
      <c r="J2">
        <v>33.376021174039302</v>
      </c>
      <c r="K2">
        <v>42.936575937897402</v>
      </c>
      <c r="L2">
        <v>62.041920719704201</v>
      </c>
      <c r="M2">
        <v>100.166380328526</v>
      </c>
    </row>
    <row r="3" spans="1:14" x14ac:dyDescent="0.3">
      <c r="B3">
        <v>0</v>
      </c>
      <c r="C3">
        <v>62172.614629977303</v>
      </c>
      <c r="D3">
        <v>62177.3261280855</v>
      </c>
      <c r="E3">
        <v>62182.0376261938</v>
      </c>
      <c r="F3">
        <v>62191.460622410297</v>
      </c>
      <c r="G3">
        <v>62210.306614843401</v>
      </c>
      <c r="H3">
        <v>62247.998599709601</v>
      </c>
      <c r="I3">
        <v>62323.382569441899</v>
      </c>
      <c r="J3">
        <v>62474.150508906503</v>
      </c>
      <c r="K3">
        <v>62775.686387835703</v>
      </c>
      <c r="L3">
        <v>63378.758145694199</v>
      </c>
      <c r="M3">
        <v>64584.901661411001</v>
      </c>
      <c r="N3">
        <v>66997.188692844793</v>
      </c>
    </row>
    <row r="4" spans="1:14" x14ac:dyDescent="0.3">
      <c r="A4" t="s">
        <v>127</v>
      </c>
      <c r="B4">
        <v>105.16637907082701</v>
      </c>
      <c r="C4">
        <v>105.166379070828</v>
      </c>
      <c r="D4">
        <v>105.247356942887</v>
      </c>
      <c r="E4">
        <v>105.328350776302</v>
      </c>
      <c r="F4">
        <v>105.490385992642</v>
      </c>
      <c r="G4">
        <v>105.814644420718</v>
      </c>
      <c r="H4">
        <v>106.463896172839</v>
      </c>
      <c r="I4">
        <v>107.76521066321401</v>
      </c>
      <c r="J4">
        <v>110.378170108383</v>
      </c>
      <c r="K4">
        <v>115.639570683811</v>
      </c>
      <c r="L4">
        <v>126.27267079335201</v>
      </c>
      <c r="M4">
        <v>147.836240893802</v>
      </c>
      <c r="N4">
        <v>191.538967523759</v>
      </c>
    </row>
    <row r="5" spans="1:14" x14ac:dyDescent="0.3">
      <c r="B5">
        <v>66997.188692844793</v>
      </c>
      <c r="C5">
        <v>67029.183976369502</v>
      </c>
      <c r="D5">
        <v>67061.179259894299</v>
      </c>
      <c r="E5">
        <v>67125.169826943704</v>
      </c>
      <c r="F5">
        <v>67253.1509610426</v>
      </c>
      <c r="G5">
        <v>67509.113229240305</v>
      </c>
      <c r="H5">
        <v>68021.037765635803</v>
      </c>
      <c r="I5">
        <v>69044.886838426697</v>
      </c>
      <c r="J5">
        <v>71092.584984008601</v>
      </c>
      <c r="K5">
        <v>75187.981275172497</v>
      </c>
      <c r="L5">
        <v>83378.773857500099</v>
      </c>
      <c r="M5">
        <v>99760.359022155302</v>
      </c>
    </row>
    <row r="6" spans="1:14" x14ac:dyDescent="0.3">
      <c r="A6" t="s">
        <v>128</v>
      </c>
      <c r="B6">
        <v>100.166380328526</v>
      </c>
      <c r="C6">
        <v>100.202727114624</v>
      </c>
      <c r="D6">
        <v>100.239073759194</v>
      </c>
      <c r="E6">
        <v>100.31176662359699</v>
      </c>
      <c r="F6">
        <v>100.457150652376</v>
      </c>
      <c r="G6">
        <v>100.74791190119799</v>
      </c>
      <c r="H6">
        <v>101.329407094978</v>
      </c>
      <c r="I6">
        <v>102.492287717219</v>
      </c>
      <c r="J6">
        <v>104.817605524828</v>
      </c>
      <c r="K6">
        <v>109.466432761185</v>
      </c>
      <c r="L6">
        <v>118.75658262660799</v>
      </c>
      <c r="M6">
        <v>137.30478996417801</v>
      </c>
    </row>
    <row r="7" spans="1:14" x14ac:dyDescent="0.3">
      <c r="B7">
        <v>66997.188692844793</v>
      </c>
      <c r="C7">
        <v>95063.528917727104</v>
      </c>
      <c r="D7">
        <v>95068.115665876001</v>
      </c>
      <c r="E7">
        <v>95072.702414024796</v>
      </c>
      <c r="F7">
        <v>95081.875910322502</v>
      </c>
      <c r="G7">
        <v>95100.222902918002</v>
      </c>
      <c r="H7">
        <v>95136.916888108797</v>
      </c>
      <c r="I7">
        <v>95210.304858490505</v>
      </c>
      <c r="J7">
        <v>95357.080799253905</v>
      </c>
      <c r="K7">
        <v>95650.632680780604</v>
      </c>
      <c r="L7">
        <v>96237.736443834205</v>
      </c>
      <c r="M7">
        <v>97411.943969941203</v>
      </c>
      <c r="N7">
        <v>99760.359022155302</v>
      </c>
    </row>
    <row r="8" spans="1:14" x14ac:dyDescent="0.3">
      <c r="A8" t="s">
        <v>129</v>
      </c>
      <c r="B8">
        <v>142.304789072284</v>
      </c>
      <c r="C8">
        <v>142.304789072284</v>
      </c>
      <c r="D8">
        <v>142.45478937272301</v>
      </c>
      <c r="E8">
        <v>142.60490946464799</v>
      </c>
      <c r="F8">
        <v>142.90550434998099</v>
      </c>
      <c r="G8">
        <v>143.50808109415601</v>
      </c>
      <c r="H8">
        <v>144.718540530589</v>
      </c>
      <c r="I8">
        <v>147.15893723934201</v>
      </c>
      <c r="J8">
        <v>152.106265640412</v>
      </c>
      <c r="K8">
        <v>162.205562655568</v>
      </c>
      <c r="L8">
        <v>182.96582376917601</v>
      </c>
      <c r="M8">
        <v>225.78185019946099</v>
      </c>
      <c r="N8">
        <v>312.96915721606001</v>
      </c>
    </row>
    <row r="9" spans="1:14" x14ac:dyDescent="0.3">
      <c r="B9">
        <v>99760.359022155302</v>
      </c>
      <c r="C9">
        <v>99780.332808328007</v>
      </c>
      <c r="D9">
        <v>99800.306594500798</v>
      </c>
      <c r="E9">
        <v>99840.254166846207</v>
      </c>
      <c r="F9">
        <v>99920.1493115372</v>
      </c>
      <c r="G9">
        <v>100079.93960091899</v>
      </c>
      <c r="H9">
        <v>100399.52017968299</v>
      </c>
      <c r="I9">
        <v>101038.68133721</v>
      </c>
      <c r="J9">
        <v>102317.003652265</v>
      </c>
      <c r="K9">
        <v>104873.648282375</v>
      </c>
      <c r="L9">
        <v>109986.937542595</v>
      </c>
      <c r="M9">
        <v>120213.516063034</v>
      </c>
    </row>
    <row r="10" spans="1:14" x14ac:dyDescent="0.3">
      <c r="A10" t="s">
        <v>130</v>
      </c>
      <c r="B10">
        <v>137.30478996417801</v>
      </c>
      <c r="C10">
        <v>137.32737797081501</v>
      </c>
      <c r="D10">
        <v>137.34996590829101</v>
      </c>
      <c r="E10">
        <v>137.39514157572901</v>
      </c>
      <c r="F10">
        <v>137.48549208034001</v>
      </c>
      <c r="G10">
        <v>137.66618976676301</v>
      </c>
      <c r="H10">
        <v>138.02757183462401</v>
      </c>
      <c r="I10">
        <v>138.75028264024701</v>
      </c>
      <c r="J10">
        <v>140.19549005323901</v>
      </c>
      <c r="K10">
        <v>143.08504111797501</v>
      </c>
      <c r="L10">
        <v>148.860633327844</v>
      </c>
      <c r="M10">
        <v>160.39735291613201</v>
      </c>
    </row>
    <row r="11" spans="1:14" x14ac:dyDescent="0.3">
      <c r="B11">
        <v>99760.359022155302</v>
      </c>
      <c r="C11">
        <v>116270.40299118101</v>
      </c>
      <c r="D11">
        <v>116274.25368754</v>
      </c>
      <c r="E11">
        <v>116278.1043839</v>
      </c>
      <c r="F11">
        <v>116285.805776618</v>
      </c>
      <c r="G11">
        <v>116301.20856205501</v>
      </c>
      <c r="H11">
        <v>116332.01413292901</v>
      </c>
      <c r="I11">
        <v>116393.625274677</v>
      </c>
      <c r="J11">
        <v>116516.847558172</v>
      </c>
      <c r="K11">
        <v>116763.292125163</v>
      </c>
      <c r="L11">
        <v>117256.181259144</v>
      </c>
      <c r="M11">
        <v>118241.959527108</v>
      </c>
      <c r="N11">
        <v>120213.516063034</v>
      </c>
    </row>
    <row r="12" spans="1:14" x14ac:dyDescent="0.3">
      <c r="A12" t="s">
        <v>131</v>
      </c>
      <c r="B12">
        <v>165.39735225640399</v>
      </c>
      <c r="C12">
        <v>165.39735225640399</v>
      </c>
      <c r="D12">
        <v>165.586437179401</v>
      </c>
      <c r="E12">
        <v>165.77581008468599</v>
      </c>
      <c r="F12">
        <v>166.15540623500701</v>
      </c>
      <c r="G12">
        <v>166.91790725893799</v>
      </c>
      <c r="H12">
        <v>168.45544205887001</v>
      </c>
      <c r="I12">
        <v>171.57562072725699</v>
      </c>
      <c r="J12">
        <v>177.964630737303</v>
      </c>
      <c r="K12">
        <v>191.177760187204</v>
      </c>
      <c r="L12">
        <v>218.751574477899</v>
      </c>
      <c r="M12">
        <v>276.38381898290402</v>
      </c>
      <c r="N12">
        <v>393.91364651394298</v>
      </c>
    </row>
    <row r="13" spans="1:14" x14ac:dyDescent="0.3">
      <c r="B13">
        <v>120213.516063034</v>
      </c>
      <c r="C13">
        <v>120226.80377077599</v>
      </c>
      <c r="D13">
        <v>120240.091478519</v>
      </c>
      <c r="E13">
        <v>120266.66689400301</v>
      </c>
      <c r="F13">
        <v>120319.81772497301</v>
      </c>
      <c r="G13">
        <v>120426.119386912</v>
      </c>
      <c r="H13">
        <v>120638.72271078901</v>
      </c>
      <c r="I13">
        <v>121063.92935854501</v>
      </c>
      <c r="J13">
        <v>121914.342654056</v>
      </c>
      <c r="K13">
        <v>123615.169245079</v>
      </c>
      <c r="L13">
        <v>127016.822427124</v>
      </c>
      <c r="M13">
        <v>133820.128791214</v>
      </c>
    </row>
    <row r="14" spans="1:14" x14ac:dyDescent="0.3">
      <c r="A14" t="s">
        <v>132</v>
      </c>
      <c r="B14">
        <v>160.39735291613201</v>
      </c>
      <c r="C14">
        <v>160.41233007761701</v>
      </c>
      <c r="D14">
        <v>160.427307205228</v>
      </c>
      <c r="E14">
        <v>160.45726135881901</v>
      </c>
      <c r="F14">
        <v>160.51716925942</v>
      </c>
      <c r="G14">
        <v>160.63698343386301</v>
      </c>
      <c r="H14">
        <v>160.87660527217301</v>
      </c>
      <c r="I14">
        <v>161.35582287822999</v>
      </c>
      <c r="J14">
        <v>162.31415358273901</v>
      </c>
      <c r="K14">
        <v>164.23039516870901</v>
      </c>
      <c r="L14">
        <v>168.06118487209599</v>
      </c>
      <c r="M14">
        <v>175.71587961154</v>
      </c>
    </row>
    <row r="15" spans="1:14" x14ac:dyDescent="0.3">
      <c r="B15">
        <v>120213.516063034</v>
      </c>
      <c r="C15">
        <v>131855.84377391101</v>
      </c>
      <c r="D15">
        <v>131857.76202099799</v>
      </c>
      <c r="E15">
        <v>131859.68026808501</v>
      </c>
      <c r="F15">
        <v>131863.51676226</v>
      </c>
      <c r="G15">
        <v>131871.189750608</v>
      </c>
      <c r="H15">
        <v>131886.53572730601</v>
      </c>
      <c r="I15">
        <v>131917.22768070101</v>
      </c>
      <c r="J15">
        <v>131978.61158749199</v>
      </c>
      <c r="K15">
        <v>132101.37940107399</v>
      </c>
      <c r="L15">
        <v>132346.91502823599</v>
      </c>
      <c r="M15">
        <v>132837.98628256199</v>
      </c>
      <c r="N15">
        <v>133820.128791214</v>
      </c>
    </row>
    <row r="16" spans="1:14" x14ac:dyDescent="0.3">
      <c r="A16" t="s">
        <v>133</v>
      </c>
      <c r="B16">
        <v>180.715879169884</v>
      </c>
      <c r="C16">
        <v>180.715879169884</v>
      </c>
      <c r="D16">
        <v>180.837563021964</v>
      </c>
      <c r="E16">
        <v>180.959393191239</v>
      </c>
      <c r="F16">
        <v>181.20348832690601</v>
      </c>
      <c r="G16">
        <v>181.69338909766401</v>
      </c>
      <c r="H16">
        <v>182.67980995007699</v>
      </c>
      <c r="I16">
        <v>184.67744904313199</v>
      </c>
      <c r="J16">
        <v>188.760116992397</v>
      </c>
      <c r="K16">
        <v>197.20382545416899</v>
      </c>
      <c r="L16">
        <v>214.880390909467</v>
      </c>
      <c r="M16">
        <v>252.268274896761</v>
      </c>
      <c r="N16">
        <v>330.92522271685402</v>
      </c>
    </row>
    <row r="17" spans="1:19" x14ac:dyDescent="0.3">
      <c r="B17">
        <v>133820.128791214</v>
      </c>
      <c r="C17">
        <v>133841.58646949599</v>
      </c>
      <c r="D17">
        <v>133863.044147779</v>
      </c>
      <c r="E17">
        <v>133905.95950434299</v>
      </c>
      <c r="F17">
        <v>133991.790217473</v>
      </c>
      <c r="G17">
        <v>134163.45164373101</v>
      </c>
      <c r="H17">
        <v>134506.77449624901</v>
      </c>
      <c r="I17">
        <v>135193.42020128301</v>
      </c>
      <c r="J17">
        <v>136566.71161135199</v>
      </c>
      <c r="K17">
        <v>139313.294431491</v>
      </c>
      <c r="L17">
        <v>144806.46007176701</v>
      </c>
      <c r="M17">
        <v>155792.79135232099</v>
      </c>
    </row>
    <row r="18" spans="1:19" x14ac:dyDescent="0.3">
      <c r="A18" t="s">
        <v>134</v>
      </c>
      <c r="B18">
        <v>175.71587961154</v>
      </c>
      <c r="C18">
        <v>175.740007856841</v>
      </c>
      <c r="D18">
        <v>175.764136008782</v>
      </c>
      <c r="E18">
        <v>175.81239203254901</v>
      </c>
      <c r="F18">
        <v>175.90890295942</v>
      </c>
      <c r="G18">
        <v>176.10192032881801</v>
      </c>
      <c r="H18">
        <v>176.48793711679599</v>
      </c>
      <c r="I18">
        <v>177.25989878213699</v>
      </c>
      <c r="J18">
        <v>178.80353361594601</v>
      </c>
      <c r="K18">
        <v>181.88964252860299</v>
      </c>
      <c r="L18">
        <v>188.05716427487101</v>
      </c>
      <c r="M18">
        <v>200.37301608203299</v>
      </c>
    </row>
    <row r="19" spans="1:19" x14ac:dyDescent="0.3">
      <c r="B19">
        <v>133820.128791214</v>
      </c>
      <c r="C19">
        <v>152678.404868574</v>
      </c>
      <c r="D19">
        <v>152681.44626162501</v>
      </c>
      <c r="E19">
        <v>152684.487654675</v>
      </c>
      <c r="F19">
        <v>152690.570440777</v>
      </c>
      <c r="G19">
        <v>152702.736012979</v>
      </c>
      <c r="H19">
        <v>152727.06715738299</v>
      </c>
      <c r="I19">
        <v>152775.72944619099</v>
      </c>
      <c r="J19">
        <v>152873.054023809</v>
      </c>
      <c r="K19">
        <v>153067.70317904299</v>
      </c>
      <c r="L19">
        <v>153457.00148951099</v>
      </c>
      <c r="M19">
        <v>154235.59811044799</v>
      </c>
      <c r="N19">
        <v>155792.79135232099</v>
      </c>
    </row>
    <row r="20" spans="1:19" x14ac:dyDescent="0.3">
      <c r="A20" t="s">
        <v>135</v>
      </c>
      <c r="B20">
        <v>205.373015452717</v>
      </c>
      <c r="C20">
        <v>205.373015452717</v>
      </c>
      <c r="D20">
        <v>205.47373936543099</v>
      </c>
      <c r="E20">
        <v>205.57458988262201</v>
      </c>
      <c r="F20">
        <v>205.776668207733</v>
      </c>
      <c r="G20">
        <v>206.18231667505299</v>
      </c>
      <c r="H20">
        <v>206.99944428192799</v>
      </c>
      <c r="I20">
        <v>208.65596527799499</v>
      </c>
      <c r="J20">
        <v>212.050261671036</v>
      </c>
      <c r="K20">
        <v>219.112203235924</v>
      </c>
      <c r="L20">
        <v>234.06024860018499</v>
      </c>
      <c r="M20">
        <v>266.23851823043498</v>
      </c>
      <c r="N20">
        <v>335.85074862865099</v>
      </c>
    </row>
    <row r="21" spans="1:19" x14ac:dyDescent="0.3">
      <c r="B21">
        <v>155792.79135232099</v>
      </c>
      <c r="C21">
        <v>155821.30286456799</v>
      </c>
      <c r="D21">
        <v>155849.81437681601</v>
      </c>
      <c r="E21">
        <v>155906.837401311</v>
      </c>
      <c r="F21">
        <v>156020.88345030099</v>
      </c>
      <c r="G21">
        <v>156248.975548282</v>
      </c>
      <c r="H21">
        <v>156705.15974424401</v>
      </c>
      <c r="I21">
        <v>157617.52813616701</v>
      </c>
      <c r="J21">
        <v>159442.264920013</v>
      </c>
      <c r="K21">
        <v>163091.738487706</v>
      </c>
      <c r="L21">
        <v>170390.68562308999</v>
      </c>
      <c r="M21">
        <v>184988.57989386001</v>
      </c>
    </row>
    <row r="22" spans="1:19" x14ac:dyDescent="0.3">
      <c r="A22" t="s">
        <v>136</v>
      </c>
      <c r="B22">
        <v>200.37301608203299</v>
      </c>
      <c r="C22">
        <v>200.40494406670101</v>
      </c>
      <c r="D22">
        <v>200.436871874064</v>
      </c>
      <c r="E22">
        <v>200.500726956802</v>
      </c>
      <c r="F22">
        <v>200.628434993913</v>
      </c>
      <c r="G22">
        <v>200.883842551377</v>
      </c>
      <c r="H22">
        <v>201.39462357293201</v>
      </c>
      <c r="I22">
        <v>202.41604903259301</v>
      </c>
      <c r="J22">
        <v>204.458351950972</v>
      </c>
      <c r="K22">
        <v>208.54075264606701</v>
      </c>
      <c r="L22">
        <v>216.696631528431</v>
      </c>
      <c r="M22">
        <v>232.971933474503</v>
      </c>
    </row>
    <row r="23" spans="1:19" x14ac:dyDescent="0.3">
      <c r="B23">
        <v>155792.79135232099</v>
      </c>
      <c r="C23">
        <v>181008.48102181801</v>
      </c>
      <c r="D23">
        <v>181012.367837122</v>
      </c>
      <c r="E23">
        <v>181016.25465242699</v>
      </c>
      <c r="F23">
        <v>181024.02828303701</v>
      </c>
      <c r="G23">
        <v>181039.575544255</v>
      </c>
      <c r="H23">
        <v>181070.67006669301</v>
      </c>
      <c r="I23">
        <v>181132.85911156901</v>
      </c>
      <c r="J23">
        <v>181257.23720132001</v>
      </c>
      <c r="K23">
        <v>181505.993380823</v>
      </c>
      <c r="L23">
        <v>182003.50573982799</v>
      </c>
      <c r="M23">
        <v>182998.53045783899</v>
      </c>
      <c r="N23">
        <v>184988.57989386001</v>
      </c>
    </row>
    <row r="24" spans="1:19" x14ac:dyDescent="0.3">
      <c r="A24" t="s">
        <v>137</v>
      </c>
      <c r="B24">
        <v>237.971932741979</v>
      </c>
      <c r="C24">
        <v>237.971932741979</v>
      </c>
      <c r="D24">
        <v>238.04581004379301</v>
      </c>
      <c r="E24">
        <v>238.11977158835299</v>
      </c>
      <c r="F24">
        <v>238.267946574614</v>
      </c>
      <c r="G24">
        <v>238.565298326185</v>
      </c>
      <c r="H24">
        <v>239.16396260012201</v>
      </c>
      <c r="I24">
        <v>240.37676699056999</v>
      </c>
      <c r="J24">
        <v>242.86141365545899</v>
      </c>
      <c r="K24">
        <v>248.045633364666</v>
      </c>
      <c r="L24">
        <v>259.137283085295</v>
      </c>
      <c r="M24">
        <v>283.54868088968902</v>
      </c>
      <c r="N24">
        <v>338.53745762602398</v>
      </c>
    </row>
    <row r="25" spans="1:19" x14ac:dyDescent="0.3">
      <c r="B25">
        <v>184988.57989386001</v>
      </c>
      <c r="C25">
        <v>185014.079231838</v>
      </c>
      <c r="D25">
        <v>185039.57856981701</v>
      </c>
      <c r="E25">
        <v>185090.57724577299</v>
      </c>
      <c r="F25">
        <v>185192.57459768601</v>
      </c>
      <c r="G25">
        <v>185396.56930151099</v>
      </c>
      <c r="H25">
        <v>185804.558709162</v>
      </c>
      <c r="I25">
        <v>186620.537524463</v>
      </c>
      <c r="J25">
        <v>188252.49515506599</v>
      </c>
      <c r="K25">
        <v>191516.410416272</v>
      </c>
      <c r="L25">
        <v>198044.240938684</v>
      </c>
      <c r="M25">
        <v>211099.901983508</v>
      </c>
    </row>
    <row r="26" spans="1:19" x14ac:dyDescent="0.3">
      <c r="A26" t="s">
        <v>138</v>
      </c>
      <c r="B26">
        <v>232.971933474476</v>
      </c>
      <c r="C26">
        <v>233.00821095323599</v>
      </c>
      <c r="D26">
        <v>233.04448818304999</v>
      </c>
      <c r="E26">
        <v>233.11704189577301</v>
      </c>
      <c r="F26">
        <v>233.262146333137</v>
      </c>
      <c r="G26">
        <v>233.55234325180399</v>
      </c>
      <c r="H26">
        <v>234.13268923513399</v>
      </c>
      <c r="I26">
        <v>235.29318954895899</v>
      </c>
      <c r="J26">
        <v>237.61342169008901</v>
      </c>
      <c r="K26">
        <v>242.250797334689</v>
      </c>
      <c r="L26">
        <v>251.513081442014</v>
      </c>
      <c r="M26">
        <v>269.98695653398499</v>
      </c>
    </row>
    <row r="27" spans="1:19" x14ac:dyDescent="0.3">
      <c r="B27">
        <v>184988.57989386001</v>
      </c>
      <c r="C27">
        <v>207484.58687544399</v>
      </c>
      <c r="D27">
        <v>207488.117456604</v>
      </c>
      <c r="E27">
        <v>207491.64803776401</v>
      </c>
      <c r="F27">
        <v>207498.709200085</v>
      </c>
      <c r="G27">
        <v>207512.831524726</v>
      </c>
      <c r="H27">
        <v>207541.076174007</v>
      </c>
      <c r="I27">
        <v>207597.565472571</v>
      </c>
      <c r="J27">
        <v>207710.54406969799</v>
      </c>
      <c r="K27">
        <v>207936.501263952</v>
      </c>
      <c r="L27">
        <v>208388.41565246001</v>
      </c>
      <c r="M27">
        <v>209292.24442947601</v>
      </c>
      <c r="N27">
        <v>211099.901983508</v>
      </c>
    </row>
    <row r="28" spans="1:19" x14ac:dyDescent="0.3">
      <c r="A28" t="s">
        <v>139</v>
      </c>
      <c r="B28">
        <v>274.986955802095</v>
      </c>
      <c r="C28">
        <v>274.986955802095</v>
      </c>
      <c r="D28">
        <v>275.03791213257603</v>
      </c>
      <c r="E28">
        <v>275.088919322165</v>
      </c>
      <c r="F28">
        <v>275.19108603423501</v>
      </c>
      <c r="G28">
        <v>275.39602708961701</v>
      </c>
      <c r="H28">
        <v>275.80832628382501</v>
      </c>
      <c r="I28">
        <v>276.64248806021499</v>
      </c>
      <c r="J28">
        <v>278.34826671109602</v>
      </c>
      <c r="K28">
        <v>281.90388000968198</v>
      </c>
      <c r="L28">
        <v>289.55331462922197</v>
      </c>
      <c r="M28">
        <v>306.77521932564599</v>
      </c>
      <c r="N28">
        <v>347.50969174185798</v>
      </c>
    </row>
    <row r="29" spans="1:19" x14ac:dyDescent="0.3">
      <c r="B29">
        <v>211099.901983508</v>
      </c>
      <c r="C29">
        <v>211126.66331890199</v>
      </c>
      <c r="D29">
        <v>211153.42465429599</v>
      </c>
      <c r="E29">
        <v>211206.94732508401</v>
      </c>
      <c r="F29">
        <v>211313.992666659</v>
      </c>
      <c r="G29">
        <v>211528.08334980899</v>
      </c>
      <c r="H29">
        <v>211956.264716109</v>
      </c>
      <c r="I29">
        <v>212812.62744871099</v>
      </c>
      <c r="J29">
        <v>214525.352913913</v>
      </c>
      <c r="K29">
        <v>217950.80384431701</v>
      </c>
      <c r="L29">
        <v>224801.70570512599</v>
      </c>
      <c r="M29">
        <v>238503.509426743</v>
      </c>
    </row>
    <row r="30" spans="1:19" x14ac:dyDescent="0.3">
      <c r="A30" t="s">
        <v>140</v>
      </c>
      <c r="B30">
        <v>269.98695653398499</v>
      </c>
      <c r="C30">
        <v>270.02475375651397</v>
      </c>
      <c r="D30">
        <v>270.06255068932398</v>
      </c>
      <c r="E30">
        <v>270.13814368532798</v>
      </c>
      <c r="F30">
        <v>270.289326198509</v>
      </c>
      <c r="G30">
        <v>270.59167730667701</v>
      </c>
      <c r="H30">
        <v>271.19632382720198</v>
      </c>
      <c r="I30">
        <v>272.40539390210699</v>
      </c>
      <c r="J30">
        <v>274.82264074492002</v>
      </c>
      <c r="K30">
        <v>279.65354999540301</v>
      </c>
      <c r="L30">
        <v>289.30094634054501</v>
      </c>
      <c r="M30">
        <v>308.53745668634099</v>
      </c>
    </row>
    <row r="31" spans="1:19" x14ac:dyDescent="0.3">
      <c r="B31">
        <v>211099.901983508</v>
      </c>
      <c r="C31">
        <v>231531.08504925299</v>
      </c>
      <c r="D31">
        <v>231537.89405743399</v>
      </c>
      <c r="E31">
        <v>231544.703065615</v>
      </c>
      <c r="F31">
        <v>231558.32108197801</v>
      </c>
      <c r="G31">
        <v>231585.55711470201</v>
      </c>
      <c r="H31">
        <v>231640.029180151</v>
      </c>
      <c r="I31">
        <v>231748.97331105001</v>
      </c>
      <c r="J31">
        <v>231966.86157284601</v>
      </c>
      <c r="K31">
        <v>232402.63809643901</v>
      </c>
      <c r="L31">
        <v>232838.41462003201</v>
      </c>
      <c r="M31">
        <v>233274.191143626</v>
      </c>
      <c r="N31">
        <v>233709.967667219</v>
      </c>
      <c r="O31">
        <v>234145.74419081199</v>
      </c>
      <c r="P31">
        <v>235017.29723799799</v>
      </c>
      <c r="Q31">
        <v>235888.85028518399</v>
      </c>
      <c r="R31">
        <v>236760.40333237001</v>
      </c>
      <c r="S31">
        <v>238503.509426743</v>
      </c>
    </row>
    <row r="32" spans="1:19" x14ac:dyDescent="0.3">
      <c r="A32" t="s">
        <v>141</v>
      </c>
      <c r="B32">
        <v>313.53745586363902</v>
      </c>
      <c r="C32">
        <v>313.53745586363902</v>
      </c>
      <c r="D32">
        <v>313.59585514107499</v>
      </c>
      <c r="E32">
        <v>313.654372396398</v>
      </c>
      <c r="F32">
        <v>313.77176018060101</v>
      </c>
      <c r="G32">
        <v>314.00794422695202</v>
      </c>
      <c r="H32">
        <v>314.48590950803498</v>
      </c>
      <c r="I32">
        <v>315.46393996528599</v>
      </c>
      <c r="J32">
        <v>317.50622935920899</v>
      </c>
      <c r="K32">
        <v>321.92163814688502</v>
      </c>
      <c r="L32">
        <v>326.76104077464402</v>
      </c>
      <c r="M32">
        <v>332.01453378524701</v>
      </c>
      <c r="N32">
        <v>337.67693267678902</v>
      </c>
      <c r="O32">
        <v>343.74220097308699</v>
      </c>
      <c r="P32">
        <v>357.04264592996901</v>
      </c>
      <c r="Q32">
        <v>371.81267821784098</v>
      </c>
      <c r="R32">
        <v>387.92105126699499</v>
      </c>
      <c r="S32">
        <v>423.56772299465098</v>
      </c>
    </row>
    <row r="33" spans="1:13" x14ac:dyDescent="0.3">
      <c r="B33">
        <v>247356.82342639301</v>
      </c>
      <c r="C33">
        <v>247360.26752803801</v>
      </c>
      <c r="D33">
        <v>247363.71162968199</v>
      </c>
      <c r="E33">
        <v>247370.599832971</v>
      </c>
      <c r="F33">
        <v>247384.37623954899</v>
      </c>
      <c r="G33">
        <v>247411.929052705</v>
      </c>
      <c r="H33">
        <v>247467.03467901601</v>
      </c>
      <c r="I33">
        <v>247577.24593163899</v>
      </c>
      <c r="J33">
        <v>247797.668436885</v>
      </c>
      <c r="K33">
        <v>248238.513447376</v>
      </c>
      <c r="L33">
        <v>249120.203468358</v>
      </c>
      <c r="M33">
        <v>250883.58351032299</v>
      </c>
    </row>
    <row r="34" spans="1:13" x14ac:dyDescent="0.3">
      <c r="A34" t="s">
        <v>142</v>
      </c>
      <c r="B34">
        <v>320.92522176913297</v>
      </c>
      <c r="C34">
        <v>320.93003441635699</v>
      </c>
      <c r="D34">
        <v>320.93484705934202</v>
      </c>
      <c r="E34">
        <v>320.94447233030201</v>
      </c>
      <c r="F34">
        <v>320.96372281217498</v>
      </c>
      <c r="G34">
        <v>321.002223535741</v>
      </c>
      <c r="H34">
        <v>321.07922402212398</v>
      </c>
      <c r="I34">
        <v>321.23322115173102</v>
      </c>
      <c r="J34">
        <v>321.54120003700098</v>
      </c>
      <c r="K34">
        <v>322.15709630134597</v>
      </c>
      <c r="L34">
        <v>323.388642723153</v>
      </c>
      <c r="M34">
        <v>325.85075050253801</v>
      </c>
    </row>
    <row r="35" spans="1:13" x14ac:dyDescent="0.3">
      <c r="B35">
        <v>247356.82342639301</v>
      </c>
      <c r="C35">
        <v>247360.26752803801</v>
      </c>
      <c r="D35">
        <v>247363.71162968199</v>
      </c>
      <c r="E35">
        <v>247370.599832971</v>
      </c>
      <c r="F35">
        <v>247384.37623954899</v>
      </c>
      <c r="G35">
        <v>247411.92905270401</v>
      </c>
      <c r="H35">
        <v>247467.034679014</v>
      </c>
      <c r="I35">
        <v>247577.245931635</v>
      </c>
      <c r="J35">
        <v>247797.66843687699</v>
      </c>
      <c r="K35">
        <v>248238.51344736101</v>
      </c>
      <c r="L35">
        <v>249120.20346832799</v>
      </c>
      <c r="M35">
        <v>250883.58351032299</v>
      </c>
    </row>
    <row r="36" spans="1:13" x14ac:dyDescent="0.3">
      <c r="A36" t="s">
        <v>143</v>
      </c>
      <c r="B36">
        <v>330.92522271668599</v>
      </c>
      <c r="C36">
        <v>331.03866537663799</v>
      </c>
      <c r="D36">
        <v>331.152109704363</v>
      </c>
      <c r="E36">
        <v>331.37900333068097</v>
      </c>
      <c r="F36">
        <v>331.83281024039297</v>
      </c>
      <c r="G36">
        <v>332.74050088841301</v>
      </c>
      <c r="H36">
        <v>334.55617528166198</v>
      </c>
      <c r="I36">
        <v>338.18858554757702</v>
      </c>
      <c r="J36">
        <v>345.45680811168398</v>
      </c>
      <c r="K36">
        <v>360.00074859808501</v>
      </c>
      <c r="L36">
        <v>389.07834919745397</v>
      </c>
      <c r="M36">
        <v>446.97013777420898</v>
      </c>
    </row>
    <row r="37" spans="1:13" x14ac:dyDescent="0.3">
      <c r="B37">
        <v>250883.58351032299</v>
      </c>
      <c r="C37">
        <v>250891.75055931901</v>
      </c>
      <c r="D37">
        <v>250899.91760831399</v>
      </c>
      <c r="E37">
        <v>250916.251706304</v>
      </c>
      <c r="F37">
        <v>250948.91990228399</v>
      </c>
      <c r="G37">
        <v>251014.25629424499</v>
      </c>
      <c r="H37">
        <v>251144.92907816701</v>
      </c>
      <c r="I37">
        <v>251406.27464600999</v>
      </c>
      <c r="J37">
        <v>251928.96578169701</v>
      </c>
      <c r="K37">
        <v>252974.34805306999</v>
      </c>
      <c r="L37">
        <v>255065.11259581699</v>
      </c>
      <c r="M37">
        <v>259246.64168130999</v>
      </c>
    </row>
    <row r="38" spans="1:13" x14ac:dyDescent="0.3">
      <c r="A38" t="s">
        <v>144</v>
      </c>
      <c r="B38">
        <v>325.85075050253801</v>
      </c>
      <c r="C38">
        <v>325.86215063279502</v>
      </c>
      <c r="D38">
        <v>325.87355073573201</v>
      </c>
      <c r="E38">
        <v>325.896350857009</v>
      </c>
      <c r="F38">
        <v>325.941950761172</v>
      </c>
      <c r="G38">
        <v>326.03314921590101</v>
      </c>
      <c r="H38">
        <v>326.21554071073501</v>
      </c>
      <c r="I38">
        <v>326.58030203999101</v>
      </c>
      <c r="J38">
        <v>327.30973804167502</v>
      </c>
      <c r="K38">
        <v>328.768263299561</v>
      </c>
      <c r="L38">
        <v>331.68392591211699</v>
      </c>
      <c r="M38">
        <v>337.50969279658102</v>
      </c>
    </row>
    <row r="39" spans="1:13" x14ac:dyDescent="0.3">
      <c r="B39">
        <v>250883.58351032299</v>
      </c>
      <c r="C39">
        <v>250891.75055931901</v>
      </c>
      <c r="D39">
        <v>250899.91760831399</v>
      </c>
      <c r="E39">
        <v>250916.251706304</v>
      </c>
      <c r="F39">
        <v>250948.91990228399</v>
      </c>
      <c r="G39">
        <v>251014.25629424499</v>
      </c>
      <c r="H39">
        <v>251144.92907816599</v>
      </c>
      <c r="I39">
        <v>251406.274646009</v>
      </c>
      <c r="J39">
        <v>251928.96578169501</v>
      </c>
      <c r="K39">
        <v>252974.34805306699</v>
      </c>
      <c r="L39">
        <v>255065.11259581099</v>
      </c>
      <c r="M39">
        <v>259246.64168130999</v>
      </c>
    </row>
    <row r="40" spans="1:13" x14ac:dyDescent="0.3">
      <c r="A40" t="s">
        <v>145</v>
      </c>
      <c r="B40">
        <v>335.85074862864701</v>
      </c>
      <c r="C40">
        <v>336.03500954489999</v>
      </c>
      <c r="D40">
        <v>336.219286424188</v>
      </c>
      <c r="E40">
        <v>336.587887830086</v>
      </c>
      <c r="F40">
        <v>337.32527954696798</v>
      </c>
      <c r="G40">
        <v>338.800805250152</v>
      </c>
      <c r="H40">
        <v>341.75472086632197</v>
      </c>
      <c r="I40">
        <v>347.673200248272</v>
      </c>
      <c r="J40">
        <v>359.54674140625099</v>
      </c>
      <c r="K40">
        <v>383.39865530267599</v>
      </c>
      <c r="L40">
        <v>431.27341094916102</v>
      </c>
      <c r="M40">
        <v>526.55706160532702</v>
      </c>
    </row>
    <row r="41" spans="1:13" x14ac:dyDescent="0.3">
      <c r="B41">
        <v>259246.64168130999</v>
      </c>
      <c r="C41">
        <v>259264.803200714</v>
      </c>
      <c r="D41">
        <v>259282.96472011801</v>
      </c>
      <c r="E41">
        <v>259319.28775892701</v>
      </c>
      <c r="F41">
        <v>259391.93383654399</v>
      </c>
      <c r="G41">
        <v>259537.22599177799</v>
      </c>
      <c r="H41">
        <v>259827.81030224601</v>
      </c>
      <c r="I41">
        <v>260408.978923182</v>
      </c>
      <c r="J41">
        <v>261571.31616505401</v>
      </c>
      <c r="K41">
        <v>263895.99064879899</v>
      </c>
      <c r="L41">
        <v>268545.33961628698</v>
      </c>
      <c r="M41">
        <v>277844.03755126498</v>
      </c>
    </row>
    <row r="42" spans="1:13" x14ac:dyDescent="0.3">
      <c r="A42" t="s">
        <v>146</v>
      </c>
      <c r="B42">
        <v>337.50969279658102</v>
      </c>
      <c r="C42">
        <v>337.53497950882598</v>
      </c>
      <c r="D42">
        <v>337.56026608104997</v>
      </c>
      <c r="E42">
        <v>337.61083880543401</v>
      </c>
      <c r="F42">
        <v>337.71198257391598</v>
      </c>
      <c r="G42">
        <v>337.91426338950299</v>
      </c>
      <c r="H42">
        <v>338.31879813338702</v>
      </c>
      <c r="I42">
        <v>339.127760057866</v>
      </c>
      <c r="J42">
        <v>340.74525354409599</v>
      </c>
      <c r="K42">
        <v>343.978518243086</v>
      </c>
      <c r="L42">
        <v>350.43815282245703</v>
      </c>
      <c r="M42">
        <v>363.32981029936099</v>
      </c>
    </row>
    <row r="43" spans="1:13" x14ac:dyDescent="0.3">
      <c r="B43">
        <v>259246.64168130999</v>
      </c>
      <c r="C43">
        <v>259264.803200714</v>
      </c>
      <c r="D43">
        <v>259282.96472011801</v>
      </c>
      <c r="E43">
        <v>259319.28775892701</v>
      </c>
      <c r="F43">
        <v>259391.93383654399</v>
      </c>
      <c r="G43">
        <v>259537.225991777</v>
      </c>
      <c r="H43">
        <v>259827.81030224499</v>
      </c>
      <c r="I43">
        <v>260408.97892318101</v>
      </c>
      <c r="J43">
        <v>261571.31616505201</v>
      </c>
      <c r="K43">
        <v>263895.99064879498</v>
      </c>
      <c r="L43">
        <v>268545.33961628098</v>
      </c>
      <c r="M43">
        <v>277844.03755126498</v>
      </c>
    </row>
    <row r="44" spans="1:13" x14ac:dyDescent="0.3">
      <c r="A44" t="s">
        <v>147</v>
      </c>
      <c r="B44">
        <v>347.50969174185502</v>
      </c>
      <c r="C44">
        <v>347.663747930743</v>
      </c>
      <c r="D44">
        <v>347.817877788896</v>
      </c>
      <c r="E44">
        <v>348.12635807214099</v>
      </c>
      <c r="F44">
        <v>348.74419782249402</v>
      </c>
      <c r="G44">
        <v>349.98336942099297</v>
      </c>
      <c r="H44">
        <v>352.47548445839601</v>
      </c>
      <c r="I44">
        <v>357.51323889060802</v>
      </c>
      <c r="J44">
        <v>367.79051274444902</v>
      </c>
      <c r="K44">
        <v>389.05694468179098</v>
      </c>
      <c r="L44">
        <v>433.75267912983298</v>
      </c>
      <c r="M44">
        <v>527.789807603437</v>
      </c>
    </row>
    <row r="45" spans="1:13" x14ac:dyDescent="0.3">
      <c r="B45">
        <v>238503.509426743</v>
      </c>
      <c r="C45">
        <v>238512.15524119599</v>
      </c>
      <c r="D45">
        <v>238520.80105564799</v>
      </c>
      <c r="E45">
        <v>238538.09268455399</v>
      </c>
      <c r="F45">
        <v>238572.67594236499</v>
      </c>
      <c r="G45">
        <v>238641.84245798699</v>
      </c>
      <c r="H45">
        <v>238780.175489232</v>
      </c>
      <c r="I45">
        <v>239056.84155172101</v>
      </c>
      <c r="J45">
        <v>239610.17367669899</v>
      </c>
      <c r="K45">
        <v>240716.83792665499</v>
      </c>
      <c r="L45">
        <v>242930.166426568</v>
      </c>
      <c r="M45">
        <v>247356.82342639301</v>
      </c>
    </row>
    <row r="46" spans="1:13" x14ac:dyDescent="0.3">
      <c r="A46" t="s">
        <v>148</v>
      </c>
      <c r="B46">
        <v>308.53745668634099</v>
      </c>
      <c r="C46">
        <v>308.54957017018597</v>
      </c>
      <c r="D46">
        <v>308.56168362324598</v>
      </c>
      <c r="E46">
        <v>308.58591043541298</v>
      </c>
      <c r="F46">
        <v>308.63436368394201</v>
      </c>
      <c r="G46">
        <v>308.73126867771703</v>
      </c>
      <c r="H46">
        <v>308.925072651714</v>
      </c>
      <c r="I46">
        <v>309.31265654207999</v>
      </c>
      <c r="J46">
        <v>310.08772806521102</v>
      </c>
      <c r="K46">
        <v>311.63748586748397</v>
      </c>
      <c r="L46">
        <v>314.73545883761</v>
      </c>
      <c r="M46">
        <v>320.92522176913297</v>
      </c>
    </row>
    <row r="47" spans="1:13" x14ac:dyDescent="0.3">
      <c r="B47">
        <v>238503.509426743</v>
      </c>
      <c r="C47">
        <v>238512.15524119599</v>
      </c>
      <c r="D47">
        <v>238520.80105564799</v>
      </c>
      <c r="E47">
        <v>238538.09268455399</v>
      </c>
      <c r="F47">
        <v>238572.67594236499</v>
      </c>
      <c r="G47">
        <v>238641.84245798699</v>
      </c>
      <c r="H47">
        <v>238780.175489232</v>
      </c>
      <c r="I47">
        <v>239056.84155172101</v>
      </c>
      <c r="J47">
        <v>239610.17367669899</v>
      </c>
      <c r="K47">
        <v>240716.83792665499</v>
      </c>
      <c r="L47">
        <v>242930.166426568</v>
      </c>
      <c r="M47">
        <v>247356.82342639301</v>
      </c>
    </row>
    <row r="48" spans="1:13" x14ac:dyDescent="0.3">
      <c r="A48" t="s">
        <v>149</v>
      </c>
      <c r="B48">
        <v>338.53745762602603</v>
      </c>
      <c r="C48">
        <v>338.62742207544198</v>
      </c>
      <c r="D48">
        <v>338.71739740967399</v>
      </c>
      <c r="E48">
        <v>338.89738067833002</v>
      </c>
      <c r="F48">
        <v>339.25747723706598</v>
      </c>
      <c r="G48">
        <v>339.97818741458099</v>
      </c>
      <c r="H48">
        <v>341.42165194815101</v>
      </c>
      <c r="I48">
        <v>344.31656753962602</v>
      </c>
      <c r="J48">
        <v>350.13686034426598</v>
      </c>
      <c r="K48">
        <v>361.88801169248302</v>
      </c>
      <c r="L48">
        <v>385.751718155996</v>
      </c>
      <c r="M48">
        <v>434.41470805328299</v>
      </c>
    </row>
    <row r="53" spans="1:4" x14ac:dyDescent="0.3">
      <c r="A53">
        <v>883.26371970293803</v>
      </c>
      <c r="B53">
        <v>689.27032409746801</v>
      </c>
      <c r="C53">
        <v>491.11661654840799</v>
      </c>
      <c r="D53">
        <v>408.50179225221802</v>
      </c>
    </row>
    <row r="54" spans="1:4" x14ac:dyDescent="0.3">
      <c r="A54">
        <v>999.71</v>
      </c>
      <c r="B54">
        <v>750.31</v>
      </c>
      <c r="C54">
        <v>500.6</v>
      </c>
      <c r="D54">
        <v>399.97</v>
      </c>
    </row>
    <row r="56" spans="1:4" x14ac:dyDescent="0.3">
      <c r="A56">
        <v>872.22337148317297</v>
      </c>
      <c r="B56">
        <v>705.75536051898496</v>
      </c>
      <c r="C56">
        <v>501.41293505771199</v>
      </c>
      <c r="D56">
        <v>417.98494183881797</v>
      </c>
    </row>
    <row r="57" spans="1:4" x14ac:dyDescent="0.3">
      <c r="A57">
        <v>1011.21</v>
      </c>
      <c r="B57">
        <v>780.29</v>
      </c>
      <c r="C57">
        <v>517.17999999999995</v>
      </c>
      <c r="D57">
        <v>410.44</v>
      </c>
    </row>
    <row r="60" spans="1:4" x14ac:dyDescent="0.3">
      <c r="A60">
        <f>A53/A54-A56/A57</f>
        <v>2.0965800907180809E-2</v>
      </c>
      <c r="B60">
        <f t="shared" ref="B60:D60" si="0">B53/B54-B56/B57</f>
        <v>1.41691068281109E-2</v>
      </c>
      <c r="C60">
        <f t="shared" si="0"/>
        <v>1.1542575903830121E-2</v>
      </c>
      <c r="D60">
        <f t="shared" si="0"/>
        <v>2.9485109293265754E-3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参考系统</vt:lpstr>
      <vt:lpstr>参考系统用损分布图</vt:lpstr>
      <vt:lpstr>优化系统给用损失分布图</vt:lpstr>
      <vt:lpstr>优化系统</vt:lpstr>
      <vt:lpstr>Sheet5</vt:lpstr>
      <vt:lpstr>Sheet2</vt:lpstr>
      <vt:lpstr>Sheet1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2018-01-29T05:00:30Z</dcterms:modified>
</cp:coreProperties>
</file>