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rkwang/Desktop/"/>
    </mc:Choice>
  </mc:AlternateContent>
  <xr:revisionPtr revIDLastSave="0" documentId="13_ncr:1_{DCBC91E3-9B97-A240-A7B8-84FE0C65DBD8}" xr6:coauthVersionLast="40" xr6:coauthVersionMax="40" xr10:uidLastSave="{00000000-0000-0000-0000-000000000000}"/>
  <bookViews>
    <workbookView xWindow="260" yWindow="460" windowWidth="27620" windowHeight="17040" activeTab="1" xr2:uid="{2831B0F8-DD95-3346-B6D3-595B7EDC878B}"/>
  </bookViews>
  <sheets>
    <sheet name="Reg input" sheetId="1" r:id="rId1"/>
    <sheet name="Reg output" sheetId="2" r:id="rId2"/>
    <sheet name="Bal input" sheetId="4" r:id="rId3"/>
    <sheet name="Bal output" sheetId="3" r:id="rId4"/>
  </sheets>
  <definedNames>
    <definedName name="_xlnm.Print_Area" localSheetId="3">'Bal output'!$C$4:$H$33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9" i="3" l="1"/>
  <c r="D60" i="3"/>
  <c r="D61" i="3"/>
  <c r="D62" i="3"/>
  <c r="D63" i="3"/>
  <c r="D58" i="3"/>
  <c r="D52" i="3"/>
  <c r="D53" i="3"/>
  <c r="D54" i="3"/>
  <c r="D55" i="3"/>
  <c r="D56" i="3"/>
  <c r="D51" i="3"/>
  <c r="D45" i="3"/>
  <c r="D46" i="3"/>
  <c r="D47" i="3"/>
  <c r="D48" i="3"/>
  <c r="D49" i="3"/>
  <c r="D44" i="3"/>
  <c r="D28" i="3"/>
  <c r="D29" i="3"/>
  <c r="D30" i="3"/>
  <c r="D31" i="3"/>
  <c r="D32" i="3"/>
  <c r="D27" i="3"/>
  <c r="D21" i="3"/>
  <c r="D22" i="3"/>
  <c r="D23" i="3"/>
  <c r="D24" i="3"/>
  <c r="D25" i="3"/>
  <c r="D20" i="3"/>
  <c r="D14" i="3"/>
  <c r="D15" i="3"/>
  <c r="D16" i="3"/>
  <c r="D17" i="3"/>
  <c r="D18" i="3"/>
  <c r="D13" i="3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12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H11" i="1" l="1"/>
  <c r="I11" i="1"/>
  <c r="R11" i="1"/>
  <c r="S11" i="1"/>
  <c r="J11" i="1" l="1"/>
  <c r="T11" i="1"/>
  <c r="K11" i="1"/>
  <c r="Q11" i="2"/>
  <c r="J11" i="2"/>
  <c r="F11" i="2"/>
  <c r="D11" i="2"/>
  <c r="U11" i="1" l="1"/>
  <c r="A11" i="1"/>
  <c r="H59" i="3"/>
  <c r="H60" i="3"/>
  <c r="H61" i="3"/>
  <c r="H62" i="3"/>
  <c r="H63" i="3"/>
  <c r="H58" i="3"/>
  <c r="E52" i="3"/>
  <c r="F52" i="3"/>
  <c r="G52" i="3"/>
  <c r="H52" i="3"/>
  <c r="E53" i="3"/>
  <c r="F53" i="3"/>
  <c r="G53" i="3"/>
  <c r="H53" i="3"/>
  <c r="E54" i="3"/>
  <c r="F54" i="3"/>
  <c r="G54" i="3"/>
  <c r="H54" i="3"/>
  <c r="E55" i="3"/>
  <c r="F55" i="3"/>
  <c r="G55" i="3"/>
  <c r="H55" i="3"/>
  <c r="E56" i="3"/>
  <c r="F56" i="3"/>
  <c r="G56" i="3"/>
  <c r="H56" i="3"/>
  <c r="F51" i="3"/>
  <c r="G51" i="3"/>
  <c r="H51" i="3"/>
  <c r="E51" i="3"/>
  <c r="E45" i="3"/>
  <c r="F45" i="3"/>
  <c r="G45" i="3"/>
  <c r="H45" i="3"/>
  <c r="E46" i="3"/>
  <c r="F46" i="3"/>
  <c r="G46" i="3"/>
  <c r="H46" i="3"/>
  <c r="E47" i="3"/>
  <c r="F47" i="3"/>
  <c r="G47" i="3"/>
  <c r="H47" i="3"/>
  <c r="E48" i="3"/>
  <c r="F48" i="3"/>
  <c r="G48" i="3"/>
  <c r="H48" i="3"/>
  <c r="E49" i="3"/>
  <c r="F49" i="3"/>
  <c r="G49" i="3"/>
  <c r="H49" i="3"/>
  <c r="F44" i="3"/>
  <c r="G44" i="3"/>
  <c r="H44" i="3"/>
  <c r="E44" i="3"/>
  <c r="G39" i="3"/>
  <c r="H39" i="3"/>
  <c r="G40" i="3"/>
  <c r="H40" i="3"/>
  <c r="G41" i="3"/>
  <c r="H41" i="3"/>
  <c r="H38" i="3"/>
  <c r="G38" i="3"/>
  <c r="I11" i="2"/>
  <c r="R8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9" i="1"/>
  <c r="R10" i="1"/>
  <c r="S8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9" i="1"/>
  <c r="S10" i="1"/>
  <c r="H7" i="1"/>
  <c r="H8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9" i="1"/>
  <c r="H10" i="1"/>
  <c r="G8" i="3"/>
  <c r="H8" i="3"/>
  <c r="G9" i="3"/>
  <c r="H9" i="3"/>
  <c r="G10" i="3"/>
  <c r="H10" i="3"/>
  <c r="H7" i="3"/>
  <c r="G7" i="3"/>
  <c r="H28" i="3"/>
  <c r="H29" i="3"/>
  <c r="H30" i="3"/>
  <c r="H31" i="3"/>
  <c r="H32" i="3"/>
  <c r="H27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F20" i="3"/>
  <c r="G20" i="3"/>
  <c r="H20" i="3"/>
  <c r="E20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F13" i="3"/>
  <c r="G13" i="3"/>
  <c r="H13" i="3"/>
  <c r="E13" i="3"/>
  <c r="G13" i="2"/>
  <c r="K13" i="2"/>
  <c r="G14" i="2"/>
  <c r="K14" i="2"/>
  <c r="G15" i="2"/>
  <c r="K15" i="2"/>
  <c r="G16" i="2"/>
  <c r="K16" i="2"/>
  <c r="G17" i="2"/>
  <c r="K17" i="2"/>
  <c r="G18" i="2"/>
  <c r="K18" i="2"/>
  <c r="G19" i="2"/>
  <c r="K19" i="2"/>
  <c r="G20" i="2"/>
  <c r="K20" i="2"/>
  <c r="G21" i="2"/>
  <c r="K21" i="2"/>
  <c r="G22" i="2"/>
  <c r="K22" i="2"/>
  <c r="G23" i="2"/>
  <c r="K23" i="2"/>
  <c r="G24" i="2"/>
  <c r="K24" i="2"/>
  <c r="G25" i="2"/>
  <c r="K25" i="2"/>
  <c r="G26" i="2"/>
  <c r="K26" i="2"/>
  <c r="G27" i="2"/>
  <c r="K27" i="2"/>
  <c r="G28" i="2"/>
  <c r="K28" i="2"/>
  <c r="G29" i="2"/>
  <c r="K29" i="2"/>
  <c r="G30" i="2"/>
  <c r="K30" i="2"/>
  <c r="G31" i="2"/>
  <c r="K31" i="2"/>
  <c r="G32" i="2"/>
  <c r="K32" i="2"/>
  <c r="G33" i="2"/>
  <c r="K33" i="2"/>
  <c r="G34" i="2"/>
  <c r="K34" i="2"/>
  <c r="G35" i="2"/>
  <c r="K35" i="2"/>
  <c r="G36" i="2"/>
  <c r="K36" i="2"/>
  <c r="G37" i="2"/>
  <c r="K37" i="2"/>
  <c r="G38" i="2"/>
  <c r="K38" i="2"/>
  <c r="G39" i="2"/>
  <c r="K39" i="2"/>
  <c r="G40" i="2"/>
  <c r="K40" i="2"/>
  <c r="G41" i="2"/>
  <c r="K41" i="2"/>
  <c r="G42" i="2"/>
  <c r="K42" i="2"/>
  <c r="G43" i="2"/>
  <c r="K43" i="2"/>
  <c r="G44" i="2"/>
  <c r="K44" i="2"/>
  <c r="G45" i="2"/>
  <c r="K45" i="2"/>
  <c r="G46" i="2"/>
  <c r="K46" i="2"/>
  <c r="G47" i="2"/>
  <c r="K47" i="2"/>
  <c r="G48" i="2"/>
  <c r="K48" i="2"/>
  <c r="G49" i="2"/>
  <c r="K49" i="2"/>
  <c r="G50" i="2"/>
  <c r="K50" i="2"/>
  <c r="G51" i="2"/>
  <c r="K51" i="2"/>
  <c r="S7" i="1"/>
  <c r="R7" i="1"/>
  <c r="P11" i="2"/>
  <c r="E11" i="2"/>
  <c r="T25" i="1" l="1"/>
  <c r="A25" i="1" s="1"/>
  <c r="T36" i="1"/>
  <c r="T32" i="1"/>
  <c r="T28" i="1"/>
  <c r="U25" i="1"/>
  <c r="T9" i="1"/>
  <c r="T43" i="1"/>
  <c r="T39" i="1"/>
  <c r="T35" i="1"/>
  <c r="T31" i="1"/>
  <c r="A31" i="1" s="1"/>
  <c r="T27" i="1"/>
  <c r="T19" i="1"/>
  <c r="T15" i="1"/>
  <c r="T8" i="1"/>
  <c r="T34" i="1"/>
  <c r="T22" i="1"/>
  <c r="T18" i="1"/>
  <c r="T23" i="1"/>
  <c r="A23" i="1" s="1"/>
  <c r="T42" i="1"/>
  <c r="T33" i="1"/>
  <c r="T29" i="1"/>
  <c r="A29" i="1" s="1"/>
  <c r="T38" i="1"/>
  <c r="T26" i="1"/>
  <c r="A26" i="1" s="1"/>
  <c r="T45" i="1"/>
  <c r="T41" i="1"/>
  <c r="T21" i="1"/>
  <c r="T17" i="1"/>
  <c r="T13" i="1"/>
  <c r="T10" i="1"/>
  <c r="T44" i="1"/>
  <c r="U44" i="1" s="1"/>
  <c r="T40" i="1"/>
  <c r="T37" i="1"/>
  <c r="T24" i="1"/>
  <c r="A24" i="1" s="1"/>
  <c r="T20" i="1"/>
  <c r="T16" i="1"/>
  <c r="T12" i="1"/>
  <c r="U26" i="1"/>
  <c r="T46" i="1"/>
  <c r="T30" i="1"/>
  <c r="A30" i="1" s="1"/>
  <c r="T14" i="1"/>
  <c r="U37" i="1"/>
  <c r="T7" i="1"/>
  <c r="G12" i="2"/>
  <c r="G11" i="2"/>
  <c r="K11" i="2"/>
  <c r="K12" i="2"/>
  <c r="I7" i="1"/>
  <c r="J7" i="1" s="1"/>
  <c r="K7" i="1" s="1"/>
  <c r="I8" i="1"/>
  <c r="I12" i="1"/>
  <c r="I13" i="1"/>
  <c r="I14" i="1"/>
  <c r="I15" i="1"/>
  <c r="I16" i="1"/>
  <c r="J16" i="1" s="1"/>
  <c r="K16" i="1" s="1"/>
  <c r="I17" i="1"/>
  <c r="I18" i="1"/>
  <c r="I19" i="1"/>
  <c r="I20" i="1"/>
  <c r="J20" i="1" s="1"/>
  <c r="I21" i="1"/>
  <c r="J21" i="1" s="1"/>
  <c r="I22" i="1"/>
  <c r="I23" i="1"/>
  <c r="I24" i="1"/>
  <c r="J24" i="1" s="1"/>
  <c r="K24" i="1" s="1"/>
  <c r="I25" i="1"/>
  <c r="I26" i="1"/>
  <c r="I27" i="1"/>
  <c r="I28" i="1"/>
  <c r="J28" i="1" s="1"/>
  <c r="K28" i="1" s="1"/>
  <c r="I29" i="1"/>
  <c r="I30" i="1"/>
  <c r="I31" i="1"/>
  <c r="I32" i="1"/>
  <c r="J32" i="1" s="1"/>
  <c r="K32" i="1" s="1"/>
  <c r="I33" i="1"/>
  <c r="I34" i="1"/>
  <c r="I35" i="1"/>
  <c r="I36" i="1"/>
  <c r="J36" i="1" s="1"/>
  <c r="K36" i="1" s="1"/>
  <c r="I37" i="1"/>
  <c r="J37" i="1" s="1"/>
  <c r="I38" i="1"/>
  <c r="I39" i="1"/>
  <c r="I40" i="1"/>
  <c r="J40" i="1" s="1"/>
  <c r="K40" i="1" s="1"/>
  <c r="I41" i="1"/>
  <c r="J41" i="1" s="1"/>
  <c r="I42" i="1"/>
  <c r="I43" i="1"/>
  <c r="I44" i="1"/>
  <c r="J44" i="1" s="1"/>
  <c r="K44" i="1" s="1"/>
  <c r="I45" i="1"/>
  <c r="I46" i="1"/>
  <c r="I9" i="1"/>
  <c r="I10" i="1"/>
  <c r="J10" i="1" s="1"/>
  <c r="K10" i="1" s="1"/>
  <c r="J12" i="1"/>
  <c r="A32" i="1" l="1"/>
  <c r="U27" i="1"/>
  <c r="U28" i="1"/>
  <c r="A28" i="1"/>
  <c r="U18" i="1"/>
  <c r="A18" i="1"/>
  <c r="U35" i="1"/>
  <c r="U32" i="1"/>
  <c r="U36" i="1"/>
  <c r="A36" i="1"/>
  <c r="A44" i="1"/>
  <c r="U20" i="1"/>
  <c r="U17" i="1"/>
  <c r="U33" i="1"/>
  <c r="U22" i="1"/>
  <c r="U15" i="1"/>
  <c r="U21" i="1"/>
  <c r="U42" i="1"/>
  <c r="U34" i="1"/>
  <c r="U19" i="1"/>
  <c r="U39" i="1"/>
  <c r="U16" i="1"/>
  <c r="U40" i="1"/>
  <c r="U7" i="1"/>
  <c r="A7" i="1" s="1"/>
  <c r="U14" i="1"/>
  <c r="U24" i="1"/>
  <c r="U10" i="1"/>
  <c r="A10" i="1" s="1"/>
  <c r="U41" i="1"/>
  <c r="U38" i="1"/>
  <c r="U43" i="1"/>
  <c r="U46" i="1"/>
  <c r="U30" i="1"/>
  <c r="U12" i="1"/>
  <c r="U13" i="1"/>
  <c r="U45" i="1"/>
  <c r="U29" i="1"/>
  <c r="U23" i="1"/>
  <c r="U8" i="1"/>
  <c r="U31" i="1"/>
  <c r="U9" i="1"/>
  <c r="J22" i="1"/>
  <c r="K22" i="1" s="1"/>
  <c r="J9" i="1"/>
  <c r="K9" i="1" s="1"/>
  <c r="J43" i="1"/>
  <c r="K43" i="1" s="1"/>
  <c r="J39" i="1"/>
  <c r="K39" i="1" s="1"/>
  <c r="J35" i="1"/>
  <c r="K35" i="1" s="1"/>
  <c r="J31" i="1"/>
  <c r="K31" i="1" s="1"/>
  <c r="J27" i="1"/>
  <c r="K27" i="1" s="1"/>
  <c r="J23" i="1"/>
  <c r="K23" i="1" s="1"/>
  <c r="J19" i="1"/>
  <c r="K19" i="1" s="1"/>
  <c r="J15" i="1"/>
  <c r="K15" i="1" s="1"/>
  <c r="J8" i="1"/>
  <c r="K8" i="1" s="1"/>
  <c r="K12" i="1"/>
  <c r="A12" i="1" s="1"/>
  <c r="J42" i="1"/>
  <c r="K42" i="1" s="1"/>
  <c r="J34" i="1"/>
  <c r="K34" i="1" s="1"/>
  <c r="J18" i="1"/>
  <c r="K18" i="1" s="1"/>
  <c r="J45" i="1"/>
  <c r="K45" i="1" s="1"/>
  <c r="J17" i="1"/>
  <c r="K17" i="1" s="1"/>
  <c r="J30" i="1"/>
  <c r="K30" i="1" s="1"/>
  <c r="K21" i="1"/>
  <c r="A21" i="1" s="1"/>
  <c r="J26" i="1"/>
  <c r="K26" i="1" s="1"/>
  <c r="J14" i="1"/>
  <c r="K14" i="1" s="1"/>
  <c r="J33" i="1"/>
  <c r="J29" i="1"/>
  <c r="J25" i="1"/>
  <c r="K25" i="1" s="1"/>
  <c r="J13" i="1"/>
  <c r="J46" i="1"/>
  <c r="J38" i="1"/>
  <c r="K38" i="1" s="1"/>
  <c r="K20" i="1"/>
  <c r="A20" i="1" s="1"/>
  <c r="K41" i="1"/>
  <c r="A41" i="1" s="1"/>
  <c r="K37" i="1"/>
  <c r="A19" i="1" l="1"/>
  <c r="A43" i="1"/>
  <c r="A15" i="1"/>
  <c r="A27" i="1"/>
  <c r="A22" i="1"/>
  <c r="A37" i="1"/>
  <c r="A17" i="1"/>
  <c r="A14" i="1"/>
  <c r="A9" i="1"/>
  <c r="A35" i="1"/>
  <c r="A42" i="1"/>
  <c r="A8" i="1"/>
  <c r="A34" i="1"/>
  <c r="A39" i="1"/>
  <c r="A45" i="1"/>
  <c r="A16" i="1"/>
  <c r="A38" i="1"/>
  <c r="A40" i="1"/>
  <c r="K33" i="1"/>
  <c r="K29" i="1"/>
  <c r="K46" i="1"/>
  <c r="A46" i="1" s="1"/>
  <c r="K13" i="1"/>
  <c r="A33" i="1" l="1"/>
  <c r="A13" i="1"/>
</calcChain>
</file>

<file path=xl/sharedStrings.xml><?xml version="1.0" encoding="utf-8"?>
<sst xmlns="http://schemas.openxmlformats.org/spreadsheetml/2006/main" count="316" uniqueCount="99">
  <si>
    <t>Estimate</t>
  </si>
  <si>
    <t>Std. Error</t>
  </si>
  <si>
    <t>t value</t>
  </si>
  <si>
    <t>Pr(&gt;|t|)</t>
  </si>
  <si>
    <t>(Intercept)</t>
  </si>
  <si>
    <t>flood_prone</t>
  </si>
  <si>
    <t>building_floor_area</t>
  </si>
  <si>
    <t>land_area</t>
  </si>
  <si>
    <t>median_income</t>
  </si>
  <si>
    <t>homeowner_rate</t>
  </si>
  <si>
    <t>arterial_street</t>
  </si>
  <si>
    <t>offstreet_parking</t>
  </si>
  <si>
    <t>deck</t>
  </si>
  <si>
    <t>good_land_view</t>
  </si>
  <si>
    <t>good_water_view</t>
  </si>
  <si>
    <t>bedrooms_2</t>
  </si>
  <si>
    <t>bedrooms_4</t>
  </si>
  <si>
    <t>bedrooms_5</t>
  </si>
  <si>
    <t>bedrooms_6</t>
  </si>
  <si>
    <t>bedrooms_7</t>
  </si>
  <si>
    <t>bedrooms_8</t>
  </si>
  <si>
    <t>bedrooms_9</t>
  </si>
  <si>
    <t>bathrooms_2</t>
  </si>
  <si>
    <t>bathrooms_3</t>
  </si>
  <si>
    <t>bathrooms_4</t>
  </si>
  <si>
    <t>bathrooms_5</t>
  </si>
  <si>
    <t>bathrooms_6</t>
  </si>
  <si>
    <t>period_built_1800s</t>
  </si>
  <si>
    <t>period_built_80s90s</t>
  </si>
  <si>
    <t>period_built_post2000</t>
  </si>
  <si>
    <t>contour_level</t>
  </si>
  <si>
    <t>contour_steep</t>
  </si>
  <si>
    <t>dist_cbd</t>
  </si>
  <si>
    <t>I(building_floor_area^2)</t>
  </si>
  <si>
    <t>I(land_area^2)</t>
  </si>
  <si>
    <t>I(median_income^2)</t>
  </si>
  <si>
    <t>sale_year_2013</t>
  </si>
  <si>
    <t>sale_year_2014</t>
  </si>
  <si>
    <t>sale_year_2015</t>
  </si>
  <si>
    <t>sale_year_2016</t>
  </si>
  <si>
    <t>sale_year_2017</t>
  </si>
  <si>
    <t>sale_year_2018</t>
  </si>
  <si>
    <t>Floodplain full sample</t>
  </si>
  <si>
    <t>Floodplain matched sample</t>
  </si>
  <si>
    <t>negative coeff</t>
  </si>
  <si>
    <t>significant at 5%</t>
  </si>
  <si>
    <t>negative and sig</t>
  </si>
  <si>
    <t>positive and significant</t>
  </si>
  <si>
    <t>Differences</t>
  </si>
  <si>
    <t>Signif. codes:  0 ‘***’ 0.001 ‘**’ 0.01 ‘*’ 0.05 ‘.’ 0.1 ‘ ’ 1</t>
  </si>
  <si>
    <t>Min</t>
  </si>
  <si>
    <t>1Q</t>
  </si>
  <si>
    <t>Med</t>
  </si>
  <si>
    <t>3Q</t>
  </si>
  <si>
    <t>Max</t>
  </si>
  <si>
    <t>Residuals</t>
  </si>
  <si>
    <t>Residual standard error</t>
  </si>
  <si>
    <t>Degrees of freedom</t>
  </si>
  <si>
    <t>Multiple R-squared</t>
  </si>
  <si>
    <t>Adjusted R-sqared</t>
  </si>
  <si>
    <t>F-statistic</t>
  </si>
  <si>
    <t>p-value</t>
  </si>
  <si>
    <t>n</t>
  </si>
  <si>
    <t>Full sample regression</t>
  </si>
  <si>
    <t>Matched sample regression</t>
  </si>
  <si>
    <t>Model summary</t>
  </si>
  <si>
    <t>Sig.</t>
  </si>
  <si>
    <t>Control</t>
  </si>
  <si>
    <t>Treated</t>
  </si>
  <si>
    <t>All</t>
  </si>
  <si>
    <t>Matched</t>
  </si>
  <si>
    <t>Unmatched</t>
  </si>
  <si>
    <t>Discarded</t>
  </si>
  <si>
    <t>Sample sizes</t>
  </si>
  <si>
    <t>Means Treated</t>
  </si>
  <si>
    <t>Means Control</t>
  </si>
  <si>
    <t>SD Control</t>
  </si>
  <si>
    <t>…</t>
  </si>
  <si>
    <t>Full sample</t>
  </si>
  <si>
    <t>Matched sample</t>
  </si>
  <si>
    <t>Variable</t>
  </si>
  <si>
    <t>Std. Mean Diff.</t>
  </si>
  <si>
    <t>eCDF Med</t>
  </si>
  <si>
    <t>eCDF Mean</t>
  </si>
  <si>
    <t>eCDF Max</t>
  </si>
  <si>
    <t>Percent balance improvement</t>
  </si>
  <si>
    <t>Reduction</t>
  </si>
  <si>
    <t>nn</t>
  </si>
  <si>
    <t>-Inf</t>
  </si>
  <si>
    <t>NaN</t>
  </si>
  <si>
    <t>after_flood1</t>
  </si>
  <si>
    <t>after_flood1:flood_prone</t>
  </si>
  <si>
    <t>Before</t>
  </si>
  <si>
    <t>After</t>
  </si>
  <si>
    <t>Effect of flood event on floodplain: Summary of imbalance reduction due to matching in the after flood subsample (truncated)</t>
  </si>
  <si>
    <t>Effect of flood event on floodplain: Summary of imbalance reduction due to matching in the before flood subsample (truncated)</t>
  </si>
  <si>
    <t>Comparison of full and matched sample DiD regressions estimating the impact of the 3rd June 2015 flood event on house prices in the flood plain</t>
  </si>
  <si>
    <t>bedrooms_1</t>
  </si>
  <si>
    <t>Comparison of full and matched sample DiD regressions estimating the impact of the 2015 flood event on house prices in the flood 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</si>
</sst>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i/>
      <sz val="12"/>
      <color theme="1"/>
      <name val="Calibri"/>
      <family val="2"/>
      <scheme val="minor"/>
    </font>
    <font>
      <sz val="12"/>
      <color theme="1"/>
      <name val="Times Roman"/>
    </font>
    <font>
      <b/>
      <sz val="12"/>
      <color theme="1"/>
      <name val="Times Roman"/>
    </font>
    <font>
      <sz val="10"/>
      <color theme="1"/>
      <name val="Times Roman"/>
    </font>
    <font>
      <i/>
      <sz val="12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0" fillId="0" borderId="0" xfId="0" applyNumberFormat="1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4" fillId="2" borderId="3" xfId="0" applyFont="1" applyFill="1" applyBorder="1"/>
    <xf numFmtId="0" fontId="4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4" fillId="2" borderId="3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2" fontId="4" fillId="2" borderId="3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164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11" fontId="0" fillId="0" borderId="0" xfId="0" applyNumberFormat="1"/>
    <xf numFmtId="2" fontId="4" fillId="2" borderId="0" xfId="0" applyNumberFormat="1" applyFont="1" applyFill="1" applyBorder="1" applyAlignment="1">
      <alignment vertical="center"/>
    </xf>
    <xf numFmtId="0" fontId="4" fillId="0" borderId="0" xfId="0" applyFont="1"/>
    <xf numFmtId="0" fontId="0" fillId="2" borderId="0" xfId="0" applyFill="1"/>
    <xf numFmtId="164" fontId="4" fillId="2" borderId="0" xfId="0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2" fontId="4" fillId="2" borderId="0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0" borderId="0" xfId="0" applyFont="1" applyFill="1" applyBorder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2A39-A3FB-164B-B434-154D8E9DF780}">
  <dimension ref="A2:AD46"/>
  <sheetViews>
    <sheetView workbookViewId="0">
      <selection activeCell="A9" sqref="A9:XFD9"/>
    </sheetView>
  </sheetViews>
  <sheetFormatPr baseColWidth="10" defaultRowHeight="16"/>
  <cols>
    <col min="3" max="3" width="22.33203125" customWidth="1"/>
    <col min="4" max="4" width="10.83203125" customWidth="1"/>
    <col min="13" max="13" width="20.83203125" customWidth="1"/>
    <col min="26" max="26" width="33.1640625" customWidth="1"/>
  </cols>
  <sheetData>
    <row r="2" spans="1:30">
      <c r="C2" t="s">
        <v>42</v>
      </c>
      <c r="M2" t="s">
        <v>43</v>
      </c>
    </row>
    <row r="4" spans="1:30">
      <c r="C4" s="1"/>
      <c r="D4" s="1" t="s">
        <v>0</v>
      </c>
      <c r="E4" s="1" t="s">
        <v>1</v>
      </c>
      <c r="F4" s="1" t="s">
        <v>2</v>
      </c>
      <c r="G4" s="1" t="s">
        <v>3</v>
      </c>
      <c r="M4" s="1"/>
      <c r="N4" s="1"/>
      <c r="O4" s="1"/>
      <c r="P4" s="1"/>
      <c r="Q4" s="1"/>
      <c r="Z4" s="1"/>
      <c r="AA4" s="1"/>
      <c r="AB4" s="1"/>
      <c r="AC4" s="1"/>
      <c r="AD4" s="1"/>
    </row>
    <row r="5" spans="1:30">
      <c r="A5" t="s">
        <v>48</v>
      </c>
      <c r="C5" s="1"/>
      <c r="D5" s="1" t="s">
        <v>0</v>
      </c>
      <c r="E5" s="1" t="s">
        <v>1</v>
      </c>
      <c r="F5" s="1" t="s">
        <v>2</v>
      </c>
      <c r="G5" s="1" t="s">
        <v>3</v>
      </c>
      <c r="H5" s="1" t="s">
        <v>44</v>
      </c>
      <c r="I5" s="1" t="s">
        <v>45</v>
      </c>
      <c r="J5" s="1" t="s">
        <v>46</v>
      </c>
      <c r="K5" s="1" t="s">
        <v>47</v>
      </c>
      <c r="L5" s="1"/>
      <c r="M5" s="1"/>
      <c r="N5" s="1" t="s">
        <v>0</v>
      </c>
      <c r="O5" s="1" t="s">
        <v>1</v>
      </c>
      <c r="P5" s="1" t="s">
        <v>2</v>
      </c>
      <c r="Q5" s="1" t="s">
        <v>3</v>
      </c>
      <c r="R5" s="1" t="s">
        <v>44</v>
      </c>
      <c r="S5" s="1" t="s">
        <v>45</v>
      </c>
      <c r="T5" s="1" t="s">
        <v>46</v>
      </c>
      <c r="U5" s="1" t="s">
        <v>47</v>
      </c>
      <c r="Z5" s="1"/>
      <c r="AA5" s="1"/>
      <c r="AB5" s="1"/>
      <c r="AC5" s="1"/>
      <c r="AD5" s="1"/>
    </row>
    <row r="6" spans="1:30">
      <c r="C6" t="s">
        <v>4</v>
      </c>
      <c r="D6" s="41">
        <v>11.522410000000001</v>
      </c>
      <c r="E6" s="41">
        <v>2.5477280000000001E-2</v>
      </c>
      <c r="F6">
        <v>452.2623585</v>
      </c>
      <c r="G6" s="41">
        <v>0</v>
      </c>
      <c r="M6" t="s">
        <v>4</v>
      </c>
      <c r="N6" s="41">
        <v>11.23291</v>
      </c>
      <c r="O6" s="41">
        <v>6.6784899999999994E-2</v>
      </c>
      <c r="P6">
        <v>168.19534737999999</v>
      </c>
      <c r="Q6" s="41">
        <v>0</v>
      </c>
      <c r="AA6" s="41"/>
      <c r="AB6" s="41"/>
      <c r="AD6" s="41"/>
    </row>
    <row r="7" spans="1:30">
      <c r="A7">
        <f>IF(T7="","",IF(AND(J7=T7,K7=U7),0,1))</f>
        <v>0</v>
      </c>
      <c r="C7" t="s">
        <v>90</v>
      </c>
      <c r="D7" s="41">
        <v>4.9208389999999998E-2</v>
      </c>
      <c r="E7" s="41">
        <v>1.2050969999999999E-2</v>
      </c>
      <c r="F7">
        <v>4.0833567999999998</v>
      </c>
      <c r="G7" s="41">
        <v>4.481921E-5</v>
      </c>
      <c r="H7">
        <f>IF(D7&lt;0,1,0)</f>
        <v>0</v>
      </c>
      <c r="I7">
        <f>IF(G7&lt;0.05,1,0)</f>
        <v>1</v>
      </c>
      <c r="J7">
        <f>IF(SUM(H7:I7) = 2,1,0)</f>
        <v>0</v>
      </c>
      <c r="K7">
        <f>IF(SUM(I7:J7) = 1,1,0)</f>
        <v>1</v>
      </c>
      <c r="M7" t="s">
        <v>90</v>
      </c>
      <c r="N7" s="41">
        <v>5.375187E-2</v>
      </c>
      <c r="O7" s="41">
        <v>2.5962570000000001E-2</v>
      </c>
      <c r="P7">
        <v>2.07035971</v>
      </c>
      <c r="Q7" s="41">
        <v>3.8544349999999998E-2</v>
      </c>
      <c r="R7">
        <f>IF(N7="","",IF(N7&lt;0,1,0))</f>
        <v>0</v>
      </c>
      <c r="S7">
        <f>IF(Q7="","",IF(Q7&lt;0.05,1,0))</f>
        <v>1</v>
      </c>
      <c r="T7">
        <f>IF(R7="","",IF(SUM(R7:S7) = 2,1,0))</f>
        <v>0</v>
      </c>
      <c r="U7">
        <f>IF(R7="","",IF(SUM(S7:T7) = 1,1,0))</f>
        <v>1</v>
      </c>
      <c r="AA7" s="41"/>
      <c r="AB7" s="41"/>
      <c r="AD7" s="41"/>
    </row>
    <row r="8" spans="1:30">
      <c r="A8">
        <f t="shared" ref="A8:A46" si="0">IF(T8="","",IF(AND(J8=T8,K8=U8),0,1))</f>
        <v>1</v>
      </c>
      <c r="C8" t="s">
        <v>5</v>
      </c>
      <c r="D8" s="41">
        <v>-2.3231060000000001E-2</v>
      </c>
      <c r="E8" s="41">
        <v>1.0969120000000001E-2</v>
      </c>
      <c r="F8">
        <v>-2.1178599999999999</v>
      </c>
      <c r="G8" s="41">
        <v>3.4217459999999998E-2</v>
      </c>
      <c r="H8">
        <f t="shared" ref="H8:H46" si="1">IF(D8&lt;0,1,0)</f>
        <v>1</v>
      </c>
      <c r="I8">
        <f t="shared" ref="I8:I46" si="2">IF(G8&lt;0.05,1,0)</f>
        <v>1</v>
      </c>
      <c r="J8">
        <f t="shared" ref="J8:J46" si="3">IF(SUM(H8:I8) = 2,1,0)</f>
        <v>1</v>
      </c>
      <c r="K8">
        <f t="shared" ref="K8:K13" si="4">IF(SUM(I8:J8) = 1,1,0)</f>
        <v>0</v>
      </c>
      <c r="M8" t="s">
        <v>5</v>
      </c>
      <c r="N8" s="41">
        <v>-6.2901320000000004E-3</v>
      </c>
      <c r="O8" s="41">
        <v>1.543579E-2</v>
      </c>
      <c r="P8">
        <v>-0.40750305999999997</v>
      </c>
      <c r="Q8" s="41">
        <v>0.68368130000000005</v>
      </c>
      <c r="R8">
        <f t="shared" ref="R8:R17" si="5">IF(N8="","",IF(N8&lt;0,1,0))</f>
        <v>1</v>
      </c>
      <c r="S8">
        <f t="shared" ref="S8:S17" si="6">IF(Q8="","",IF(Q8&lt;0.05,1,0))</f>
        <v>0</v>
      </c>
      <c r="T8">
        <f t="shared" ref="T8:T46" si="7">IF(R8="","",IF(SUM(R8:S8) = 2,1,0))</f>
        <v>0</v>
      </c>
      <c r="U8">
        <f t="shared" ref="U8:U46" si="8">IF(R8="","",IF(SUM(S8:T8) = 1,1,0))</f>
        <v>0</v>
      </c>
      <c r="AA8" s="41"/>
      <c r="AB8" s="41"/>
      <c r="AD8" s="41"/>
    </row>
    <row r="9" spans="1:30">
      <c r="A9">
        <f>IF(T9="","",IF(AND(J9=T9,K9=U9),0,1))</f>
        <v>0</v>
      </c>
      <c r="C9" t="s">
        <v>91</v>
      </c>
      <c r="D9" s="41">
        <v>-3.8018499999999997E-2</v>
      </c>
      <c r="E9" s="41">
        <v>1.2604560000000001E-2</v>
      </c>
      <c r="F9">
        <v>-3.0162502</v>
      </c>
      <c r="G9" s="41">
        <v>2.567204E-3</v>
      </c>
      <c r="H9">
        <f>IF(D9&lt;0,1,0)</f>
        <v>1</v>
      </c>
      <c r="I9">
        <f>IF(G9&lt;0.05,1,0)</f>
        <v>1</v>
      </c>
      <c r="J9">
        <f>IF(SUM(H9:I9) = 2,1,0)</f>
        <v>1</v>
      </c>
      <c r="K9">
        <f>IF(SUM(I9:J9) = 1,1,0)</f>
        <v>0</v>
      </c>
      <c r="M9" t="s">
        <v>91</v>
      </c>
      <c r="N9" s="41">
        <v>-4.0811260000000002E-2</v>
      </c>
      <c r="O9" s="41">
        <v>1.9520900000000001E-2</v>
      </c>
      <c r="P9">
        <v>-2.0906444199999998</v>
      </c>
      <c r="Q9" s="41">
        <v>3.6683559999999997E-2</v>
      </c>
      <c r="R9">
        <f>IF(N9="","",IF(N9&lt;0,1,0))</f>
        <v>1</v>
      </c>
      <c r="S9">
        <f>IF(Q9="","",IF(Q9&lt;0.05,1,0))</f>
        <v>1</v>
      </c>
      <c r="T9">
        <f>IF(R9="","",IF(SUM(R9:S9) = 2,1,0))</f>
        <v>1</v>
      </c>
      <c r="U9">
        <f>IF(R9="","",IF(SUM(S9:T9) = 1,1,0))</f>
        <v>0</v>
      </c>
      <c r="AA9" s="41"/>
      <c r="AB9" s="41"/>
      <c r="AD9" s="41"/>
    </row>
    <row r="10" spans="1:30">
      <c r="A10">
        <f t="shared" si="0"/>
        <v>0</v>
      </c>
      <c r="C10" t="s">
        <v>6</v>
      </c>
      <c r="D10" s="41">
        <v>5.2668960000000001E-3</v>
      </c>
      <c r="E10" s="41">
        <v>1.760989E-4</v>
      </c>
      <c r="F10">
        <v>29.908740999999999</v>
      </c>
      <c r="G10" s="41">
        <v>1.775E-186</v>
      </c>
      <c r="H10">
        <f>IF(D10&lt;0,1,0)</f>
        <v>0</v>
      </c>
      <c r="I10">
        <f>IF(G10&lt;0.05,1,0)</f>
        <v>1</v>
      </c>
      <c r="J10">
        <f>IF(SUM(H10:I10) = 2,1,0)</f>
        <v>0</v>
      </c>
      <c r="K10">
        <f>IF(SUM(I10:J10) = 1,1,0)</f>
        <v>1</v>
      </c>
      <c r="M10" t="s">
        <v>6</v>
      </c>
      <c r="N10" s="41">
        <v>6.2491370000000001E-3</v>
      </c>
      <c r="O10" s="41">
        <v>5.6123079999999997E-4</v>
      </c>
      <c r="P10">
        <v>11.134701829999999</v>
      </c>
      <c r="Q10" s="41">
        <v>5.363907E-28</v>
      </c>
      <c r="R10">
        <f>IF(N10="","",IF(N10&lt;0,1,0))</f>
        <v>0</v>
      </c>
      <c r="S10">
        <f>IF(Q10="","",IF(Q10&lt;0.05,1,0))</f>
        <v>1</v>
      </c>
      <c r="T10">
        <f>IF(R10="","",IF(SUM(R10:S10) = 2,1,0))</f>
        <v>0</v>
      </c>
      <c r="U10">
        <f>IF(R10="","",IF(SUM(S10:T10) = 1,1,0))</f>
        <v>1</v>
      </c>
      <c r="AA10" s="41"/>
      <c r="AB10" s="41"/>
      <c r="AD10" s="41"/>
    </row>
    <row r="11" spans="1:30">
      <c r="A11">
        <f t="shared" si="0"/>
        <v>0</v>
      </c>
      <c r="C11" t="s">
        <v>7</v>
      </c>
      <c r="D11" s="41">
        <v>6.6287500000000005E-5</v>
      </c>
      <c r="E11" s="41">
        <v>8.8330729999999996E-6</v>
      </c>
      <c r="F11">
        <v>7.5044658000000002</v>
      </c>
      <c r="G11" s="41">
        <v>6.8262740000000003E-14</v>
      </c>
      <c r="H11">
        <f>IF(D11&lt;0,1,0)</f>
        <v>0</v>
      </c>
      <c r="I11">
        <f>IF(G11&lt;0.05,1,0)</f>
        <v>1</v>
      </c>
      <c r="J11">
        <f>IF(SUM(H11:I11) = 2,1,0)</f>
        <v>0</v>
      </c>
      <c r="K11">
        <f>IF(SUM(I11:J11) = 1,1,0)</f>
        <v>1</v>
      </c>
      <c r="M11" t="s">
        <v>7</v>
      </c>
      <c r="N11" s="41">
        <v>2.5839850000000002E-4</v>
      </c>
      <c r="O11" s="41">
        <v>6.406727E-5</v>
      </c>
      <c r="P11">
        <v>4.0332374499999997</v>
      </c>
      <c r="Q11" s="41">
        <v>5.7040609999999998E-5</v>
      </c>
      <c r="R11">
        <f>IF(N11="","",IF(N11&lt;0,1,0))</f>
        <v>0</v>
      </c>
      <c r="S11">
        <f>IF(Q11="","",IF(Q11&lt;0.05,1,0))</f>
        <v>1</v>
      </c>
      <c r="T11">
        <f>IF(R11="","",IF(SUM(R11:S11) = 2,1,0))</f>
        <v>0</v>
      </c>
      <c r="U11">
        <f>IF(R11="","",IF(SUM(S11:T11) = 1,1,0))</f>
        <v>1</v>
      </c>
      <c r="AA11" s="41"/>
      <c r="AB11" s="41"/>
      <c r="AD11" s="41"/>
    </row>
    <row r="12" spans="1:30">
      <c r="A12">
        <f t="shared" si="0"/>
        <v>0</v>
      </c>
      <c r="C12" t="s">
        <v>8</v>
      </c>
      <c r="D12" s="41">
        <v>5.6253770000000002E-2</v>
      </c>
      <c r="E12" s="41">
        <v>5.2569909999999999E-3</v>
      </c>
      <c r="F12">
        <v>10.7007552</v>
      </c>
      <c r="G12" s="41">
        <v>1.5212450000000001E-26</v>
      </c>
      <c r="H12">
        <f t="shared" si="1"/>
        <v>0</v>
      </c>
      <c r="I12">
        <f t="shared" si="2"/>
        <v>1</v>
      </c>
      <c r="J12">
        <f t="shared" si="3"/>
        <v>0</v>
      </c>
      <c r="K12">
        <f t="shared" si="4"/>
        <v>1</v>
      </c>
      <c r="M12" t="s">
        <v>8</v>
      </c>
      <c r="N12" s="41">
        <v>5.027703E-2</v>
      </c>
      <c r="O12" s="41">
        <v>1.2480339999999999E-2</v>
      </c>
      <c r="P12">
        <v>4.02849872</v>
      </c>
      <c r="Q12" s="41">
        <v>5.8193090000000003E-5</v>
      </c>
      <c r="R12">
        <f t="shared" si="5"/>
        <v>0</v>
      </c>
      <c r="S12">
        <f t="shared" si="6"/>
        <v>1</v>
      </c>
      <c r="T12">
        <f t="shared" si="7"/>
        <v>0</v>
      </c>
      <c r="U12">
        <f t="shared" si="8"/>
        <v>1</v>
      </c>
      <c r="AA12" s="41"/>
      <c r="AB12" s="41"/>
      <c r="AD12" s="41"/>
    </row>
    <row r="13" spans="1:30">
      <c r="A13">
        <f t="shared" si="0"/>
        <v>1</v>
      </c>
      <c r="C13" t="s">
        <v>9</v>
      </c>
      <c r="D13" s="41">
        <v>-9.0209310000000001E-2</v>
      </c>
      <c r="E13" s="41">
        <v>2.011189E-2</v>
      </c>
      <c r="F13">
        <v>-4.4853712000000003</v>
      </c>
      <c r="G13" s="41">
        <v>7.3795810000000001E-6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4"/>
        <v>0</v>
      </c>
      <c r="M13" t="s">
        <v>9</v>
      </c>
      <c r="N13" s="41">
        <v>-4.9485340000000003E-2</v>
      </c>
      <c r="O13" s="41">
        <v>4.079327E-2</v>
      </c>
      <c r="P13">
        <v>-1.2130761999999999</v>
      </c>
      <c r="Q13" s="41">
        <v>0.22524130000000001</v>
      </c>
      <c r="R13">
        <f t="shared" si="5"/>
        <v>1</v>
      </c>
      <c r="S13">
        <f t="shared" si="6"/>
        <v>0</v>
      </c>
      <c r="T13">
        <f t="shared" si="7"/>
        <v>0</v>
      </c>
      <c r="U13">
        <f t="shared" si="8"/>
        <v>0</v>
      </c>
      <c r="AA13" s="41"/>
      <c r="AB13" s="41"/>
      <c r="AD13" s="41"/>
    </row>
    <row r="14" spans="1:30">
      <c r="A14">
        <f t="shared" si="0"/>
        <v>1</v>
      </c>
      <c r="C14" t="s">
        <v>10</v>
      </c>
      <c r="D14" s="41">
        <v>1.4785029999999999E-2</v>
      </c>
      <c r="E14" s="41">
        <v>8.5133829999999994E-3</v>
      </c>
      <c r="F14">
        <v>1.7366805999999999</v>
      </c>
      <c r="G14" s="41">
        <v>8.2481780000000005E-2</v>
      </c>
      <c r="H14">
        <f t="shared" si="1"/>
        <v>0</v>
      </c>
      <c r="I14">
        <f t="shared" si="2"/>
        <v>0</v>
      </c>
      <c r="J14">
        <f t="shared" si="3"/>
        <v>0</v>
      </c>
      <c r="K14">
        <f>IF(SUM(I14:J14) = 1,1,0)</f>
        <v>0</v>
      </c>
      <c r="M14" t="s">
        <v>10</v>
      </c>
      <c r="N14" s="41">
        <v>4.1107369999999997E-2</v>
      </c>
      <c r="O14" s="41">
        <v>1.7345059999999999E-2</v>
      </c>
      <c r="P14">
        <v>2.3699761000000001</v>
      </c>
      <c r="Q14" s="41">
        <v>1.7881870000000001E-2</v>
      </c>
      <c r="R14">
        <f t="shared" si="5"/>
        <v>0</v>
      </c>
      <c r="S14">
        <f t="shared" si="6"/>
        <v>1</v>
      </c>
      <c r="T14">
        <f t="shared" si="7"/>
        <v>0</v>
      </c>
      <c r="U14">
        <f t="shared" si="8"/>
        <v>1</v>
      </c>
      <c r="AA14" s="41"/>
      <c r="AB14" s="41"/>
      <c r="AD14" s="41"/>
    </row>
    <row r="15" spans="1:30">
      <c r="A15">
        <f t="shared" si="0"/>
        <v>0</v>
      </c>
      <c r="C15" t="s">
        <v>11</v>
      </c>
      <c r="D15" s="41">
        <v>0.1120042</v>
      </c>
      <c r="E15" s="41">
        <v>6.7554679999999997E-3</v>
      </c>
      <c r="F15">
        <v>16.579782999999999</v>
      </c>
      <c r="G15" s="41">
        <v>9.8249229999999998E-61</v>
      </c>
      <c r="H15">
        <f t="shared" si="1"/>
        <v>0</v>
      </c>
      <c r="I15">
        <f t="shared" si="2"/>
        <v>1</v>
      </c>
      <c r="J15">
        <f t="shared" si="3"/>
        <v>0</v>
      </c>
      <c r="K15">
        <f t="shared" ref="K15:K46" si="9">IF(SUM(I15:J15) = 1,1,0)</f>
        <v>1</v>
      </c>
      <c r="M15" t="s">
        <v>11</v>
      </c>
      <c r="N15" s="41">
        <v>0.1046441</v>
      </c>
      <c r="O15" s="41">
        <v>1.5852700000000001E-2</v>
      </c>
      <c r="P15">
        <v>6.6010269800000003</v>
      </c>
      <c r="Q15" s="41">
        <v>5.1913430000000001E-11</v>
      </c>
      <c r="R15">
        <f t="shared" si="5"/>
        <v>0</v>
      </c>
      <c r="S15">
        <f t="shared" si="6"/>
        <v>1</v>
      </c>
      <c r="T15">
        <f t="shared" si="7"/>
        <v>0</v>
      </c>
      <c r="U15">
        <f t="shared" si="8"/>
        <v>1</v>
      </c>
      <c r="AA15" s="41"/>
      <c r="AB15" s="41"/>
      <c r="AD15" s="41"/>
    </row>
    <row r="16" spans="1:30">
      <c r="A16">
        <f t="shared" si="0"/>
        <v>0</v>
      </c>
      <c r="C16" t="s">
        <v>12</v>
      </c>
      <c r="D16" s="41">
        <v>7.0148050000000003E-2</v>
      </c>
      <c r="E16" s="41">
        <v>5.2544519999999997E-3</v>
      </c>
      <c r="F16">
        <v>13.3502116</v>
      </c>
      <c r="G16" s="41">
        <v>3.1541690000000001E-40</v>
      </c>
      <c r="H16">
        <f t="shared" si="1"/>
        <v>0</v>
      </c>
      <c r="I16">
        <f t="shared" si="2"/>
        <v>1</v>
      </c>
      <c r="J16">
        <f t="shared" si="3"/>
        <v>0</v>
      </c>
      <c r="K16">
        <f t="shared" si="9"/>
        <v>1</v>
      </c>
      <c r="M16" t="s">
        <v>12</v>
      </c>
      <c r="N16" s="41">
        <v>7.0083930000000003E-2</v>
      </c>
      <c r="O16" s="41">
        <v>1.0422809999999999E-2</v>
      </c>
      <c r="P16">
        <v>6.72408904</v>
      </c>
      <c r="Q16" s="41">
        <v>2.2869910000000001E-11</v>
      </c>
      <c r="R16">
        <f t="shared" si="5"/>
        <v>0</v>
      </c>
      <c r="S16">
        <f t="shared" si="6"/>
        <v>1</v>
      </c>
      <c r="T16">
        <f t="shared" si="7"/>
        <v>0</v>
      </c>
      <c r="U16">
        <f t="shared" si="8"/>
        <v>1</v>
      </c>
      <c r="AA16" s="41"/>
      <c r="AB16" s="41"/>
      <c r="AD16" s="41"/>
    </row>
    <row r="17" spans="1:30">
      <c r="A17">
        <f t="shared" si="0"/>
        <v>1</v>
      </c>
      <c r="C17" t="s">
        <v>13</v>
      </c>
      <c r="D17" s="41">
        <v>2.2273009999999999E-2</v>
      </c>
      <c r="E17" s="41">
        <v>7.9687820000000006E-3</v>
      </c>
      <c r="F17">
        <v>2.7950333999999999</v>
      </c>
      <c r="G17" s="41">
        <v>5.20171E-3</v>
      </c>
      <c r="H17">
        <f t="shared" si="1"/>
        <v>0</v>
      </c>
      <c r="I17">
        <f t="shared" si="2"/>
        <v>1</v>
      </c>
      <c r="J17">
        <f t="shared" si="3"/>
        <v>0</v>
      </c>
      <c r="K17">
        <f t="shared" si="9"/>
        <v>1</v>
      </c>
      <c r="M17" t="s">
        <v>13</v>
      </c>
      <c r="N17" s="41">
        <v>0.21287729999999999</v>
      </c>
      <c r="O17" s="41">
        <v>0.15942410000000001</v>
      </c>
      <c r="P17">
        <v>1.3352894399999999</v>
      </c>
      <c r="Q17" s="41">
        <v>0.1819308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AA17" s="41"/>
      <c r="AB17" s="41"/>
      <c r="AD17" s="41"/>
    </row>
    <row r="18" spans="1:30">
      <c r="A18" t="str">
        <f t="shared" si="0"/>
        <v/>
      </c>
      <c r="C18" t="s">
        <v>14</v>
      </c>
      <c r="D18" s="41">
        <v>9.4055520000000004E-2</v>
      </c>
      <c r="E18" s="41">
        <v>1.491718E-2</v>
      </c>
      <c r="F18">
        <v>6.3051827999999999</v>
      </c>
      <c r="G18" s="41">
        <v>3.030109E-10</v>
      </c>
      <c r="H18">
        <f t="shared" si="1"/>
        <v>0</v>
      </c>
      <c r="I18">
        <f t="shared" si="2"/>
        <v>1</v>
      </c>
      <c r="J18">
        <f t="shared" si="3"/>
        <v>0</v>
      </c>
      <c r="K18">
        <f t="shared" si="9"/>
        <v>1</v>
      </c>
      <c r="N18" s="41"/>
      <c r="O18" s="41"/>
      <c r="Q18" s="41"/>
      <c r="R18" t="str">
        <f t="shared" ref="R18:R46" si="10">IF(N18="","",IF(N18&lt;0,1,0))</f>
        <v/>
      </c>
      <c r="S18" t="str">
        <f t="shared" ref="S18:S46" si="11">IF(Q18="","",IF(Q18&lt;0.05,1,0))</f>
        <v/>
      </c>
      <c r="T18" t="str">
        <f t="shared" si="7"/>
        <v/>
      </c>
      <c r="U18" t="str">
        <f t="shared" si="8"/>
        <v/>
      </c>
      <c r="AA18" s="41"/>
      <c r="AB18" s="41"/>
      <c r="AD18" s="41"/>
    </row>
    <row r="19" spans="1:30">
      <c r="A19">
        <f t="shared" si="0"/>
        <v>1</v>
      </c>
      <c r="C19" t="s">
        <v>97</v>
      </c>
      <c r="D19" s="41">
        <v>-0.11503720000000001</v>
      </c>
      <c r="E19" s="41">
        <v>4.1305130000000002E-2</v>
      </c>
      <c r="F19">
        <v>-2.7850597000000001</v>
      </c>
      <c r="G19" s="41">
        <v>5.3642830000000001E-3</v>
      </c>
      <c r="H19">
        <f t="shared" si="1"/>
        <v>1</v>
      </c>
      <c r="I19">
        <f t="shared" si="2"/>
        <v>1</v>
      </c>
      <c r="J19">
        <f t="shared" si="3"/>
        <v>1</v>
      </c>
      <c r="K19">
        <f t="shared" si="9"/>
        <v>0</v>
      </c>
      <c r="M19" t="s">
        <v>97</v>
      </c>
      <c r="N19" s="41">
        <v>-9.7899150000000004E-2</v>
      </c>
      <c r="O19" s="41">
        <v>0.1123881</v>
      </c>
      <c r="P19">
        <v>-0.87108116000000002</v>
      </c>
      <c r="Q19" s="41">
        <v>0.3838124</v>
      </c>
      <c r="R19">
        <f t="shared" si="10"/>
        <v>1</v>
      </c>
      <c r="S19">
        <f t="shared" si="11"/>
        <v>0</v>
      </c>
      <c r="T19">
        <f t="shared" si="7"/>
        <v>0</v>
      </c>
      <c r="U19">
        <f t="shared" si="8"/>
        <v>0</v>
      </c>
      <c r="AA19" s="41"/>
      <c r="AB19" s="41"/>
      <c r="AD19" s="41"/>
    </row>
    <row r="20" spans="1:30">
      <c r="A20">
        <f t="shared" si="0"/>
        <v>0</v>
      </c>
      <c r="C20" t="s">
        <v>15</v>
      </c>
      <c r="D20" s="41">
        <v>-3.7001720000000002E-2</v>
      </c>
      <c r="E20" s="41">
        <v>7.7114239999999997E-3</v>
      </c>
      <c r="F20">
        <v>-4.7982987000000001</v>
      </c>
      <c r="G20" s="41">
        <v>1.628962E-6</v>
      </c>
      <c r="H20">
        <f t="shared" si="1"/>
        <v>1</v>
      </c>
      <c r="I20">
        <f t="shared" si="2"/>
        <v>1</v>
      </c>
      <c r="J20">
        <f t="shared" si="3"/>
        <v>1</v>
      </c>
      <c r="K20">
        <f t="shared" si="9"/>
        <v>0</v>
      </c>
      <c r="M20" t="s">
        <v>15</v>
      </c>
      <c r="N20" s="41">
        <v>-4.1234659999999999E-2</v>
      </c>
      <c r="O20" s="41">
        <v>1.5894149999999999E-2</v>
      </c>
      <c r="P20">
        <v>-2.5943293600000001</v>
      </c>
      <c r="Q20" s="41">
        <v>9.5454909999999997E-3</v>
      </c>
      <c r="R20">
        <f t="shared" si="10"/>
        <v>1</v>
      </c>
      <c r="S20">
        <f t="shared" si="11"/>
        <v>1</v>
      </c>
      <c r="T20">
        <f t="shared" si="7"/>
        <v>1</v>
      </c>
      <c r="U20">
        <f t="shared" si="8"/>
        <v>0</v>
      </c>
      <c r="AA20" s="41"/>
      <c r="AB20" s="41"/>
      <c r="AD20" s="41"/>
    </row>
    <row r="21" spans="1:30">
      <c r="A21">
        <f t="shared" si="0"/>
        <v>0</v>
      </c>
      <c r="C21" t="s">
        <v>16</v>
      </c>
      <c r="D21" s="41">
        <v>9.2154709999999994E-3</v>
      </c>
      <c r="E21" s="41">
        <v>7.0697030000000001E-3</v>
      </c>
      <c r="F21">
        <v>1.3035159999999999</v>
      </c>
      <c r="G21" s="41">
        <v>0.19243589999999999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9"/>
        <v>0</v>
      </c>
      <c r="M21" t="s">
        <v>16</v>
      </c>
      <c r="N21" s="41">
        <v>-7.9020380000000001E-3</v>
      </c>
      <c r="O21" s="41">
        <v>1.5117530000000001E-2</v>
      </c>
      <c r="P21">
        <v>-0.52270709000000004</v>
      </c>
      <c r="Q21" s="41">
        <v>0.60123490000000002</v>
      </c>
      <c r="R21">
        <f t="shared" si="10"/>
        <v>1</v>
      </c>
      <c r="S21">
        <f t="shared" si="11"/>
        <v>0</v>
      </c>
      <c r="T21">
        <f t="shared" si="7"/>
        <v>0</v>
      </c>
      <c r="U21">
        <f t="shared" si="8"/>
        <v>0</v>
      </c>
      <c r="AA21" s="41"/>
      <c r="AB21" s="41"/>
      <c r="AD21" s="41"/>
    </row>
    <row r="22" spans="1:30">
      <c r="A22">
        <f t="shared" si="0"/>
        <v>0</v>
      </c>
      <c r="C22" t="s">
        <v>17</v>
      </c>
      <c r="D22" s="41">
        <v>-4.6738490000000001E-2</v>
      </c>
      <c r="E22" s="41">
        <v>1.4778410000000001E-2</v>
      </c>
      <c r="F22">
        <v>-3.1626194000000001</v>
      </c>
      <c r="G22" s="41">
        <v>1.5693700000000001E-3</v>
      </c>
      <c r="H22">
        <f t="shared" si="1"/>
        <v>1</v>
      </c>
      <c r="I22">
        <f t="shared" si="2"/>
        <v>1</v>
      </c>
      <c r="J22">
        <f t="shared" si="3"/>
        <v>1</v>
      </c>
      <c r="K22">
        <f t="shared" si="9"/>
        <v>0</v>
      </c>
      <c r="M22" t="s">
        <v>17</v>
      </c>
      <c r="N22" s="41">
        <v>-9.8370559999999996E-2</v>
      </c>
      <c r="O22" s="41">
        <v>3.8649389999999999E-2</v>
      </c>
      <c r="P22">
        <v>-2.5452032299999998</v>
      </c>
      <c r="Q22" s="41">
        <v>1.0994540000000001E-2</v>
      </c>
      <c r="R22">
        <f t="shared" si="10"/>
        <v>1</v>
      </c>
      <c r="S22">
        <f t="shared" si="11"/>
        <v>1</v>
      </c>
      <c r="T22">
        <f t="shared" si="7"/>
        <v>1</v>
      </c>
      <c r="U22">
        <f t="shared" si="8"/>
        <v>0</v>
      </c>
      <c r="AA22" s="41"/>
      <c r="AB22" s="41"/>
      <c r="AD22" s="41"/>
    </row>
    <row r="23" spans="1:30">
      <c r="A23" t="str">
        <f t="shared" si="0"/>
        <v/>
      </c>
      <c r="C23" t="s">
        <v>18</v>
      </c>
      <c r="D23" s="41">
        <v>6.8548639999999994E-2</v>
      </c>
      <c r="E23" s="41">
        <v>9.968958E-2</v>
      </c>
      <c r="F23">
        <v>0.68762089999999998</v>
      </c>
      <c r="G23" s="41">
        <v>0.49171130000000002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9"/>
        <v>0</v>
      </c>
      <c r="N23" s="41"/>
      <c r="O23" s="41"/>
      <c r="Q23" s="41"/>
      <c r="R23" t="str">
        <f t="shared" si="10"/>
        <v/>
      </c>
      <c r="S23" t="str">
        <f t="shared" si="11"/>
        <v/>
      </c>
      <c r="T23" t="str">
        <f t="shared" si="7"/>
        <v/>
      </c>
      <c r="U23" t="str">
        <f t="shared" si="8"/>
        <v/>
      </c>
      <c r="AA23" s="41"/>
      <c r="AB23" s="41"/>
      <c r="AD23" s="41"/>
    </row>
    <row r="24" spans="1:30">
      <c r="A24" t="str">
        <f t="shared" si="0"/>
        <v/>
      </c>
      <c r="C24" t="s">
        <v>19</v>
      </c>
      <c r="D24" s="41">
        <v>-0.18309610000000001</v>
      </c>
      <c r="E24" s="41">
        <v>0.1271815</v>
      </c>
      <c r="F24">
        <v>-1.4396447999999999</v>
      </c>
      <c r="G24" s="41">
        <v>0.1500068</v>
      </c>
      <c r="H24">
        <f t="shared" si="1"/>
        <v>1</v>
      </c>
      <c r="I24">
        <f t="shared" si="2"/>
        <v>0</v>
      </c>
      <c r="J24">
        <f t="shared" si="3"/>
        <v>0</v>
      </c>
      <c r="K24">
        <f t="shared" si="9"/>
        <v>0</v>
      </c>
      <c r="N24" s="41"/>
      <c r="O24" s="41"/>
      <c r="Q24" s="41"/>
      <c r="R24" t="str">
        <f t="shared" si="10"/>
        <v/>
      </c>
      <c r="S24" t="str">
        <f t="shared" si="11"/>
        <v/>
      </c>
      <c r="T24" t="str">
        <f t="shared" si="7"/>
        <v/>
      </c>
      <c r="U24" t="str">
        <f t="shared" si="8"/>
        <v/>
      </c>
      <c r="AA24" s="41"/>
      <c r="AB24" s="41"/>
      <c r="AD24" s="41"/>
    </row>
    <row r="25" spans="1:30">
      <c r="A25" t="str">
        <f t="shared" si="0"/>
        <v/>
      </c>
      <c r="C25" t="s">
        <v>20</v>
      </c>
      <c r="D25" s="41">
        <v>-0.75471999999999995</v>
      </c>
      <c r="E25" s="41">
        <v>0.158305</v>
      </c>
      <c r="F25">
        <v>-4.7675068999999999</v>
      </c>
      <c r="G25" s="41">
        <v>1.8979070000000001E-6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9"/>
        <v>0</v>
      </c>
      <c r="N25" s="2"/>
      <c r="O25" s="2"/>
      <c r="P25" s="2"/>
      <c r="Q25" s="2"/>
      <c r="R25" t="str">
        <f t="shared" si="10"/>
        <v/>
      </c>
      <c r="S25" t="str">
        <f t="shared" si="11"/>
        <v/>
      </c>
      <c r="T25" t="str">
        <f t="shared" si="7"/>
        <v/>
      </c>
      <c r="U25" t="str">
        <f t="shared" si="8"/>
        <v/>
      </c>
      <c r="AA25" s="41"/>
      <c r="AB25" s="41"/>
      <c r="AD25" s="41"/>
    </row>
    <row r="26" spans="1:30">
      <c r="A26" t="str">
        <f t="shared" si="0"/>
        <v/>
      </c>
      <c r="C26" t="s">
        <v>21</v>
      </c>
      <c r="D26" s="41">
        <v>0.41772789999999999</v>
      </c>
      <c r="E26" s="41">
        <v>0.23509579999999999</v>
      </c>
      <c r="F26">
        <v>1.7768413999999999</v>
      </c>
      <c r="G26" s="41">
        <v>7.5632060000000001E-2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9"/>
        <v>0</v>
      </c>
      <c r="N26" s="2"/>
      <c r="O26" s="2"/>
      <c r="P26" s="2"/>
      <c r="Q26" s="2"/>
      <c r="R26" t="str">
        <f t="shared" si="10"/>
        <v/>
      </c>
      <c r="S26" t="str">
        <f t="shared" si="11"/>
        <v/>
      </c>
      <c r="T26" t="str">
        <f t="shared" si="7"/>
        <v/>
      </c>
      <c r="U26" t="str">
        <f t="shared" si="8"/>
        <v/>
      </c>
      <c r="AA26" s="41"/>
      <c r="AB26" s="41"/>
      <c r="AD26" s="41"/>
    </row>
    <row r="27" spans="1:30">
      <c r="A27">
        <f t="shared" si="0"/>
        <v>0</v>
      </c>
      <c r="C27" t="s">
        <v>22</v>
      </c>
      <c r="D27" s="41">
        <v>9.7981799999999994E-2</v>
      </c>
      <c r="E27" s="41">
        <v>7.539774E-3</v>
      </c>
      <c r="F27">
        <v>12.995324099999999</v>
      </c>
      <c r="G27" s="41">
        <v>3.1452790000000002E-38</v>
      </c>
      <c r="H27">
        <f t="shared" si="1"/>
        <v>0</v>
      </c>
      <c r="I27">
        <f t="shared" si="2"/>
        <v>1</v>
      </c>
      <c r="J27">
        <f t="shared" si="3"/>
        <v>0</v>
      </c>
      <c r="K27">
        <f t="shared" si="9"/>
        <v>1</v>
      </c>
      <c r="M27" t="s">
        <v>22</v>
      </c>
      <c r="N27" s="41">
        <v>6.8890030000000005E-2</v>
      </c>
      <c r="O27" s="41">
        <v>1.6896640000000001E-2</v>
      </c>
      <c r="P27">
        <v>4.07714467</v>
      </c>
      <c r="Q27" s="41">
        <v>4.7343460000000002E-5</v>
      </c>
      <c r="R27">
        <f t="shared" si="10"/>
        <v>0</v>
      </c>
      <c r="S27">
        <f t="shared" si="11"/>
        <v>1</v>
      </c>
      <c r="T27">
        <f t="shared" si="7"/>
        <v>0</v>
      </c>
      <c r="U27">
        <f t="shared" si="8"/>
        <v>1</v>
      </c>
      <c r="AA27" s="41"/>
      <c r="AB27" s="41"/>
      <c r="AD27" s="41"/>
    </row>
    <row r="28" spans="1:30">
      <c r="A28">
        <f t="shared" si="0"/>
        <v>0</v>
      </c>
      <c r="C28" t="s">
        <v>23</v>
      </c>
      <c r="D28" s="41">
        <v>0.17104530000000001</v>
      </c>
      <c r="E28" s="41">
        <v>1.962597E-2</v>
      </c>
      <c r="F28">
        <v>8.7152490999999994</v>
      </c>
      <c r="G28" s="41">
        <v>3.4822690000000001E-18</v>
      </c>
      <c r="H28">
        <f t="shared" si="1"/>
        <v>0</v>
      </c>
      <c r="I28">
        <f t="shared" si="2"/>
        <v>1</v>
      </c>
      <c r="J28">
        <f t="shared" si="3"/>
        <v>0</v>
      </c>
      <c r="K28">
        <f t="shared" si="9"/>
        <v>1</v>
      </c>
      <c r="M28" t="s">
        <v>23</v>
      </c>
      <c r="N28" s="41">
        <v>0.33381349999999999</v>
      </c>
      <c r="O28" s="41">
        <v>8.4840659999999998E-2</v>
      </c>
      <c r="P28">
        <v>3.9345927299999999</v>
      </c>
      <c r="Q28" s="41">
        <v>8.6130040000000007E-5</v>
      </c>
      <c r="R28">
        <f t="shared" si="10"/>
        <v>0</v>
      </c>
      <c r="S28">
        <f t="shared" si="11"/>
        <v>1</v>
      </c>
      <c r="T28">
        <f t="shared" si="7"/>
        <v>0</v>
      </c>
      <c r="U28">
        <f t="shared" si="8"/>
        <v>1</v>
      </c>
      <c r="AA28" s="41"/>
      <c r="AB28" s="41"/>
      <c r="AD28" s="41"/>
    </row>
    <row r="29" spans="1:30">
      <c r="A29" t="str">
        <f t="shared" si="0"/>
        <v/>
      </c>
      <c r="C29" t="s">
        <v>24</v>
      </c>
      <c r="D29" s="41">
        <v>0.2854006</v>
      </c>
      <c r="E29" s="41">
        <v>7.2677779999999997E-2</v>
      </c>
      <c r="F29">
        <v>3.9269311999999998</v>
      </c>
      <c r="G29" s="41">
        <v>8.6754089999999996E-5</v>
      </c>
      <c r="H29">
        <f t="shared" si="1"/>
        <v>0</v>
      </c>
      <c r="I29">
        <f t="shared" si="2"/>
        <v>1</v>
      </c>
      <c r="J29">
        <f t="shared" si="3"/>
        <v>0</v>
      </c>
      <c r="K29">
        <f t="shared" si="9"/>
        <v>1</v>
      </c>
      <c r="N29" s="41"/>
      <c r="O29" s="41"/>
      <c r="Q29" s="41"/>
      <c r="R29" t="str">
        <f t="shared" si="10"/>
        <v/>
      </c>
      <c r="S29" t="str">
        <f t="shared" si="11"/>
        <v/>
      </c>
      <c r="T29" t="str">
        <f t="shared" si="7"/>
        <v/>
      </c>
      <c r="U29" t="str">
        <f t="shared" si="8"/>
        <v/>
      </c>
      <c r="AA29" s="41"/>
      <c r="AB29" s="41"/>
      <c r="AD29" s="41"/>
    </row>
    <row r="30" spans="1:30">
      <c r="A30" t="str">
        <f t="shared" si="0"/>
        <v/>
      </c>
      <c r="C30" t="s">
        <v>25</v>
      </c>
      <c r="D30" s="41">
        <v>-0.47509980000000002</v>
      </c>
      <c r="E30" s="41">
        <v>0.22033730000000001</v>
      </c>
      <c r="F30">
        <v>-2.1562385000000002</v>
      </c>
      <c r="G30" s="41">
        <v>3.1094549999999999E-2</v>
      </c>
      <c r="H30">
        <f t="shared" si="1"/>
        <v>1</v>
      </c>
      <c r="I30">
        <f t="shared" si="2"/>
        <v>1</v>
      </c>
      <c r="J30">
        <f t="shared" si="3"/>
        <v>1</v>
      </c>
      <c r="K30">
        <f t="shared" si="9"/>
        <v>0</v>
      </c>
      <c r="N30" s="41"/>
      <c r="O30" s="41"/>
      <c r="Q30" s="41"/>
      <c r="R30" t="str">
        <f t="shared" si="10"/>
        <v/>
      </c>
      <c r="S30" t="str">
        <f t="shared" si="11"/>
        <v/>
      </c>
      <c r="T30" t="str">
        <f t="shared" si="7"/>
        <v/>
      </c>
      <c r="U30" t="str">
        <f t="shared" si="8"/>
        <v/>
      </c>
      <c r="AA30" s="41"/>
      <c r="AB30" s="41"/>
      <c r="AD30" s="41"/>
    </row>
    <row r="31" spans="1:30">
      <c r="A31" t="str">
        <f t="shared" si="0"/>
        <v/>
      </c>
      <c r="C31" t="s">
        <v>26</v>
      </c>
      <c r="D31" s="41">
        <v>0.2567142</v>
      </c>
      <c r="E31" s="41">
        <v>0.13058120000000001</v>
      </c>
      <c r="F31">
        <v>1.9659358</v>
      </c>
      <c r="G31" s="41">
        <v>4.9340309999999998E-2</v>
      </c>
      <c r="H31">
        <f t="shared" si="1"/>
        <v>0</v>
      </c>
      <c r="I31">
        <f t="shared" si="2"/>
        <v>1</v>
      </c>
      <c r="J31">
        <f t="shared" si="3"/>
        <v>0</v>
      </c>
      <c r="K31">
        <f t="shared" si="9"/>
        <v>1</v>
      </c>
      <c r="N31" s="2"/>
      <c r="O31" s="2"/>
      <c r="P31" s="2"/>
      <c r="Q31" s="2"/>
      <c r="R31" t="str">
        <f t="shared" si="10"/>
        <v/>
      </c>
      <c r="S31" t="str">
        <f t="shared" si="11"/>
        <v/>
      </c>
      <c r="T31" t="str">
        <f t="shared" si="7"/>
        <v/>
      </c>
      <c r="U31" t="str">
        <f t="shared" si="8"/>
        <v/>
      </c>
      <c r="AA31" s="41"/>
      <c r="AB31" s="41"/>
      <c r="AD31" s="41"/>
    </row>
    <row r="32" spans="1:30">
      <c r="A32">
        <f t="shared" si="0"/>
        <v>0</v>
      </c>
      <c r="C32" t="s">
        <v>27</v>
      </c>
      <c r="D32" s="41">
        <v>-0.12706609999999999</v>
      </c>
      <c r="E32" s="41">
        <v>1.284011E-2</v>
      </c>
      <c r="F32">
        <v>-9.8960270999999995</v>
      </c>
      <c r="G32" s="41">
        <v>5.8538520000000004E-23</v>
      </c>
      <c r="H32">
        <f t="shared" si="1"/>
        <v>1</v>
      </c>
      <c r="I32">
        <f t="shared" si="2"/>
        <v>1</v>
      </c>
      <c r="J32">
        <f t="shared" si="3"/>
        <v>1</v>
      </c>
      <c r="K32">
        <f t="shared" si="9"/>
        <v>0</v>
      </c>
      <c r="M32" t="s">
        <v>27</v>
      </c>
      <c r="N32" s="41">
        <v>-7.7224210000000001E-2</v>
      </c>
      <c r="O32" s="41">
        <v>2.9247189999999999E-2</v>
      </c>
      <c r="P32">
        <v>-2.6403974899999998</v>
      </c>
      <c r="Q32" s="41">
        <v>8.3440849999999993E-3</v>
      </c>
      <c r="R32">
        <f t="shared" si="10"/>
        <v>1</v>
      </c>
      <c r="S32">
        <f t="shared" si="11"/>
        <v>1</v>
      </c>
      <c r="T32">
        <f t="shared" si="7"/>
        <v>1</v>
      </c>
      <c r="U32">
        <f t="shared" si="8"/>
        <v>0</v>
      </c>
      <c r="AA32" s="41"/>
      <c r="AB32" s="41"/>
      <c r="AD32" s="41"/>
    </row>
    <row r="33" spans="1:30">
      <c r="A33">
        <f t="shared" si="0"/>
        <v>0</v>
      </c>
      <c r="C33" t="s">
        <v>28</v>
      </c>
      <c r="D33" s="41">
        <v>5.2197880000000002E-2</v>
      </c>
      <c r="E33" s="41">
        <v>1.1591550000000001E-2</v>
      </c>
      <c r="F33">
        <v>4.5030969000000001</v>
      </c>
      <c r="G33" s="41">
        <v>6.7912640000000004E-6</v>
      </c>
      <c r="H33">
        <f t="shared" si="1"/>
        <v>0</v>
      </c>
      <c r="I33">
        <f t="shared" si="2"/>
        <v>1</v>
      </c>
      <c r="J33">
        <f t="shared" si="3"/>
        <v>0</v>
      </c>
      <c r="K33">
        <f t="shared" si="9"/>
        <v>1</v>
      </c>
      <c r="M33" t="s">
        <v>28</v>
      </c>
      <c r="N33" s="41">
        <v>0.20030529999999999</v>
      </c>
      <c r="O33" s="41">
        <v>3.6401309999999999E-2</v>
      </c>
      <c r="P33">
        <v>5.5026952299999996</v>
      </c>
      <c r="Q33" s="41">
        <v>4.2114549999999999E-8</v>
      </c>
      <c r="R33">
        <f t="shared" si="10"/>
        <v>0</v>
      </c>
      <c r="S33">
        <f t="shared" si="11"/>
        <v>1</v>
      </c>
      <c r="T33">
        <f t="shared" si="7"/>
        <v>0</v>
      </c>
      <c r="U33">
        <f t="shared" si="8"/>
        <v>1</v>
      </c>
      <c r="AA33" s="41"/>
      <c r="AB33" s="41"/>
      <c r="AD33" s="41"/>
    </row>
    <row r="34" spans="1:30">
      <c r="A34">
        <f t="shared" si="0"/>
        <v>0</v>
      </c>
      <c r="C34" t="s">
        <v>29</v>
      </c>
      <c r="D34" s="41">
        <v>0.21819910000000001</v>
      </c>
      <c r="E34" s="41">
        <v>1.249113E-2</v>
      </c>
      <c r="F34">
        <v>17.4683277</v>
      </c>
      <c r="G34" s="41">
        <v>4.260202E-67</v>
      </c>
      <c r="H34">
        <f t="shared" si="1"/>
        <v>0</v>
      </c>
      <c r="I34">
        <f t="shared" si="2"/>
        <v>1</v>
      </c>
      <c r="J34">
        <f t="shared" si="3"/>
        <v>0</v>
      </c>
      <c r="K34">
        <f t="shared" si="9"/>
        <v>1</v>
      </c>
      <c r="M34" t="s">
        <v>29</v>
      </c>
      <c r="N34" s="41">
        <v>0.26755620000000002</v>
      </c>
      <c r="O34" s="41">
        <v>2.7408200000000001E-2</v>
      </c>
      <c r="P34">
        <v>9.7619027000000003</v>
      </c>
      <c r="Q34" s="41">
        <v>4.9438519999999997E-22</v>
      </c>
      <c r="R34">
        <f t="shared" si="10"/>
        <v>0</v>
      </c>
      <c r="S34">
        <f t="shared" si="11"/>
        <v>1</v>
      </c>
      <c r="T34">
        <f t="shared" si="7"/>
        <v>0</v>
      </c>
      <c r="U34">
        <f t="shared" si="8"/>
        <v>1</v>
      </c>
      <c r="AA34" s="41"/>
      <c r="AB34" s="41"/>
      <c r="AD34" s="41"/>
    </row>
    <row r="35" spans="1:30">
      <c r="A35">
        <f t="shared" si="0"/>
        <v>1</v>
      </c>
      <c r="C35" t="s">
        <v>30</v>
      </c>
      <c r="D35" s="41">
        <v>5.1614819999999999E-2</v>
      </c>
      <c r="E35" s="41">
        <v>6.8761810000000003E-3</v>
      </c>
      <c r="F35">
        <v>7.5063202000000002</v>
      </c>
      <c r="G35" s="41">
        <v>6.7309810000000002E-14</v>
      </c>
      <c r="H35">
        <f t="shared" si="1"/>
        <v>0</v>
      </c>
      <c r="I35">
        <f t="shared" si="2"/>
        <v>1</v>
      </c>
      <c r="J35">
        <f t="shared" si="3"/>
        <v>0</v>
      </c>
      <c r="K35">
        <f t="shared" si="9"/>
        <v>1</v>
      </c>
      <c r="M35" t="s">
        <v>30</v>
      </c>
      <c r="N35" s="41">
        <v>4.1792780000000002E-2</v>
      </c>
      <c r="O35" s="41">
        <v>2.719415E-2</v>
      </c>
      <c r="P35">
        <v>1.53682973</v>
      </c>
      <c r="Q35" s="41">
        <v>0.1244902</v>
      </c>
      <c r="R35">
        <f t="shared" si="10"/>
        <v>0</v>
      </c>
      <c r="S35">
        <f t="shared" si="11"/>
        <v>0</v>
      </c>
      <c r="T35">
        <f t="shared" si="7"/>
        <v>0</v>
      </c>
      <c r="U35">
        <f t="shared" si="8"/>
        <v>0</v>
      </c>
      <c r="AA35" s="41"/>
      <c r="AB35" s="41"/>
      <c r="AD35" s="41"/>
    </row>
    <row r="36" spans="1:30">
      <c r="A36" t="str">
        <f t="shared" si="0"/>
        <v/>
      </c>
      <c r="C36" t="s">
        <v>31</v>
      </c>
      <c r="D36" s="41">
        <v>-6.3838880000000001E-2</v>
      </c>
      <c r="E36" s="41">
        <v>7.6145880000000003E-3</v>
      </c>
      <c r="F36">
        <v>-8.3837604999999993</v>
      </c>
      <c r="G36" s="41">
        <v>5.9960859999999998E-17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9"/>
        <v>0</v>
      </c>
      <c r="N36" s="41"/>
      <c r="O36" s="41"/>
      <c r="Q36" s="41"/>
      <c r="R36" t="str">
        <f t="shared" si="10"/>
        <v/>
      </c>
      <c r="S36" t="str">
        <f t="shared" si="11"/>
        <v/>
      </c>
      <c r="T36" t="str">
        <f t="shared" si="7"/>
        <v/>
      </c>
      <c r="U36" t="str">
        <f t="shared" si="8"/>
        <v/>
      </c>
      <c r="AA36" s="41"/>
      <c r="AB36" s="41"/>
      <c r="AD36" s="41"/>
    </row>
    <row r="37" spans="1:30">
      <c r="A37">
        <f t="shared" si="0"/>
        <v>0</v>
      </c>
      <c r="C37" t="s">
        <v>32</v>
      </c>
      <c r="D37" s="41">
        <v>-4.9490569999999998E-2</v>
      </c>
      <c r="E37" s="41">
        <v>2.999622E-3</v>
      </c>
      <c r="F37">
        <v>-16.498937099999999</v>
      </c>
      <c r="G37" s="41">
        <v>3.5975790000000002E-60</v>
      </c>
      <c r="H37">
        <f t="shared" si="1"/>
        <v>1</v>
      </c>
      <c r="I37">
        <f t="shared" si="2"/>
        <v>1</v>
      </c>
      <c r="J37">
        <f t="shared" si="3"/>
        <v>1</v>
      </c>
      <c r="K37">
        <f t="shared" si="9"/>
        <v>0</v>
      </c>
      <c r="M37" t="s">
        <v>32</v>
      </c>
      <c r="N37" s="41">
        <v>-1.9048280000000001E-2</v>
      </c>
      <c r="O37" s="41">
        <v>6.9678800000000001E-3</v>
      </c>
      <c r="P37">
        <v>-2.73372612</v>
      </c>
      <c r="Q37" s="41">
        <v>6.3163539999999997E-3</v>
      </c>
      <c r="R37">
        <f t="shared" si="10"/>
        <v>1</v>
      </c>
      <c r="S37">
        <f t="shared" si="11"/>
        <v>1</v>
      </c>
      <c r="T37">
        <f t="shared" si="7"/>
        <v>1</v>
      </c>
      <c r="U37">
        <f t="shared" si="8"/>
        <v>0</v>
      </c>
      <c r="AA37" s="41"/>
      <c r="AB37" s="41"/>
      <c r="AD37" s="41"/>
    </row>
    <row r="38" spans="1:30">
      <c r="A38">
        <f t="shared" si="0"/>
        <v>0</v>
      </c>
      <c r="C38" t="s">
        <v>33</v>
      </c>
      <c r="D38" s="41">
        <v>-5.6965189999999999E-6</v>
      </c>
      <c r="E38" s="41">
        <v>3.9042220000000001E-7</v>
      </c>
      <c r="F38">
        <v>-14.590662</v>
      </c>
      <c r="G38" s="41">
        <v>1.2994690000000001E-47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9"/>
        <v>0</v>
      </c>
      <c r="M38" t="s">
        <v>33</v>
      </c>
      <c r="N38" s="41">
        <v>-6.4653879999999996E-6</v>
      </c>
      <c r="O38" s="41">
        <v>1.591136E-6</v>
      </c>
      <c r="P38">
        <v>-4.0633777599999998</v>
      </c>
      <c r="Q38" s="41">
        <v>5.020155E-5</v>
      </c>
      <c r="R38">
        <f t="shared" si="10"/>
        <v>1</v>
      </c>
      <c r="S38">
        <f t="shared" si="11"/>
        <v>1</v>
      </c>
      <c r="T38">
        <f t="shared" si="7"/>
        <v>1</v>
      </c>
      <c r="U38">
        <f t="shared" si="8"/>
        <v>0</v>
      </c>
      <c r="AA38" s="41"/>
      <c r="AB38" s="41"/>
      <c r="AD38" s="41"/>
    </row>
    <row r="39" spans="1:30">
      <c r="A39">
        <f t="shared" si="0"/>
        <v>0</v>
      </c>
      <c r="C39" t="s">
        <v>34</v>
      </c>
      <c r="D39" s="41">
        <v>-2.6691779999999999E-9</v>
      </c>
      <c r="E39" s="41">
        <v>5.3985420000000005E-10</v>
      </c>
      <c r="F39">
        <v>-4.9442564000000004</v>
      </c>
      <c r="G39" s="41">
        <v>7.7978879999999996E-7</v>
      </c>
      <c r="H39">
        <f t="shared" si="1"/>
        <v>1</v>
      </c>
      <c r="I39">
        <f t="shared" si="2"/>
        <v>1</v>
      </c>
      <c r="J39">
        <f t="shared" si="3"/>
        <v>1</v>
      </c>
      <c r="K39">
        <f t="shared" si="9"/>
        <v>0</v>
      </c>
      <c r="M39" t="s">
        <v>34</v>
      </c>
      <c r="N39" s="41">
        <v>-8.4750369999999993E-8</v>
      </c>
      <c r="O39" s="41">
        <v>3.1782659999999998E-8</v>
      </c>
      <c r="P39">
        <v>-2.6665598300000002</v>
      </c>
      <c r="Q39" s="41">
        <v>7.7237850000000004E-3</v>
      </c>
      <c r="R39">
        <f t="shared" si="10"/>
        <v>1</v>
      </c>
      <c r="S39">
        <f t="shared" si="11"/>
        <v>1</v>
      </c>
      <c r="T39">
        <f t="shared" si="7"/>
        <v>1</v>
      </c>
      <c r="U39">
        <f t="shared" si="8"/>
        <v>0</v>
      </c>
      <c r="AA39" s="41"/>
      <c r="AB39" s="41"/>
      <c r="AD39" s="41"/>
    </row>
    <row r="40" spans="1:30">
      <c r="A40">
        <f t="shared" si="0"/>
        <v>1</v>
      </c>
      <c r="C40" t="s">
        <v>35</v>
      </c>
      <c r="D40" s="41">
        <v>-9.1081409999999995E-4</v>
      </c>
      <c r="E40" s="41">
        <v>3.5011219999999998E-4</v>
      </c>
      <c r="F40">
        <v>-2.6014917999999998</v>
      </c>
      <c r="G40" s="41">
        <v>9.2989019999999995E-3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9"/>
        <v>0</v>
      </c>
      <c r="M40" t="s">
        <v>35</v>
      </c>
      <c r="N40" s="41">
        <v>-6.2173509999999998E-5</v>
      </c>
      <c r="O40" s="41">
        <v>9.7419369999999996E-4</v>
      </c>
      <c r="P40">
        <v>-6.3820489999999994E-2</v>
      </c>
      <c r="Q40" s="41">
        <v>0.94911939999999995</v>
      </c>
      <c r="R40">
        <f t="shared" si="10"/>
        <v>1</v>
      </c>
      <c r="S40">
        <f t="shared" si="11"/>
        <v>0</v>
      </c>
      <c r="T40">
        <f t="shared" si="7"/>
        <v>0</v>
      </c>
      <c r="U40">
        <f t="shared" si="8"/>
        <v>0</v>
      </c>
      <c r="AA40" s="41"/>
      <c r="AB40" s="41"/>
      <c r="AD40" s="41"/>
    </row>
    <row r="41" spans="1:30">
      <c r="A41">
        <f t="shared" si="0"/>
        <v>1</v>
      </c>
      <c r="C41" t="s">
        <v>36</v>
      </c>
      <c r="D41" s="41">
        <v>3.2299109999999999E-2</v>
      </c>
      <c r="E41" s="41">
        <v>9.8357259999999995E-3</v>
      </c>
      <c r="F41">
        <v>3.2838561999999998</v>
      </c>
      <c r="G41" s="41">
        <v>1.02834E-3</v>
      </c>
      <c r="H41">
        <f t="shared" si="1"/>
        <v>0</v>
      </c>
      <c r="I41">
        <f t="shared" si="2"/>
        <v>1</v>
      </c>
      <c r="J41">
        <f t="shared" si="3"/>
        <v>0</v>
      </c>
      <c r="K41">
        <f t="shared" si="9"/>
        <v>1</v>
      </c>
      <c r="M41" t="s">
        <v>36</v>
      </c>
      <c r="N41" s="41">
        <v>2.6777840000000001E-2</v>
      </c>
      <c r="O41" s="41">
        <v>1.995241E-2</v>
      </c>
      <c r="P41">
        <v>1.34208532</v>
      </c>
      <c r="Q41" s="41">
        <v>0.17971780000000001</v>
      </c>
      <c r="R41">
        <f t="shared" si="10"/>
        <v>0</v>
      </c>
      <c r="S41">
        <f t="shared" si="11"/>
        <v>0</v>
      </c>
      <c r="T41">
        <f t="shared" si="7"/>
        <v>0</v>
      </c>
      <c r="U41">
        <f t="shared" si="8"/>
        <v>0</v>
      </c>
      <c r="AA41" s="41"/>
      <c r="AB41" s="41"/>
      <c r="AD41" s="41"/>
    </row>
    <row r="42" spans="1:30">
      <c r="A42">
        <f t="shared" si="0"/>
        <v>0</v>
      </c>
      <c r="C42" t="s">
        <v>37</v>
      </c>
      <c r="D42" s="41">
        <v>3.6668470000000002E-2</v>
      </c>
      <c r="E42" s="41">
        <v>1.005707E-2</v>
      </c>
      <c r="F42">
        <v>3.6460389000000002</v>
      </c>
      <c r="G42" s="41">
        <v>2.6799210000000003E-4</v>
      </c>
      <c r="H42">
        <f t="shared" si="1"/>
        <v>0</v>
      </c>
      <c r="I42">
        <f t="shared" si="2"/>
        <v>1</v>
      </c>
      <c r="J42">
        <f t="shared" si="3"/>
        <v>0</v>
      </c>
      <c r="K42">
        <f t="shared" si="9"/>
        <v>1</v>
      </c>
      <c r="M42" t="s">
        <v>37</v>
      </c>
      <c r="N42" s="41">
        <v>4.1997E-2</v>
      </c>
      <c r="O42" s="41">
        <v>2.0273989999999999E-2</v>
      </c>
      <c r="P42">
        <v>2.0714715099999998</v>
      </c>
      <c r="Q42" s="41">
        <v>3.844032E-2</v>
      </c>
      <c r="R42">
        <f t="shared" si="10"/>
        <v>0</v>
      </c>
      <c r="S42">
        <f t="shared" si="11"/>
        <v>1</v>
      </c>
      <c r="T42">
        <f t="shared" si="7"/>
        <v>0</v>
      </c>
      <c r="U42">
        <f t="shared" si="8"/>
        <v>1</v>
      </c>
      <c r="AA42" s="41"/>
      <c r="AB42" s="41"/>
      <c r="AD42" s="41"/>
    </row>
    <row r="43" spans="1:30">
      <c r="A43">
        <f t="shared" si="0"/>
        <v>1</v>
      </c>
      <c r="C43" t="s">
        <v>38</v>
      </c>
      <c r="D43" s="41">
        <v>6.1445819999999998E-2</v>
      </c>
      <c r="E43" s="41">
        <v>1.206287E-2</v>
      </c>
      <c r="F43">
        <v>5.0937960000000002</v>
      </c>
      <c r="G43" s="41">
        <v>3.5892510000000001E-7</v>
      </c>
      <c r="H43">
        <f t="shared" si="1"/>
        <v>0</v>
      </c>
      <c r="I43">
        <f t="shared" si="2"/>
        <v>1</v>
      </c>
      <c r="J43">
        <f t="shared" si="3"/>
        <v>0</v>
      </c>
      <c r="K43">
        <f t="shared" si="9"/>
        <v>1</v>
      </c>
      <c r="M43" t="s">
        <v>38</v>
      </c>
      <c r="N43" s="41">
        <v>4.1370980000000002E-2</v>
      </c>
      <c r="O43" s="41">
        <v>2.4643490000000001E-2</v>
      </c>
      <c r="P43">
        <v>1.6787793200000001</v>
      </c>
      <c r="Q43" s="41">
        <v>9.3348360000000005E-2</v>
      </c>
      <c r="R43">
        <f t="shared" si="10"/>
        <v>0</v>
      </c>
      <c r="S43">
        <f t="shared" si="11"/>
        <v>0</v>
      </c>
      <c r="T43">
        <f t="shared" si="7"/>
        <v>0</v>
      </c>
      <c r="U43">
        <f t="shared" si="8"/>
        <v>0</v>
      </c>
      <c r="AA43" s="41"/>
      <c r="AB43" s="41"/>
      <c r="AD43" s="41"/>
    </row>
    <row r="44" spans="1:30">
      <c r="A44">
        <f t="shared" si="0"/>
        <v>0</v>
      </c>
      <c r="C44" t="s">
        <v>39</v>
      </c>
      <c r="D44" s="41">
        <v>0.16456660000000001</v>
      </c>
      <c r="E44" s="41">
        <v>1.528378E-2</v>
      </c>
      <c r="F44">
        <v>10.767401400000001</v>
      </c>
      <c r="G44" s="41">
        <v>7.4692659999999999E-27</v>
      </c>
      <c r="H44">
        <f t="shared" si="1"/>
        <v>0</v>
      </c>
      <c r="I44">
        <f t="shared" si="2"/>
        <v>1</v>
      </c>
      <c r="J44">
        <f t="shared" si="3"/>
        <v>0</v>
      </c>
      <c r="K44">
        <f t="shared" si="9"/>
        <v>1</v>
      </c>
      <c r="M44" t="s">
        <v>39</v>
      </c>
      <c r="N44" s="41">
        <v>0.15827069999999999</v>
      </c>
      <c r="O44" s="41">
        <v>3.1133870000000001E-2</v>
      </c>
      <c r="P44">
        <v>5.0835536399999999</v>
      </c>
      <c r="Q44" s="41">
        <v>4.0428890000000001E-7</v>
      </c>
      <c r="R44">
        <f t="shared" si="10"/>
        <v>0</v>
      </c>
      <c r="S44">
        <f t="shared" si="11"/>
        <v>1</v>
      </c>
      <c r="T44">
        <f t="shared" si="7"/>
        <v>0</v>
      </c>
      <c r="U44">
        <f t="shared" si="8"/>
        <v>1</v>
      </c>
      <c r="AA44" s="41"/>
      <c r="AB44" s="41"/>
      <c r="AD44" s="41"/>
    </row>
    <row r="45" spans="1:30">
      <c r="A45">
        <f t="shared" si="0"/>
        <v>0</v>
      </c>
      <c r="C45" t="s">
        <v>40</v>
      </c>
      <c r="D45" s="41">
        <v>0.28904829999999998</v>
      </c>
      <c r="E45" s="41">
        <v>1.5522579999999999E-2</v>
      </c>
      <c r="F45">
        <v>18.621153499999998</v>
      </c>
      <c r="G45" s="41">
        <v>8.3136409999999996E-76</v>
      </c>
      <c r="H45">
        <f t="shared" si="1"/>
        <v>0</v>
      </c>
      <c r="I45">
        <f t="shared" si="2"/>
        <v>1</v>
      </c>
      <c r="J45">
        <f t="shared" si="3"/>
        <v>0</v>
      </c>
      <c r="K45">
        <f t="shared" si="9"/>
        <v>1</v>
      </c>
      <c r="M45" t="s">
        <v>40</v>
      </c>
      <c r="N45" s="41">
        <v>0.27184459999999999</v>
      </c>
      <c r="O45" s="41">
        <v>3.1429279999999997E-2</v>
      </c>
      <c r="P45">
        <v>8.6494049900000007</v>
      </c>
      <c r="Q45" s="41">
        <v>1.030187E-17</v>
      </c>
      <c r="R45">
        <f t="shared" si="10"/>
        <v>0</v>
      </c>
      <c r="S45">
        <f t="shared" si="11"/>
        <v>1</v>
      </c>
      <c r="T45">
        <f t="shared" si="7"/>
        <v>0</v>
      </c>
      <c r="U45">
        <f t="shared" si="8"/>
        <v>1</v>
      </c>
      <c r="AA45" s="41"/>
      <c r="AB45" s="41"/>
      <c r="AD45" s="41"/>
    </row>
    <row r="46" spans="1:30">
      <c r="A46">
        <f t="shared" si="0"/>
        <v>0</v>
      </c>
      <c r="C46" t="s">
        <v>41</v>
      </c>
      <c r="D46" s="41">
        <v>0.33906160000000002</v>
      </c>
      <c r="E46" s="41">
        <v>1.69324E-2</v>
      </c>
      <c r="F46">
        <v>20.024421499999999</v>
      </c>
      <c r="G46" s="41">
        <v>4.3255719999999996E-87</v>
      </c>
      <c r="H46">
        <f t="shared" si="1"/>
        <v>0</v>
      </c>
      <c r="I46">
        <f t="shared" si="2"/>
        <v>1</v>
      </c>
      <c r="J46">
        <f t="shared" si="3"/>
        <v>0</v>
      </c>
      <c r="K46">
        <f t="shared" si="9"/>
        <v>1</v>
      </c>
      <c r="M46" t="s">
        <v>41</v>
      </c>
      <c r="N46" s="41">
        <v>0.31503419999999999</v>
      </c>
      <c r="O46" s="41">
        <v>3.3966700000000002E-2</v>
      </c>
      <c r="P46">
        <v>9.2747951000000004</v>
      </c>
      <c r="Q46" s="41">
        <v>4.3925679999999997E-20</v>
      </c>
      <c r="R46">
        <f t="shared" si="10"/>
        <v>0</v>
      </c>
      <c r="S46">
        <f t="shared" si="11"/>
        <v>1</v>
      </c>
      <c r="T46">
        <f t="shared" si="7"/>
        <v>0</v>
      </c>
      <c r="U46">
        <f t="shared" si="8"/>
        <v>1</v>
      </c>
      <c r="AA46" s="41"/>
      <c r="AB46" s="41"/>
      <c r="AD46" s="41"/>
    </row>
  </sheetData>
  <conditionalFormatting sqref="A7:A46">
    <cfRule type="cellIs" dxfId="8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733C-CD14-374D-9A70-856EAC217838}">
  <dimension ref="A5:Q83"/>
  <sheetViews>
    <sheetView tabSelected="1" topLeftCell="A35" workbookViewId="0">
      <selection activeCell="D54" sqref="D54:L72"/>
    </sheetView>
  </sheetViews>
  <sheetFormatPr baseColWidth="10" defaultRowHeight="16"/>
  <cols>
    <col min="4" max="4" width="22.83203125" customWidth="1"/>
    <col min="5" max="5" width="10.83203125" customWidth="1"/>
    <col min="9" max="9" width="10.83203125" customWidth="1"/>
    <col min="13" max="13" width="10.5" customWidth="1"/>
  </cols>
  <sheetData>
    <row r="5" spans="1:17" ht="17">
      <c r="L5" s="3"/>
    </row>
    <row r="6" spans="1:17">
      <c r="G6" s="8"/>
      <c r="H6" s="8"/>
      <c r="L6" s="8"/>
      <c r="M6" s="8"/>
    </row>
    <row r="7" spans="1:17">
      <c r="D7" s="4"/>
      <c r="E7" s="4"/>
      <c r="F7" s="4"/>
      <c r="G7" s="8"/>
      <c r="H7" s="8"/>
      <c r="I7" s="8"/>
      <c r="J7" s="8"/>
      <c r="K7" s="8"/>
      <c r="L7" s="8"/>
      <c r="M7" s="8"/>
    </row>
    <row r="8" spans="1:17">
      <c r="D8" s="46" t="s">
        <v>96</v>
      </c>
      <c r="E8" s="20"/>
      <c r="F8" s="20"/>
      <c r="G8" s="26"/>
      <c r="H8" s="26"/>
      <c r="I8" s="26"/>
      <c r="J8" s="26"/>
      <c r="K8" s="26"/>
      <c r="L8" s="26"/>
      <c r="M8" s="26"/>
    </row>
    <row r="9" spans="1:17">
      <c r="D9" s="27"/>
      <c r="E9" s="53" t="s">
        <v>63</v>
      </c>
      <c r="F9" s="53"/>
      <c r="G9" s="53"/>
      <c r="H9" s="28"/>
      <c r="I9" s="53" t="s">
        <v>64</v>
      </c>
      <c r="J9" s="53"/>
      <c r="K9" s="53"/>
      <c r="L9" s="28"/>
      <c r="M9" s="29" t="s">
        <v>48</v>
      </c>
    </row>
    <row r="10" spans="1:17">
      <c r="A10" s="4"/>
      <c r="B10" s="4"/>
      <c r="C10" s="4"/>
      <c r="D10" s="30"/>
      <c r="E10" s="31" t="s">
        <v>0</v>
      </c>
      <c r="F10" s="31" t="s">
        <v>1</v>
      </c>
      <c r="G10" s="32" t="s">
        <v>66</v>
      </c>
      <c r="H10" s="21"/>
      <c r="I10" s="31" t="s">
        <v>0</v>
      </c>
      <c r="J10" s="31" t="s">
        <v>1</v>
      </c>
      <c r="K10" s="32" t="s">
        <v>66</v>
      </c>
      <c r="L10" s="33"/>
      <c r="M10" s="34"/>
      <c r="N10" s="7"/>
      <c r="O10" s="7"/>
      <c r="P10" s="7" t="s">
        <v>3</v>
      </c>
      <c r="Q10" s="7" t="s">
        <v>3</v>
      </c>
    </row>
    <row r="11" spans="1:17">
      <c r="A11" s="4"/>
      <c r="B11" s="4"/>
      <c r="C11" s="4"/>
      <c r="D11" s="15" t="str">
        <f>'Reg input'!C6</f>
        <v>(Intercept)</v>
      </c>
      <c r="E11" s="24">
        <f>'Reg input'!D6</f>
        <v>11.522410000000001</v>
      </c>
      <c r="F11" s="24">
        <f>'Reg input'!E6</f>
        <v>2.5477280000000001E-2</v>
      </c>
      <c r="G11" s="28" t="str">
        <f t="shared" ref="G11:G12" si="0">IF(P11&lt;0.1,IF(P11&lt;0.05,IF(P11&lt;0.01,IF(P11&lt;0.001,IF(P11="","","***"),"**"),"*"),"."),"")</f>
        <v>***</v>
      </c>
      <c r="H11" s="15"/>
      <c r="I11" s="24">
        <f>IF('Reg input'!N6 = "","",'Reg input'!N6)</f>
        <v>11.23291</v>
      </c>
      <c r="J11" s="24">
        <f>IF('Reg input'!O6 = "","",'Reg input'!O6)</f>
        <v>6.6784899999999994E-2</v>
      </c>
      <c r="K11" s="28" t="str">
        <f t="shared" ref="K11:K12" si="1">IF(Q11&lt;0.1,IF(Q11&lt;0.05,IF(Q11&lt;0.01,IF(Q11&lt;0.001,IF(Q11="","","***"),"**"),"*"),"."),"")</f>
        <v>***</v>
      </c>
      <c r="L11" s="15"/>
      <c r="M11" s="35"/>
      <c r="N11" s="5"/>
      <c r="O11" s="5"/>
      <c r="P11" s="5">
        <f>'Reg input'!G6</f>
        <v>0</v>
      </c>
      <c r="Q11" s="2">
        <f>IF('Reg input'!Q6 = "", "", 'Reg input'!Q6)</f>
        <v>0</v>
      </c>
    </row>
    <row r="12" spans="1:17">
      <c r="A12" s="4"/>
      <c r="B12" s="4"/>
      <c r="C12" s="4"/>
      <c r="D12" s="15" t="str">
        <f>'Reg input'!C7</f>
        <v>after_flood1</v>
      </c>
      <c r="E12" s="24">
        <f>'Reg input'!D7</f>
        <v>4.9208389999999998E-2</v>
      </c>
      <c r="F12" s="24">
        <f>'Reg input'!E7</f>
        <v>1.2050969999999999E-2</v>
      </c>
      <c r="G12" s="28" t="str">
        <f t="shared" si="0"/>
        <v>***</v>
      </c>
      <c r="H12" s="15"/>
      <c r="I12" s="24">
        <f>IF('Reg input'!N7 = "","",'Reg input'!N7)</f>
        <v>5.375187E-2</v>
      </c>
      <c r="J12" s="24">
        <f>IF('Reg input'!O7 = "","",'Reg input'!O7)</f>
        <v>2.5962570000000001E-2</v>
      </c>
      <c r="K12" s="28" t="str">
        <f t="shared" si="1"/>
        <v>*</v>
      </c>
      <c r="L12" s="15"/>
      <c r="M12" s="36">
        <f>IF('Reg input'!A7="","",'Reg input'!A7)</f>
        <v>0</v>
      </c>
      <c r="N12" s="6"/>
      <c r="O12" s="6"/>
      <c r="P12" s="5">
        <f>'Reg input'!G7</f>
        <v>4.481921E-5</v>
      </c>
      <c r="Q12" s="2">
        <f>IF('Reg input'!Q7 = "", "", 'Reg input'!Q7)</f>
        <v>3.8544349999999998E-2</v>
      </c>
    </row>
    <row r="13" spans="1:17">
      <c r="A13" s="4"/>
      <c r="B13" s="4"/>
      <c r="C13" s="4"/>
      <c r="D13" s="15" t="str">
        <f>'Reg input'!C8</f>
        <v>flood_prone</v>
      </c>
      <c r="E13" s="24">
        <f>'Reg input'!D8</f>
        <v>-2.3231060000000001E-2</v>
      </c>
      <c r="F13" s="24">
        <f>'Reg input'!E8</f>
        <v>1.0969120000000001E-2</v>
      </c>
      <c r="G13" s="28" t="str">
        <f t="shared" ref="G13:G51" si="2">IF(P13&lt;0.1,IF(P13&lt;0.05,IF(P13&lt;0.01,IF(P13&lt;0.001,IF(P13="","","***"),"**"),"*"),"."),"")</f>
        <v>*</v>
      </c>
      <c r="H13" s="15"/>
      <c r="I13" s="24">
        <f>IF('Reg input'!N8 = "","",'Reg input'!N8)</f>
        <v>-6.2901320000000004E-3</v>
      </c>
      <c r="J13" s="24">
        <f>IF('Reg input'!O8 = "","",'Reg input'!O8)</f>
        <v>1.543579E-2</v>
      </c>
      <c r="K13" s="28" t="str">
        <f t="shared" ref="K13:K51" si="3">IF(Q13&lt;0.1,IF(Q13&lt;0.05,IF(Q13&lt;0.01,IF(Q13&lt;0.001,IF(Q13="","","***"),"**"),"*"),"."),"")</f>
        <v/>
      </c>
      <c r="L13" s="15"/>
      <c r="M13" s="36">
        <f>IF('Reg input'!A8="","",'Reg input'!A8)</f>
        <v>1</v>
      </c>
      <c r="N13" s="6"/>
      <c r="O13" s="6"/>
      <c r="P13" s="5">
        <f>'Reg input'!G8</f>
        <v>3.4217459999999998E-2</v>
      </c>
      <c r="Q13" s="2">
        <f>IF('Reg input'!Q8 = "", "", 'Reg input'!Q8)</f>
        <v>0.68368130000000005</v>
      </c>
    </row>
    <row r="14" spans="1:17">
      <c r="A14" s="4"/>
      <c r="B14" s="4"/>
      <c r="C14" s="4"/>
      <c r="D14" s="15" t="str">
        <f>'Reg input'!C9</f>
        <v>after_flood1:flood_prone</v>
      </c>
      <c r="E14" s="24">
        <f>'Reg input'!D9</f>
        <v>-3.8018499999999997E-2</v>
      </c>
      <c r="F14" s="24">
        <f>'Reg input'!E9</f>
        <v>1.2604560000000001E-2</v>
      </c>
      <c r="G14" s="28" t="str">
        <f t="shared" si="2"/>
        <v>**</v>
      </c>
      <c r="H14" s="15"/>
      <c r="I14" s="24">
        <f>IF('Reg input'!N9 = "","",'Reg input'!N9)</f>
        <v>-4.0811260000000002E-2</v>
      </c>
      <c r="J14" s="24">
        <f>IF('Reg input'!O9 = "","",'Reg input'!O9)</f>
        <v>1.9520900000000001E-2</v>
      </c>
      <c r="K14" s="28" t="str">
        <f t="shared" si="3"/>
        <v>*</v>
      </c>
      <c r="L14" s="15"/>
      <c r="M14" s="36">
        <f>IF('Reg input'!A9="","",'Reg input'!A9)</f>
        <v>0</v>
      </c>
      <c r="N14" s="6"/>
      <c r="O14" s="6"/>
      <c r="P14" s="5">
        <f>'Reg input'!G9</f>
        <v>2.567204E-3</v>
      </c>
      <c r="Q14" s="2">
        <f>IF('Reg input'!Q9 = "", "", 'Reg input'!Q9)</f>
        <v>3.6683559999999997E-2</v>
      </c>
    </row>
    <row r="15" spans="1:17">
      <c r="A15" s="4"/>
      <c r="B15" s="4"/>
      <c r="C15" s="4"/>
      <c r="D15" s="15" t="str">
        <f>'Reg input'!C10</f>
        <v>building_floor_area</v>
      </c>
      <c r="E15" s="24">
        <f>'Reg input'!D10</f>
        <v>5.2668960000000001E-3</v>
      </c>
      <c r="F15" s="24">
        <f>'Reg input'!E10</f>
        <v>1.760989E-4</v>
      </c>
      <c r="G15" s="28" t="str">
        <f t="shared" si="2"/>
        <v>***</v>
      </c>
      <c r="H15" s="15"/>
      <c r="I15" s="24">
        <f>IF('Reg input'!N10 = "","",'Reg input'!N10)</f>
        <v>6.2491370000000001E-3</v>
      </c>
      <c r="J15" s="24">
        <f>IF('Reg input'!O10 = "","",'Reg input'!O10)</f>
        <v>5.6123079999999997E-4</v>
      </c>
      <c r="K15" s="28" t="str">
        <f t="shared" si="3"/>
        <v>***</v>
      </c>
      <c r="L15" s="15"/>
      <c r="M15" s="36">
        <f>IF('Reg input'!A10="","",'Reg input'!A10)</f>
        <v>0</v>
      </c>
      <c r="N15" s="6"/>
      <c r="O15" s="6"/>
      <c r="P15" s="5">
        <f>'Reg input'!G10</f>
        <v>1.775E-186</v>
      </c>
      <c r="Q15" s="2">
        <f>IF('Reg input'!Q10 = "", "", 'Reg input'!Q10)</f>
        <v>5.363907E-28</v>
      </c>
    </row>
    <row r="16" spans="1:17">
      <c r="A16" s="4"/>
      <c r="B16" s="4"/>
      <c r="C16" s="4"/>
      <c r="D16" s="15" t="str">
        <f>'Reg input'!C11</f>
        <v>land_area</v>
      </c>
      <c r="E16" s="24">
        <f>'Reg input'!D11</f>
        <v>6.6287500000000005E-5</v>
      </c>
      <c r="F16" s="24">
        <f>'Reg input'!E11</f>
        <v>8.8330729999999996E-6</v>
      </c>
      <c r="G16" s="28" t="str">
        <f t="shared" si="2"/>
        <v>***</v>
      </c>
      <c r="H16" s="15"/>
      <c r="I16" s="24">
        <f>IF('Reg input'!N11 = "","",'Reg input'!N11)</f>
        <v>2.5839850000000002E-4</v>
      </c>
      <c r="J16" s="24">
        <f>IF('Reg input'!O11 = "","",'Reg input'!O11)</f>
        <v>6.406727E-5</v>
      </c>
      <c r="K16" s="28" t="str">
        <f t="shared" si="3"/>
        <v>***</v>
      </c>
      <c r="L16" s="15"/>
      <c r="M16" s="36">
        <f>IF('Reg input'!A11="","",'Reg input'!A11)</f>
        <v>0</v>
      </c>
      <c r="N16" s="6"/>
      <c r="O16" s="6"/>
      <c r="P16" s="5">
        <f>'Reg input'!G11</f>
        <v>6.8262740000000003E-14</v>
      </c>
      <c r="Q16" s="2">
        <f>IF('Reg input'!Q11 = "", "", 'Reg input'!Q11)</f>
        <v>5.7040609999999998E-5</v>
      </c>
    </row>
    <row r="17" spans="1:17">
      <c r="A17" s="4"/>
      <c r="B17" s="4"/>
      <c r="C17" s="4"/>
      <c r="D17" s="15" t="str">
        <f>'Reg input'!C12</f>
        <v>median_income</v>
      </c>
      <c r="E17" s="24">
        <f>'Reg input'!D12</f>
        <v>5.6253770000000002E-2</v>
      </c>
      <c r="F17" s="24">
        <f>'Reg input'!E12</f>
        <v>5.2569909999999999E-3</v>
      </c>
      <c r="G17" s="28" t="str">
        <f t="shared" si="2"/>
        <v>***</v>
      </c>
      <c r="H17" s="15"/>
      <c r="I17" s="24">
        <f>IF('Reg input'!N12 = "","",'Reg input'!N12)</f>
        <v>5.027703E-2</v>
      </c>
      <c r="J17" s="24">
        <f>IF('Reg input'!O12 = "","",'Reg input'!O12)</f>
        <v>1.2480339999999999E-2</v>
      </c>
      <c r="K17" s="28" t="str">
        <f t="shared" si="3"/>
        <v>***</v>
      </c>
      <c r="L17" s="15"/>
      <c r="M17" s="36">
        <f>IF('Reg input'!A12="","",'Reg input'!A12)</f>
        <v>0</v>
      </c>
      <c r="N17" s="6"/>
      <c r="O17" s="6"/>
      <c r="P17" s="5">
        <f>'Reg input'!G12</f>
        <v>1.5212450000000001E-26</v>
      </c>
      <c r="Q17" s="2">
        <f>IF('Reg input'!Q12 = "", "", 'Reg input'!Q12)</f>
        <v>5.8193090000000003E-5</v>
      </c>
    </row>
    <row r="18" spans="1:17">
      <c r="A18" s="4"/>
      <c r="B18" s="4"/>
      <c r="C18" s="4"/>
      <c r="D18" s="15" t="str">
        <f>'Reg input'!C13</f>
        <v>homeowner_rate</v>
      </c>
      <c r="E18" s="24">
        <f>'Reg input'!D13</f>
        <v>-9.0209310000000001E-2</v>
      </c>
      <c r="F18" s="24">
        <f>'Reg input'!E13</f>
        <v>2.011189E-2</v>
      </c>
      <c r="G18" s="28" t="str">
        <f t="shared" si="2"/>
        <v>***</v>
      </c>
      <c r="H18" s="15"/>
      <c r="I18" s="24">
        <f>IF('Reg input'!N13 = "","",'Reg input'!N13)</f>
        <v>-4.9485340000000003E-2</v>
      </c>
      <c r="J18" s="24">
        <f>IF('Reg input'!O13 = "","",'Reg input'!O13)</f>
        <v>4.079327E-2</v>
      </c>
      <c r="K18" s="28" t="str">
        <f t="shared" si="3"/>
        <v/>
      </c>
      <c r="L18" s="15"/>
      <c r="M18" s="36">
        <f>IF('Reg input'!A13="","",'Reg input'!A13)</f>
        <v>1</v>
      </c>
      <c r="N18" s="6"/>
      <c r="O18" s="6"/>
      <c r="P18" s="5">
        <f>'Reg input'!G13</f>
        <v>7.3795810000000001E-6</v>
      </c>
      <c r="Q18" s="2">
        <f>IF('Reg input'!Q13 = "", "", 'Reg input'!Q13)</f>
        <v>0.22524130000000001</v>
      </c>
    </row>
    <row r="19" spans="1:17">
      <c r="A19" s="4"/>
      <c r="B19" s="4"/>
      <c r="C19" s="4"/>
      <c r="D19" s="15" t="str">
        <f>'Reg input'!C14</f>
        <v>arterial_street</v>
      </c>
      <c r="E19" s="24">
        <f>'Reg input'!D14</f>
        <v>1.4785029999999999E-2</v>
      </c>
      <c r="F19" s="24">
        <f>'Reg input'!E14</f>
        <v>8.5133829999999994E-3</v>
      </c>
      <c r="G19" s="28" t="str">
        <f t="shared" si="2"/>
        <v>.</v>
      </c>
      <c r="H19" s="15"/>
      <c r="I19" s="24">
        <f>IF('Reg input'!N14 = "","",'Reg input'!N14)</f>
        <v>4.1107369999999997E-2</v>
      </c>
      <c r="J19" s="24">
        <f>IF('Reg input'!O14 = "","",'Reg input'!O14)</f>
        <v>1.7345059999999999E-2</v>
      </c>
      <c r="K19" s="28" t="str">
        <f t="shared" si="3"/>
        <v>*</v>
      </c>
      <c r="L19" s="15"/>
      <c r="M19" s="36">
        <f>IF('Reg input'!A14="","",'Reg input'!A14)</f>
        <v>1</v>
      </c>
      <c r="N19" s="6"/>
      <c r="O19" s="6"/>
      <c r="P19" s="5">
        <f>'Reg input'!G14</f>
        <v>8.2481780000000005E-2</v>
      </c>
      <c r="Q19" s="2">
        <f>IF('Reg input'!Q14 = "", "", 'Reg input'!Q14)</f>
        <v>1.7881870000000001E-2</v>
      </c>
    </row>
    <row r="20" spans="1:17">
      <c r="A20" s="4"/>
      <c r="B20" s="4"/>
      <c r="C20" s="4"/>
      <c r="D20" s="15" t="str">
        <f>'Reg input'!C15</f>
        <v>offstreet_parking</v>
      </c>
      <c r="E20" s="24">
        <f>'Reg input'!D15</f>
        <v>0.1120042</v>
      </c>
      <c r="F20" s="24">
        <f>'Reg input'!E15</f>
        <v>6.7554679999999997E-3</v>
      </c>
      <c r="G20" s="28" t="str">
        <f t="shared" si="2"/>
        <v>***</v>
      </c>
      <c r="H20" s="15"/>
      <c r="I20" s="24">
        <f>IF('Reg input'!N15 = "","",'Reg input'!N15)</f>
        <v>0.1046441</v>
      </c>
      <c r="J20" s="24">
        <f>IF('Reg input'!O15 = "","",'Reg input'!O15)</f>
        <v>1.5852700000000001E-2</v>
      </c>
      <c r="K20" s="28" t="str">
        <f t="shared" si="3"/>
        <v>***</v>
      </c>
      <c r="L20" s="15"/>
      <c r="M20" s="36">
        <f>IF('Reg input'!A15="","",'Reg input'!A15)</f>
        <v>0</v>
      </c>
      <c r="N20" s="6"/>
      <c r="O20" s="6"/>
      <c r="P20" s="5">
        <f>'Reg input'!G15</f>
        <v>9.8249229999999998E-61</v>
      </c>
      <c r="Q20" s="2">
        <f>IF('Reg input'!Q15 = "", "", 'Reg input'!Q15)</f>
        <v>5.1913430000000001E-11</v>
      </c>
    </row>
    <row r="21" spans="1:17">
      <c r="A21" s="4"/>
      <c r="B21" s="4"/>
      <c r="C21" s="4"/>
      <c r="D21" s="15" t="str">
        <f>'Reg input'!C16</f>
        <v>deck</v>
      </c>
      <c r="E21" s="24">
        <f>'Reg input'!D16</f>
        <v>7.0148050000000003E-2</v>
      </c>
      <c r="F21" s="24">
        <f>'Reg input'!E16</f>
        <v>5.2544519999999997E-3</v>
      </c>
      <c r="G21" s="28" t="str">
        <f t="shared" si="2"/>
        <v>***</v>
      </c>
      <c r="H21" s="15"/>
      <c r="I21" s="24">
        <f>IF('Reg input'!N16 = "","",'Reg input'!N16)</f>
        <v>7.0083930000000003E-2</v>
      </c>
      <c r="J21" s="24">
        <f>IF('Reg input'!O16 = "","",'Reg input'!O16)</f>
        <v>1.0422809999999999E-2</v>
      </c>
      <c r="K21" s="28" t="str">
        <f t="shared" si="3"/>
        <v>***</v>
      </c>
      <c r="L21" s="15"/>
      <c r="M21" s="36">
        <f>IF('Reg input'!A16="","",'Reg input'!A16)</f>
        <v>0</v>
      </c>
      <c r="N21" s="6"/>
      <c r="O21" s="6"/>
      <c r="P21" s="5">
        <f>'Reg input'!G16</f>
        <v>3.1541690000000001E-40</v>
      </c>
      <c r="Q21" s="2">
        <f>IF('Reg input'!Q16 = "", "", 'Reg input'!Q16)</f>
        <v>2.2869910000000001E-11</v>
      </c>
    </row>
    <row r="22" spans="1:17">
      <c r="A22" s="4"/>
      <c r="B22" s="4"/>
      <c r="C22" s="4"/>
      <c r="D22" s="15" t="str">
        <f>'Reg input'!C17</f>
        <v>good_land_view</v>
      </c>
      <c r="E22" s="24">
        <f>'Reg input'!D17</f>
        <v>2.2273009999999999E-2</v>
      </c>
      <c r="F22" s="24">
        <f>'Reg input'!E17</f>
        <v>7.9687820000000006E-3</v>
      </c>
      <c r="G22" s="28" t="str">
        <f t="shared" si="2"/>
        <v>**</v>
      </c>
      <c r="H22" s="15"/>
      <c r="I22" s="24">
        <f>IF('Reg input'!N17 = "","",'Reg input'!N17)</f>
        <v>0.21287729999999999</v>
      </c>
      <c r="J22" s="24">
        <f>IF('Reg input'!O17 = "","",'Reg input'!O17)</f>
        <v>0.15942410000000001</v>
      </c>
      <c r="K22" s="28" t="str">
        <f t="shared" si="3"/>
        <v/>
      </c>
      <c r="L22" s="15"/>
      <c r="M22" s="36">
        <f>IF('Reg input'!A17="","",'Reg input'!A17)</f>
        <v>1</v>
      </c>
      <c r="N22" s="6"/>
      <c r="O22" s="6"/>
      <c r="P22" s="5">
        <f>'Reg input'!G17</f>
        <v>5.20171E-3</v>
      </c>
      <c r="Q22" s="2">
        <f>IF('Reg input'!Q17 = "", "", 'Reg input'!Q17)</f>
        <v>0.1819308</v>
      </c>
    </row>
    <row r="23" spans="1:17">
      <c r="A23" s="4"/>
      <c r="B23" s="4"/>
      <c r="C23" s="4"/>
      <c r="D23" s="15" t="str">
        <f>'Reg input'!C18</f>
        <v>good_water_view</v>
      </c>
      <c r="E23" s="24">
        <f>'Reg input'!D18</f>
        <v>9.4055520000000004E-2</v>
      </c>
      <c r="F23" s="24">
        <f>'Reg input'!E18</f>
        <v>1.491718E-2</v>
      </c>
      <c r="G23" s="28" t="str">
        <f t="shared" si="2"/>
        <v>***</v>
      </c>
      <c r="H23" s="15"/>
      <c r="I23" s="24" t="str">
        <f>IF('Reg input'!N18 = "","",'Reg input'!N18)</f>
        <v/>
      </c>
      <c r="J23" s="24" t="str">
        <f>IF('Reg input'!O18 = "","",'Reg input'!O18)</f>
        <v/>
      </c>
      <c r="K23" s="28" t="str">
        <f t="shared" si="3"/>
        <v/>
      </c>
      <c r="L23" s="15"/>
      <c r="M23" s="36" t="str">
        <f>IF('Reg input'!A18="","",'Reg input'!A18)</f>
        <v/>
      </c>
      <c r="N23" s="6"/>
      <c r="O23" s="6"/>
      <c r="P23" s="5">
        <f>'Reg input'!G18</f>
        <v>3.030109E-10</v>
      </c>
      <c r="Q23" s="2" t="str">
        <f>IF('Reg input'!Q18 = "", "", 'Reg input'!Q18)</f>
        <v/>
      </c>
    </row>
    <row r="24" spans="1:17">
      <c r="A24" s="4"/>
      <c r="B24" s="4"/>
      <c r="C24" s="4"/>
      <c r="D24" s="15" t="str">
        <f>'Reg input'!C19</f>
        <v>bedrooms_1</v>
      </c>
      <c r="E24" s="24">
        <f>'Reg input'!D19</f>
        <v>-0.11503720000000001</v>
      </c>
      <c r="F24" s="24">
        <f>'Reg input'!E19</f>
        <v>4.1305130000000002E-2</v>
      </c>
      <c r="G24" s="28" t="str">
        <f t="shared" si="2"/>
        <v>**</v>
      </c>
      <c r="H24" s="15"/>
      <c r="I24" s="24">
        <f>IF('Reg input'!N19 = "","",'Reg input'!N19)</f>
        <v>-9.7899150000000004E-2</v>
      </c>
      <c r="J24" s="24">
        <f>IF('Reg input'!O19 = "","",'Reg input'!O19)</f>
        <v>0.1123881</v>
      </c>
      <c r="K24" s="28" t="str">
        <f t="shared" si="3"/>
        <v/>
      </c>
      <c r="L24" s="15"/>
      <c r="M24" s="36">
        <f>IF('Reg input'!A19="","",'Reg input'!A19)</f>
        <v>1</v>
      </c>
      <c r="N24" s="6"/>
      <c r="O24" s="6"/>
      <c r="P24" s="5">
        <f>'Reg input'!G19</f>
        <v>5.3642830000000001E-3</v>
      </c>
      <c r="Q24" s="2">
        <f>IF('Reg input'!Q19 = "", "", 'Reg input'!Q19)</f>
        <v>0.3838124</v>
      </c>
    </row>
    <row r="25" spans="1:17">
      <c r="A25" s="4"/>
      <c r="B25" s="4"/>
      <c r="C25" s="4"/>
      <c r="D25" s="15" t="str">
        <f>'Reg input'!C20</f>
        <v>bedrooms_2</v>
      </c>
      <c r="E25" s="24">
        <f>'Reg input'!D20</f>
        <v>-3.7001720000000002E-2</v>
      </c>
      <c r="F25" s="24">
        <f>'Reg input'!E20</f>
        <v>7.7114239999999997E-3</v>
      </c>
      <c r="G25" s="28" t="str">
        <f t="shared" si="2"/>
        <v>***</v>
      </c>
      <c r="H25" s="15"/>
      <c r="I25" s="24">
        <f>IF('Reg input'!N20 = "","",'Reg input'!N20)</f>
        <v>-4.1234659999999999E-2</v>
      </c>
      <c r="J25" s="24">
        <f>IF('Reg input'!O20 = "","",'Reg input'!O20)</f>
        <v>1.5894149999999999E-2</v>
      </c>
      <c r="K25" s="28" t="str">
        <f t="shared" si="3"/>
        <v>**</v>
      </c>
      <c r="L25" s="15"/>
      <c r="M25" s="36">
        <f>IF('Reg input'!A20="","",'Reg input'!A20)</f>
        <v>0</v>
      </c>
      <c r="N25" s="6"/>
      <c r="O25" s="6"/>
      <c r="P25" s="5">
        <f>'Reg input'!G20</f>
        <v>1.628962E-6</v>
      </c>
      <c r="Q25" s="2">
        <f>IF('Reg input'!Q20 = "", "", 'Reg input'!Q20)</f>
        <v>9.5454909999999997E-3</v>
      </c>
    </row>
    <row r="26" spans="1:17">
      <c r="A26" s="4"/>
      <c r="B26" s="4"/>
      <c r="C26" s="4"/>
      <c r="D26" s="15" t="str">
        <f>'Reg input'!C21</f>
        <v>bedrooms_4</v>
      </c>
      <c r="E26" s="24">
        <f>'Reg input'!D21</f>
        <v>9.2154709999999994E-3</v>
      </c>
      <c r="F26" s="24">
        <f>'Reg input'!E21</f>
        <v>7.0697030000000001E-3</v>
      </c>
      <c r="G26" s="28" t="str">
        <f t="shared" si="2"/>
        <v/>
      </c>
      <c r="H26" s="15"/>
      <c r="I26" s="24">
        <f>IF('Reg input'!N21 = "","",'Reg input'!N21)</f>
        <v>-7.9020380000000001E-3</v>
      </c>
      <c r="J26" s="24">
        <f>IF('Reg input'!O21 = "","",'Reg input'!O21)</f>
        <v>1.5117530000000001E-2</v>
      </c>
      <c r="K26" s="28" t="str">
        <f t="shared" si="3"/>
        <v/>
      </c>
      <c r="L26" s="15"/>
      <c r="M26" s="36">
        <f>IF('Reg input'!A21="","",'Reg input'!A21)</f>
        <v>0</v>
      </c>
      <c r="N26" s="6"/>
      <c r="O26" s="6"/>
      <c r="P26" s="5">
        <f>'Reg input'!G21</f>
        <v>0.19243589999999999</v>
      </c>
      <c r="Q26" s="2">
        <f>IF('Reg input'!Q21 = "", "", 'Reg input'!Q21)</f>
        <v>0.60123490000000002</v>
      </c>
    </row>
    <row r="27" spans="1:17">
      <c r="A27" s="4"/>
      <c r="B27" s="4"/>
      <c r="C27" s="4"/>
      <c r="D27" s="15" t="str">
        <f>'Reg input'!C22</f>
        <v>bedrooms_5</v>
      </c>
      <c r="E27" s="24">
        <f>'Reg input'!D22</f>
        <v>-4.6738490000000001E-2</v>
      </c>
      <c r="F27" s="24">
        <f>'Reg input'!E22</f>
        <v>1.4778410000000001E-2</v>
      </c>
      <c r="G27" s="28" t="str">
        <f t="shared" si="2"/>
        <v>**</v>
      </c>
      <c r="H27" s="15"/>
      <c r="I27" s="24">
        <f>IF('Reg input'!N22 = "","",'Reg input'!N22)</f>
        <v>-9.8370559999999996E-2</v>
      </c>
      <c r="J27" s="24">
        <f>IF('Reg input'!O22 = "","",'Reg input'!O22)</f>
        <v>3.8649389999999999E-2</v>
      </c>
      <c r="K27" s="28" t="str">
        <f t="shared" si="3"/>
        <v>*</v>
      </c>
      <c r="L27" s="15"/>
      <c r="M27" s="36">
        <f>IF('Reg input'!A22="","",'Reg input'!A22)</f>
        <v>0</v>
      </c>
      <c r="N27" s="6"/>
      <c r="O27" s="6"/>
      <c r="P27" s="5">
        <f>'Reg input'!G22</f>
        <v>1.5693700000000001E-3</v>
      </c>
      <c r="Q27" s="2">
        <f>IF('Reg input'!Q22 = "", "", 'Reg input'!Q22)</f>
        <v>1.0994540000000001E-2</v>
      </c>
    </row>
    <row r="28" spans="1:17">
      <c r="A28" s="4"/>
      <c r="B28" s="4"/>
      <c r="C28" s="4"/>
      <c r="D28" s="15" t="str">
        <f>'Reg input'!C23</f>
        <v>bedrooms_6</v>
      </c>
      <c r="E28" s="24">
        <f>'Reg input'!D23</f>
        <v>6.8548639999999994E-2</v>
      </c>
      <c r="F28" s="24">
        <f>'Reg input'!E23</f>
        <v>9.968958E-2</v>
      </c>
      <c r="G28" s="28" t="str">
        <f t="shared" si="2"/>
        <v/>
      </c>
      <c r="H28" s="15"/>
      <c r="I28" s="24" t="str">
        <f>IF('Reg input'!N23 = "","",'Reg input'!N23)</f>
        <v/>
      </c>
      <c r="J28" s="24" t="str">
        <f>IF('Reg input'!O23 = "","",'Reg input'!O23)</f>
        <v/>
      </c>
      <c r="K28" s="28" t="str">
        <f t="shared" si="3"/>
        <v/>
      </c>
      <c r="L28" s="15"/>
      <c r="M28" s="36" t="str">
        <f>IF('Reg input'!A23="","",'Reg input'!A23)</f>
        <v/>
      </c>
      <c r="N28" s="6"/>
      <c r="O28" s="6"/>
      <c r="P28" s="5">
        <f>'Reg input'!G23</f>
        <v>0.49171130000000002</v>
      </c>
      <c r="Q28" s="2" t="str">
        <f>IF('Reg input'!Q23 = "", "", 'Reg input'!Q23)</f>
        <v/>
      </c>
    </row>
    <row r="29" spans="1:17">
      <c r="A29" s="4"/>
      <c r="B29" s="4"/>
      <c r="C29" s="4"/>
      <c r="D29" s="15" t="str">
        <f>'Reg input'!C24</f>
        <v>bedrooms_7</v>
      </c>
      <c r="E29" s="24">
        <f>'Reg input'!D24</f>
        <v>-0.18309610000000001</v>
      </c>
      <c r="F29" s="24">
        <f>'Reg input'!E24</f>
        <v>0.1271815</v>
      </c>
      <c r="G29" s="28" t="str">
        <f t="shared" si="2"/>
        <v/>
      </c>
      <c r="H29" s="15"/>
      <c r="I29" s="24" t="str">
        <f>IF('Reg input'!N24 = "","",'Reg input'!N24)</f>
        <v/>
      </c>
      <c r="J29" s="24" t="str">
        <f>IF('Reg input'!O24 = "","",'Reg input'!O24)</f>
        <v/>
      </c>
      <c r="K29" s="28" t="str">
        <f t="shared" si="3"/>
        <v/>
      </c>
      <c r="L29" s="15"/>
      <c r="M29" s="36" t="str">
        <f>IF('Reg input'!A24="","",'Reg input'!A24)</f>
        <v/>
      </c>
      <c r="N29" s="6"/>
      <c r="O29" s="6"/>
      <c r="P29" s="5">
        <f>'Reg input'!G24</f>
        <v>0.1500068</v>
      </c>
      <c r="Q29" s="2" t="str">
        <f>IF('Reg input'!Q24 = "", "", 'Reg input'!Q24)</f>
        <v/>
      </c>
    </row>
    <row r="30" spans="1:17">
      <c r="A30" s="4"/>
      <c r="B30" s="4"/>
      <c r="C30" s="4"/>
      <c r="D30" s="15" t="str">
        <f>'Reg input'!C25</f>
        <v>bedrooms_8</v>
      </c>
      <c r="E30" s="24">
        <f>'Reg input'!D25</f>
        <v>-0.75471999999999995</v>
      </c>
      <c r="F30" s="24">
        <f>'Reg input'!E25</f>
        <v>0.158305</v>
      </c>
      <c r="G30" s="28" t="str">
        <f t="shared" si="2"/>
        <v>***</v>
      </c>
      <c r="H30" s="15"/>
      <c r="I30" s="24" t="str">
        <f>IF('Reg input'!N25 = "","",'Reg input'!N25)</f>
        <v/>
      </c>
      <c r="J30" s="24" t="str">
        <f>IF('Reg input'!O25 = "","",'Reg input'!O25)</f>
        <v/>
      </c>
      <c r="K30" s="28" t="str">
        <f t="shared" si="3"/>
        <v/>
      </c>
      <c r="L30" s="15"/>
      <c r="M30" s="36" t="str">
        <f>IF('Reg input'!A25="","",'Reg input'!A25)</f>
        <v/>
      </c>
      <c r="N30" s="6"/>
      <c r="O30" s="6"/>
      <c r="P30" s="5">
        <f>'Reg input'!G25</f>
        <v>1.8979070000000001E-6</v>
      </c>
      <c r="Q30" s="2" t="str">
        <f>IF('Reg input'!Q25 = "", "", 'Reg input'!Q25)</f>
        <v/>
      </c>
    </row>
    <row r="31" spans="1:17">
      <c r="A31" s="4"/>
      <c r="B31" s="4"/>
      <c r="C31" s="4"/>
      <c r="D31" s="15" t="str">
        <f>'Reg input'!C26</f>
        <v>bedrooms_9</v>
      </c>
      <c r="E31" s="24">
        <f>'Reg input'!D26</f>
        <v>0.41772789999999999</v>
      </c>
      <c r="F31" s="24">
        <f>'Reg input'!E26</f>
        <v>0.23509579999999999</v>
      </c>
      <c r="G31" s="28" t="str">
        <f t="shared" si="2"/>
        <v>.</v>
      </c>
      <c r="H31" s="15"/>
      <c r="I31" s="24" t="str">
        <f>IF('Reg input'!N26 = "","",'Reg input'!N26)</f>
        <v/>
      </c>
      <c r="J31" s="24" t="str">
        <f>IF('Reg input'!O26 = "","",'Reg input'!O26)</f>
        <v/>
      </c>
      <c r="K31" s="28" t="str">
        <f t="shared" si="3"/>
        <v/>
      </c>
      <c r="L31" s="15"/>
      <c r="M31" s="36" t="str">
        <f>IF('Reg input'!A26="","",'Reg input'!A26)</f>
        <v/>
      </c>
      <c r="N31" s="6"/>
      <c r="O31" s="6"/>
      <c r="P31" s="5">
        <f>'Reg input'!G26</f>
        <v>7.5632060000000001E-2</v>
      </c>
      <c r="Q31" s="2" t="str">
        <f>IF('Reg input'!Q26 = "", "", 'Reg input'!Q26)</f>
        <v/>
      </c>
    </row>
    <row r="32" spans="1:17">
      <c r="A32" s="4"/>
      <c r="B32" s="4"/>
      <c r="C32" s="4"/>
      <c r="D32" s="15" t="str">
        <f>'Reg input'!C27</f>
        <v>bathrooms_2</v>
      </c>
      <c r="E32" s="24">
        <f>'Reg input'!D27</f>
        <v>9.7981799999999994E-2</v>
      </c>
      <c r="F32" s="24">
        <f>'Reg input'!E27</f>
        <v>7.539774E-3</v>
      </c>
      <c r="G32" s="28" t="str">
        <f t="shared" si="2"/>
        <v>***</v>
      </c>
      <c r="H32" s="15"/>
      <c r="I32" s="24">
        <f>IF('Reg input'!N27 = "","",'Reg input'!N27)</f>
        <v>6.8890030000000005E-2</v>
      </c>
      <c r="J32" s="24">
        <f>IF('Reg input'!O27 = "","",'Reg input'!O27)</f>
        <v>1.6896640000000001E-2</v>
      </c>
      <c r="K32" s="28" t="str">
        <f t="shared" si="3"/>
        <v>***</v>
      </c>
      <c r="L32" s="15"/>
      <c r="M32" s="36">
        <f>IF('Reg input'!A27="","",'Reg input'!A27)</f>
        <v>0</v>
      </c>
      <c r="N32" s="6"/>
      <c r="O32" s="6"/>
      <c r="P32" s="5">
        <f>'Reg input'!G27</f>
        <v>3.1452790000000002E-38</v>
      </c>
      <c r="Q32" s="2">
        <f>IF('Reg input'!Q27 = "", "", 'Reg input'!Q27)</f>
        <v>4.7343460000000002E-5</v>
      </c>
    </row>
    <row r="33" spans="1:17">
      <c r="A33" s="4"/>
      <c r="B33" s="4"/>
      <c r="C33" s="4"/>
      <c r="D33" s="15" t="str">
        <f>'Reg input'!C28</f>
        <v>bathrooms_3</v>
      </c>
      <c r="E33" s="24">
        <f>'Reg input'!D28</f>
        <v>0.17104530000000001</v>
      </c>
      <c r="F33" s="24">
        <f>'Reg input'!E28</f>
        <v>1.962597E-2</v>
      </c>
      <c r="G33" s="28" t="str">
        <f t="shared" si="2"/>
        <v>***</v>
      </c>
      <c r="H33" s="15"/>
      <c r="I33" s="24">
        <f>IF('Reg input'!N28 = "","",'Reg input'!N28)</f>
        <v>0.33381349999999999</v>
      </c>
      <c r="J33" s="24">
        <f>IF('Reg input'!O28 = "","",'Reg input'!O28)</f>
        <v>8.4840659999999998E-2</v>
      </c>
      <c r="K33" s="28" t="str">
        <f t="shared" si="3"/>
        <v>***</v>
      </c>
      <c r="L33" s="15"/>
      <c r="M33" s="36">
        <f>IF('Reg input'!A28="","",'Reg input'!A28)</f>
        <v>0</v>
      </c>
      <c r="N33" s="6"/>
      <c r="O33" s="6"/>
      <c r="P33" s="5">
        <f>'Reg input'!G28</f>
        <v>3.4822690000000001E-18</v>
      </c>
      <c r="Q33" s="2">
        <f>IF('Reg input'!Q28 = "", "", 'Reg input'!Q28)</f>
        <v>8.6130040000000007E-5</v>
      </c>
    </row>
    <row r="34" spans="1:17">
      <c r="A34" s="4"/>
      <c r="B34" s="4"/>
      <c r="C34" s="4"/>
      <c r="D34" s="15" t="str">
        <f>'Reg input'!C29</f>
        <v>bathrooms_4</v>
      </c>
      <c r="E34" s="24">
        <f>'Reg input'!D29</f>
        <v>0.2854006</v>
      </c>
      <c r="F34" s="24">
        <f>'Reg input'!E29</f>
        <v>7.2677779999999997E-2</v>
      </c>
      <c r="G34" s="28" t="str">
        <f t="shared" si="2"/>
        <v>***</v>
      </c>
      <c r="H34" s="15"/>
      <c r="I34" s="24" t="str">
        <f>IF('Reg input'!N29 = "","",'Reg input'!N29)</f>
        <v/>
      </c>
      <c r="J34" s="24" t="str">
        <f>IF('Reg input'!O29 = "","",'Reg input'!O29)</f>
        <v/>
      </c>
      <c r="K34" s="28" t="str">
        <f t="shared" si="3"/>
        <v/>
      </c>
      <c r="L34" s="15"/>
      <c r="M34" s="36" t="str">
        <f>IF('Reg input'!A29="","",'Reg input'!A29)</f>
        <v/>
      </c>
      <c r="N34" s="6"/>
      <c r="O34" s="6"/>
      <c r="P34" s="5">
        <f>'Reg input'!G29</f>
        <v>8.6754089999999996E-5</v>
      </c>
      <c r="Q34" s="2" t="str">
        <f>IF('Reg input'!Q29 = "", "", 'Reg input'!Q29)</f>
        <v/>
      </c>
    </row>
    <row r="35" spans="1:17">
      <c r="A35" s="4"/>
      <c r="B35" s="4"/>
      <c r="C35" s="4"/>
      <c r="D35" s="15" t="str">
        <f>'Reg input'!C30</f>
        <v>bathrooms_5</v>
      </c>
      <c r="E35" s="24">
        <f>'Reg input'!D30</f>
        <v>-0.47509980000000002</v>
      </c>
      <c r="F35" s="24">
        <f>'Reg input'!E30</f>
        <v>0.22033730000000001</v>
      </c>
      <c r="G35" s="28" t="str">
        <f t="shared" si="2"/>
        <v>*</v>
      </c>
      <c r="H35" s="15"/>
      <c r="I35" s="24" t="str">
        <f>IF('Reg input'!N30 = "","",'Reg input'!N30)</f>
        <v/>
      </c>
      <c r="J35" s="24" t="str">
        <f>IF('Reg input'!O30 = "","",'Reg input'!O30)</f>
        <v/>
      </c>
      <c r="K35" s="28" t="str">
        <f t="shared" si="3"/>
        <v/>
      </c>
      <c r="L35" s="15"/>
      <c r="M35" s="36" t="str">
        <f>IF('Reg input'!A30="","",'Reg input'!A30)</f>
        <v/>
      </c>
      <c r="N35" s="6"/>
      <c r="O35" s="6"/>
      <c r="P35" s="5">
        <f>'Reg input'!G30</f>
        <v>3.1094549999999999E-2</v>
      </c>
      <c r="Q35" s="2" t="str">
        <f>IF('Reg input'!Q30 = "", "", 'Reg input'!Q30)</f>
        <v/>
      </c>
    </row>
    <row r="36" spans="1:17">
      <c r="A36" s="4"/>
      <c r="B36" s="4"/>
      <c r="C36" s="4"/>
      <c r="D36" s="15" t="str">
        <f>'Reg input'!C31</f>
        <v>bathrooms_6</v>
      </c>
      <c r="E36" s="24">
        <f>'Reg input'!D31</f>
        <v>0.2567142</v>
      </c>
      <c r="F36" s="24">
        <f>'Reg input'!E31</f>
        <v>0.13058120000000001</v>
      </c>
      <c r="G36" s="28" t="str">
        <f t="shared" si="2"/>
        <v>*</v>
      </c>
      <c r="H36" s="15"/>
      <c r="I36" s="24" t="str">
        <f>IF('Reg input'!N31 = "","",'Reg input'!N31)</f>
        <v/>
      </c>
      <c r="J36" s="24" t="str">
        <f>IF('Reg input'!O31 = "","",'Reg input'!O31)</f>
        <v/>
      </c>
      <c r="K36" s="28" t="str">
        <f t="shared" si="3"/>
        <v/>
      </c>
      <c r="L36" s="15"/>
      <c r="M36" s="36" t="str">
        <f>IF('Reg input'!A31="","",'Reg input'!A31)</f>
        <v/>
      </c>
      <c r="N36" s="6"/>
      <c r="O36" s="6"/>
      <c r="P36" s="5">
        <f>'Reg input'!G31</f>
        <v>4.9340309999999998E-2</v>
      </c>
      <c r="Q36" s="2" t="str">
        <f>IF('Reg input'!Q31 = "", "", 'Reg input'!Q31)</f>
        <v/>
      </c>
    </row>
    <row r="37" spans="1:17">
      <c r="A37" s="4"/>
      <c r="B37" s="4"/>
      <c r="C37" s="4"/>
      <c r="D37" s="15" t="str">
        <f>'Reg input'!C32</f>
        <v>period_built_1800s</v>
      </c>
      <c r="E37" s="24">
        <f>'Reg input'!D32</f>
        <v>-0.12706609999999999</v>
      </c>
      <c r="F37" s="24">
        <f>'Reg input'!E32</f>
        <v>1.284011E-2</v>
      </c>
      <c r="G37" s="28" t="str">
        <f t="shared" si="2"/>
        <v>***</v>
      </c>
      <c r="H37" s="15"/>
      <c r="I37" s="24">
        <f>IF('Reg input'!N32 = "","",'Reg input'!N32)</f>
        <v>-7.7224210000000001E-2</v>
      </c>
      <c r="J37" s="24">
        <f>IF('Reg input'!O32 = "","",'Reg input'!O32)</f>
        <v>2.9247189999999999E-2</v>
      </c>
      <c r="K37" s="28" t="str">
        <f t="shared" si="3"/>
        <v>**</v>
      </c>
      <c r="L37" s="15"/>
      <c r="M37" s="36">
        <f>IF('Reg input'!A32="","",'Reg input'!A32)</f>
        <v>0</v>
      </c>
      <c r="N37" s="6"/>
      <c r="O37" s="6"/>
      <c r="P37" s="5">
        <f>'Reg input'!G32</f>
        <v>5.8538520000000004E-23</v>
      </c>
      <c r="Q37" s="2">
        <f>IF('Reg input'!Q32 = "", "", 'Reg input'!Q32)</f>
        <v>8.3440849999999993E-3</v>
      </c>
    </row>
    <row r="38" spans="1:17">
      <c r="A38" s="4"/>
      <c r="B38" s="4"/>
      <c r="C38" s="4"/>
      <c r="D38" s="15" t="str">
        <f>'Reg input'!C33</f>
        <v>period_built_80s90s</v>
      </c>
      <c r="E38" s="24">
        <f>'Reg input'!D33</f>
        <v>5.2197880000000002E-2</v>
      </c>
      <c r="F38" s="24">
        <f>'Reg input'!E33</f>
        <v>1.1591550000000001E-2</v>
      </c>
      <c r="G38" s="28" t="str">
        <f t="shared" si="2"/>
        <v>***</v>
      </c>
      <c r="H38" s="15"/>
      <c r="I38" s="24">
        <f>IF('Reg input'!N33 = "","",'Reg input'!N33)</f>
        <v>0.20030529999999999</v>
      </c>
      <c r="J38" s="24">
        <f>IF('Reg input'!O33 = "","",'Reg input'!O33)</f>
        <v>3.6401309999999999E-2</v>
      </c>
      <c r="K38" s="28" t="str">
        <f t="shared" si="3"/>
        <v>***</v>
      </c>
      <c r="L38" s="15"/>
      <c r="M38" s="36">
        <f>IF('Reg input'!A33="","",'Reg input'!A33)</f>
        <v>0</v>
      </c>
      <c r="N38" s="6"/>
      <c r="O38" s="6"/>
      <c r="P38" s="5">
        <f>'Reg input'!G33</f>
        <v>6.7912640000000004E-6</v>
      </c>
      <c r="Q38" s="2">
        <f>IF('Reg input'!Q33 = "", "", 'Reg input'!Q33)</f>
        <v>4.2114549999999999E-8</v>
      </c>
    </row>
    <row r="39" spans="1:17">
      <c r="A39" s="4"/>
      <c r="B39" s="4"/>
      <c r="C39" s="4"/>
      <c r="D39" s="15" t="str">
        <f>'Reg input'!C34</f>
        <v>period_built_post2000</v>
      </c>
      <c r="E39" s="24">
        <f>'Reg input'!D34</f>
        <v>0.21819910000000001</v>
      </c>
      <c r="F39" s="24">
        <f>'Reg input'!E34</f>
        <v>1.249113E-2</v>
      </c>
      <c r="G39" s="28" t="str">
        <f t="shared" si="2"/>
        <v>***</v>
      </c>
      <c r="H39" s="15"/>
      <c r="I39" s="24">
        <f>IF('Reg input'!N34 = "","",'Reg input'!N34)</f>
        <v>0.26755620000000002</v>
      </c>
      <c r="J39" s="24">
        <f>IF('Reg input'!O34 = "","",'Reg input'!O34)</f>
        <v>2.7408200000000001E-2</v>
      </c>
      <c r="K39" s="28" t="str">
        <f t="shared" si="3"/>
        <v>***</v>
      </c>
      <c r="L39" s="15"/>
      <c r="M39" s="36">
        <f>IF('Reg input'!A34="","",'Reg input'!A34)</f>
        <v>0</v>
      </c>
      <c r="N39" s="6"/>
      <c r="O39" s="6"/>
      <c r="P39" s="5">
        <f>'Reg input'!G34</f>
        <v>4.260202E-67</v>
      </c>
      <c r="Q39" s="2">
        <f>IF('Reg input'!Q34 = "", "", 'Reg input'!Q34)</f>
        <v>4.9438519999999997E-22</v>
      </c>
    </row>
    <row r="40" spans="1:17">
      <c r="A40" s="4"/>
      <c r="B40" s="4"/>
      <c r="C40" s="4"/>
      <c r="D40" s="15" t="str">
        <f>'Reg input'!C35</f>
        <v>contour_level</v>
      </c>
      <c r="E40" s="24">
        <f>'Reg input'!D35</f>
        <v>5.1614819999999999E-2</v>
      </c>
      <c r="F40" s="24">
        <f>'Reg input'!E35</f>
        <v>6.8761810000000003E-3</v>
      </c>
      <c r="G40" s="28" t="str">
        <f t="shared" si="2"/>
        <v>***</v>
      </c>
      <c r="H40" s="15"/>
      <c r="I40" s="24">
        <f>IF('Reg input'!N35 = "","",'Reg input'!N35)</f>
        <v>4.1792780000000002E-2</v>
      </c>
      <c r="J40" s="24">
        <f>IF('Reg input'!O35 = "","",'Reg input'!O35)</f>
        <v>2.719415E-2</v>
      </c>
      <c r="K40" s="28" t="str">
        <f t="shared" si="3"/>
        <v/>
      </c>
      <c r="L40" s="15"/>
      <c r="M40" s="36">
        <f>IF('Reg input'!A35="","",'Reg input'!A35)</f>
        <v>1</v>
      </c>
      <c r="N40" s="6"/>
      <c r="O40" s="6"/>
      <c r="P40" s="5">
        <f>'Reg input'!G35</f>
        <v>6.7309810000000002E-14</v>
      </c>
      <c r="Q40" s="2">
        <f>IF('Reg input'!Q35 = "", "", 'Reg input'!Q35)</f>
        <v>0.1244902</v>
      </c>
    </row>
    <row r="41" spans="1:17">
      <c r="A41" s="4"/>
      <c r="B41" s="4"/>
      <c r="C41" s="4"/>
      <c r="D41" s="15" t="str">
        <f>'Reg input'!C36</f>
        <v>contour_steep</v>
      </c>
      <c r="E41" s="24">
        <f>'Reg input'!D36</f>
        <v>-6.3838880000000001E-2</v>
      </c>
      <c r="F41" s="24">
        <f>'Reg input'!E36</f>
        <v>7.6145880000000003E-3</v>
      </c>
      <c r="G41" s="28" t="str">
        <f t="shared" si="2"/>
        <v>***</v>
      </c>
      <c r="H41" s="15"/>
      <c r="I41" s="24" t="str">
        <f>IF('Reg input'!N36 = "","",'Reg input'!N36)</f>
        <v/>
      </c>
      <c r="J41" s="24" t="str">
        <f>IF('Reg input'!O36 = "","",'Reg input'!O36)</f>
        <v/>
      </c>
      <c r="K41" s="28" t="str">
        <f t="shared" si="3"/>
        <v/>
      </c>
      <c r="L41" s="15"/>
      <c r="M41" s="36" t="str">
        <f>IF('Reg input'!A36="","",'Reg input'!A36)</f>
        <v/>
      </c>
      <c r="N41" s="6"/>
      <c r="O41" s="6"/>
      <c r="P41" s="5">
        <f>'Reg input'!G36</f>
        <v>5.9960859999999998E-17</v>
      </c>
      <c r="Q41" s="2" t="str">
        <f>IF('Reg input'!Q36 = "", "", 'Reg input'!Q36)</f>
        <v/>
      </c>
    </row>
    <row r="42" spans="1:17">
      <c r="A42" s="4"/>
      <c r="B42" s="4"/>
      <c r="C42" s="4"/>
      <c r="D42" s="15" t="str">
        <f>'Reg input'!C37</f>
        <v>dist_cbd</v>
      </c>
      <c r="E42" s="24">
        <f>'Reg input'!D37</f>
        <v>-4.9490569999999998E-2</v>
      </c>
      <c r="F42" s="24">
        <f>'Reg input'!E37</f>
        <v>2.999622E-3</v>
      </c>
      <c r="G42" s="28" t="str">
        <f t="shared" si="2"/>
        <v>***</v>
      </c>
      <c r="H42" s="15"/>
      <c r="I42" s="24">
        <f>IF('Reg input'!N37 = "","",'Reg input'!N37)</f>
        <v>-1.9048280000000001E-2</v>
      </c>
      <c r="J42" s="24">
        <f>IF('Reg input'!O37 = "","",'Reg input'!O37)</f>
        <v>6.9678800000000001E-3</v>
      </c>
      <c r="K42" s="28" t="str">
        <f t="shared" si="3"/>
        <v>**</v>
      </c>
      <c r="L42" s="15"/>
      <c r="M42" s="36">
        <f>IF('Reg input'!A37="","",'Reg input'!A37)</f>
        <v>0</v>
      </c>
      <c r="N42" s="6"/>
      <c r="O42" s="6"/>
      <c r="P42" s="5">
        <f>'Reg input'!G37</f>
        <v>3.5975790000000002E-60</v>
      </c>
      <c r="Q42" s="2">
        <f>IF('Reg input'!Q37 = "", "", 'Reg input'!Q37)</f>
        <v>6.3163539999999997E-3</v>
      </c>
    </row>
    <row r="43" spans="1:17">
      <c r="A43" s="4"/>
      <c r="B43" s="4"/>
      <c r="C43" s="4"/>
      <c r="D43" s="15" t="str">
        <f>'Reg input'!C38</f>
        <v>I(building_floor_area^2)</v>
      </c>
      <c r="E43" s="24">
        <f>'Reg input'!D38</f>
        <v>-5.6965189999999999E-6</v>
      </c>
      <c r="F43" s="24">
        <f>'Reg input'!E38</f>
        <v>3.9042220000000001E-7</v>
      </c>
      <c r="G43" s="28" t="str">
        <f t="shared" si="2"/>
        <v>***</v>
      </c>
      <c r="H43" s="15"/>
      <c r="I43" s="24">
        <f>IF('Reg input'!N38 = "","",'Reg input'!N38)</f>
        <v>-6.4653879999999996E-6</v>
      </c>
      <c r="J43" s="24">
        <f>IF('Reg input'!O38 = "","",'Reg input'!O38)</f>
        <v>1.591136E-6</v>
      </c>
      <c r="K43" s="28" t="str">
        <f t="shared" si="3"/>
        <v>***</v>
      </c>
      <c r="L43" s="15"/>
      <c r="M43" s="36">
        <f>IF('Reg input'!A38="","",'Reg input'!A38)</f>
        <v>0</v>
      </c>
      <c r="N43" s="6"/>
      <c r="O43" s="6"/>
      <c r="P43" s="5">
        <f>'Reg input'!G38</f>
        <v>1.2994690000000001E-47</v>
      </c>
      <c r="Q43" s="2">
        <f>IF('Reg input'!Q38 = "", "", 'Reg input'!Q38)</f>
        <v>5.020155E-5</v>
      </c>
    </row>
    <row r="44" spans="1:17">
      <c r="A44" s="4"/>
      <c r="B44" s="4"/>
      <c r="C44" s="4"/>
      <c r="D44" s="15" t="str">
        <f>'Reg input'!C39</f>
        <v>I(land_area^2)</v>
      </c>
      <c r="E44" s="24">
        <f>'Reg input'!D39</f>
        <v>-2.6691779999999999E-9</v>
      </c>
      <c r="F44" s="24">
        <f>'Reg input'!E39</f>
        <v>5.3985420000000005E-10</v>
      </c>
      <c r="G44" s="28" t="str">
        <f t="shared" si="2"/>
        <v>***</v>
      </c>
      <c r="H44" s="15"/>
      <c r="I44" s="24">
        <f>IF('Reg input'!N39 = "","",'Reg input'!N39)</f>
        <v>-8.4750369999999993E-8</v>
      </c>
      <c r="J44" s="24">
        <f>IF('Reg input'!O39 = "","",'Reg input'!O39)</f>
        <v>3.1782659999999998E-8</v>
      </c>
      <c r="K44" s="28" t="str">
        <f t="shared" si="3"/>
        <v>**</v>
      </c>
      <c r="L44" s="15"/>
      <c r="M44" s="36">
        <f>IF('Reg input'!A39="","",'Reg input'!A39)</f>
        <v>0</v>
      </c>
      <c r="N44" s="6"/>
      <c r="O44" s="6"/>
      <c r="P44" s="5">
        <f>'Reg input'!G39</f>
        <v>7.7978879999999996E-7</v>
      </c>
      <c r="Q44" s="2">
        <f>IF('Reg input'!Q39 = "", "", 'Reg input'!Q39)</f>
        <v>7.7237850000000004E-3</v>
      </c>
    </row>
    <row r="45" spans="1:17">
      <c r="A45" s="4"/>
      <c r="B45" s="4"/>
      <c r="C45" s="4"/>
      <c r="D45" s="15" t="str">
        <f>'Reg input'!C40</f>
        <v>I(median_income^2)</v>
      </c>
      <c r="E45" s="24">
        <f>'Reg input'!D40</f>
        <v>-9.1081409999999995E-4</v>
      </c>
      <c r="F45" s="24">
        <f>'Reg input'!E40</f>
        <v>3.5011219999999998E-4</v>
      </c>
      <c r="G45" s="28" t="str">
        <f t="shared" si="2"/>
        <v>**</v>
      </c>
      <c r="H45" s="15"/>
      <c r="I45" s="24">
        <f>IF('Reg input'!N40 = "","",'Reg input'!N40)</f>
        <v>-6.2173509999999998E-5</v>
      </c>
      <c r="J45" s="24">
        <f>IF('Reg input'!O40 = "","",'Reg input'!O40)</f>
        <v>9.7419369999999996E-4</v>
      </c>
      <c r="K45" s="28" t="str">
        <f t="shared" si="3"/>
        <v/>
      </c>
      <c r="L45" s="15"/>
      <c r="M45" s="36">
        <f>IF('Reg input'!A40="","",'Reg input'!A40)</f>
        <v>1</v>
      </c>
      <c r="N45" s="6"/>
      <c r="O45" s="6"/>
      <c r="P45" s="5">
        <f>'Reg input'!G40</f>
        <v>9.2989019999999995E-3</v>
      </c>
      <c r="Q45" s="2">
        <f>IF('Reg input'!Q40 = "", "", 'Reg input'!Q40)</f>
        <v>0.94911939999999995</v>
      </c>
    </row>
    <row r="46" spans="1:17">
      <c r="A46" s="4"/>
      <c r="B46" s="4"/>
      <c r="C46" s="4"/>
      <c r="D46" s="15" t="str">
        <f>'Reg input'!C41</f>
        <v>sale_year_2013</v>
      </c>
      <c r="E46" s="24">
        <f>'Reg input'!D41</f>
        <v>3.2299109999999999E-2</v>
      </c>
      <c r="F46" s="24">
        <f>'Reg input'!E41</f>
        <v>9.8357259999999995E-3</v>
      </c>
      <c r="G46" s="28" t="str">
        <f t="shared" si="2"/>
        <v>**</v>
      </c>
      <c r="H46" s="15"/>
      <c r="I46" s="24">
        <f>IF('Reg input'!N41 = "","",'Reg input'!N41)</f>
        <v>2.6777840000000001E-2</v>
      </c>
      <c r="J46" s="24">
        <f>IF('Reg input'!O41 = "","",'Reg input'!O41)</f>
        <v>1.995241E-2</v>
      </c>
      <c r="K46" s="28" t="str">
        <f t="shared" si="3"/>
        <v/>
      </c>
      <c r="L46" s="15"/>
      <c r="M46" s="36">
        <f>IF('Reg input'!A41="","",'Reg input'!A41)</f>
        <v>1</v>
      </c>
      <c r="N46" s="6"/>
      <c r="O46" s="6"/>
      <c r="P46" s="5">
        <f>'Reg input'!G41</f>
        <v>1.02834E-3</v>
      </c>
      <c r="Q46" s="2">
        <f>IF('Reg input'!Q41 = "", "", 'Reg input'!Q41)</f>
        <v>0.17971780000000001</v>
      </c>
    </row>
    <row r="47" spans="1:17">
      <c r="A47" s="4"/>
      <c r="B47" s="4"/>
      <c r="C47" s="4"/>
      <c r="D47" s="15" t="str">
        <f>'Reg input'!C42</f>
        <v>sale_year_2014</v>
      </c>
      <c r="E47" s="24">
        <f>'Reg input'!D42</f>
        <v>3.6668470000000002E-2</v>
      </c>
      <c r="F47" s="24">
        <f>'Reg input'!E42</f>
        <v>1.005707E-2</v>
      </c>
      <c r="G47" s="28" t="str">
        <f t="shared" si="2"/>
        <v>***</v>
      </c>
      <c r="H47" s="15"/>
      <c r="I47" s="24">
        <f>IF('Reg input'!N42 = "","",'Reg input'!N42)</f>
        <v>4.1997E-2</v>
      </c>
      <c r="J47" s="24">
        <f>IF('Reg input'!O42 = "","",'Reg input'!O42)</f>
        <v>2.0273989999999999E-2</v>
      </c>
      <c r="K47" s="28" t="str">
        <f t="shared" si="3"/>
        <v>*</v>
      </c>
      <c r="L47" s="15"/>
      <c r="M47" s="36">
        <f>IF('Reg input'!A42="","",'Reg input'!A42)</f>
        <v>0</v>
      </c>
      <c r="N47" s="6"/>
      <c r="O47" s="6"/>
      <c r="P47" s="5">
        <f>'Reg input'!G42</f>
        <v>2.6799210000000003E-4</v>
      </c>
      <c r="Q47" s="2">
        <f>IF('Reg input'!Q42 = "", "", 'Reg input'!Q42)</f>
        <v>3.844032E-2</v>
      </c>
    </row>
    <row r="48" spans="1:17">
      <c r="A48" s="4"/>
      <c r="B48" s="4"/>
      <c r="C48" s="4"/>
      <c r="D48" s="15" t="str">
        <f>'Reg input'!C43</f>
        <v>sale_year_2015</v>
      </c>
      <c r="E48" s="24">
        <f>'Reg input'!D43</f>
        <v>6.1445819999999998E-2</v>
      </c>
      <c r="F48" s="24">
        <f>'Reg input'!E43</f>
        <v>1.206287E-2</v>
      </c>
      <c r="G48" s="28" t="str">
        <f t="shared" si="2"/>
        <v>***</v>
      </c>
      <c r="H48" s="15"/>
      <c r="I48" s="24">
        <f>IF('Reg input'!N43 = "","",'Reg input'!N43)</f>
        <v>4.1370980000000002E-2</v>
      </c>
      <c r="J48" s="24">
        <f>IF('Reg input'!O43 = "","",'Reg input'!O43)</f>
        <v>2.4643490000000001E-2</v>
      </c>
      <c r="K48" s="28" t="str">
        <f t="shared" si="3"/>
        <v>.</v>
      </c>
      <c r="L48" s="15"/>
      <c r="M48" s="36">
        <f>IF('Reg input'!A43="","",'Reg input'!A43)</f>
        <v>1</v>
      </c>
      <c r="N48" s="6"/>
      <c r="O48" s="6"/>
      <c r="P48" s="5">
        <f>'Reg input'!G43</f>
        <v>3.5892510000000001E-7</v>
      </c>
      <c r="Q48" s="2">
        <f>IF('Reg input'!Q43 = "", "", 'Reg input'!Q43)</f>
        <v>9.3348360000000005E-2</v>
      </c>
    </row>
    <row r="49" spans="1:17">
      <c r="A49" s="4"/>
      <c r="B49" s="4"/>
      <c r="C49" s="4"/>
      <c r="D49" s="15" t="str">
        <f>'Reg input'!C44</f>
        <v>sale_year_2016</v>
      </c>
      <c r="E49" s="24">
        <f>'Reg input'!D44</f>
        <v>0.16456660000000001</v>
      </c>
      <c r="F49" s="24">
        <f>'Reg input'!E44</f>
        <v>1.528378E-2</v>
      </c>
      <c r="G49" s="28" t="str">
        <f t="shared" si="2"/>
        <v>***</v>
      </c>
      <c r="H49" s="15"/>
      <c r="I49" s="24">
        <f>IF('Reg input'!N44 = "","",'Reg input'!N44)</f>
        <v>0.15827069999999999</v>
      </c>
      <c r="J49" s="24">
        <f>IF('Reg input'!O44 = "","",'Reg input'!O44)</f>
        <v>3.1133870000000001E-2</v>
      </c>
      <c r="K49" s="28" t="str">
        <f t="shared" si="3"/>
        <v>***</v>
      </c>
      <c r="L49" s="15"/>
      <c r="M49" s="36">
        <f>IF('Reg input'!A44="","",'Reg input'!A44)</f>
        <v>0</v>
      </c>
      <c r="N49" s="6"/>
      <c r="O49" s="6"/>
      <c r="P49" s="5">
        <f>'Reg input'!G44</f>
        <v>7.4692659999999999E-27</v>
      </c>
      <c r="Q49" s="2">
        <f>IF('Reg input'!Q44 = "", "", 'Reg input'!Q44)</f>
        <v>4.0428890000000001E-7</v>
      </c>
    </row>
    <row r="50" spans="1:17">
      <c r="A50" s="4"/>
      <c r="B50" s="4"/>
      <c r="C50" s="4"/>
      <c r="D50" s="15" t="str">
        <f>'Reg input'!C45</f>
        <v>sale_year_2017</v>
      </c>
      <c r="E50" s="24">
        <f>'Reg input'!D45</f>
        <v>0.28904829999999998</v>
      </c>
      <c r="F50" s="24">
        <f>'Reg input'!E45</f>
        <v>1.5522579999999999E-2</v>
      </c>
      <c r="G50" s="28" t="str">
        <f t="shared" si="2"/>
        <v>***</v>
      </c>
      <c r="H50" s="15"/>
      <c r="I50" s="24">
        <f>IF('Reg input'!N45 = "","",'Reg input'!N45)</f>
        <v>0.27184459999999999</v>
      </c>
      <c r="J50" s="24">
        <f>IF('Reg input'!O45 = "","",'Reg input'!O45)</f>
        <v>3.1429279999999997E-2</v>
      </c>
      <c r="K50" s="28" t="str">
        <f t="shared" si="3"/>
        <v>***</v>
      </c>
      <c r="L50" s="15"/>
      <c r="M50" s="36">
        <f>IF('Reg input'!A45="","",'Reg input'!A45)</f>
        <v>0</v>
      </c>
      <c r="N50" s="6"/>
      <c r="O50" s="6"/>
      <c r="P50" s="5">
        <f>'Reg input'!G45</f>
        <v>8.3136409999999996E-76</v>
      </c>
      <c r="Q50" s="2">
        <f>IF('Reg input'!Q45 = "", "", 'Reg input'!Q45)</f>
        <v>1.030187E-17</v>
      </c>
    </row>
    <row r="51" spans="1:17">
      <c r="A51" s="4"/>
      <c r="B51" s="4"/>
      <c r="C51" s="4"/>
      <c r="D51" s="19" t="str">
        <f>'Reg input'!C46</f>
        <v>sale_year_2018</v>
      </c>
      <c r="E51" s="37">
        <f>'Reg input'!D46</f>
        <v>0.33906160000000002</v>
      </c>
      <c r="F51" s="37">
        <f>'Reg input'!E46</f>
        <v>1.69324E-2</v>
      </c>
      <c r="G51" s="38" t="str">
        <f t="shared" si="2"/>
        <v>***</v>
      </c>
      <c r="H51" s="15"/>
      <c r="I51" s="37">
        <f>IF('Reg input'!N46 = "","",'Reg input'!N46)</f>
        <v>0.31503419999999999</v>
      </c>
      <c r="J51" s="37">
        <f>IF('Reg input'!O46 = "","",'Reg input'!O46)</f>
        <v>3.3966700000000002E-2</v>
      </c>
      <c r="K51" s="38" t="str">
        <f t="shared" si="3"/>
        <v>***</v>
      </c>
      <c r="L51" s="15"/>
      <c r="M51" s="39">
        <f>IF('Reg input'!A46="","",'Reg input'!A46)</f>
        <v>0</v>
      </c>
      <c r="N51" s="6"/>
      <c r="O51" s="6"/>
      <c r="P51" s="5">
        <f>'Reg input'!G46</f>
        <v>4.3255719999999996E-87</v>
      </c>
      <c r="Q51" s="2">
        <f>IF('Reg input'!Q46 = "", "", 'Reg input'!Q46)</f>
        <v>4.3925679999999997E-20</v>
      </c>
    </row>
    <row r="52" spans="1:17">
      <c r="A52" s="4"/>
      <c r="B52" s="4"/>
      <c r="D52" s="15"/>
      <c r="E52" s="44"/>
      <c r="F52" s="44"/>
      <c r="G52" s="44"/>
      <c r="H52" s="44"/>
      <c r="I52" s="44"/>
      <c r="J52" s="44"/>
      <c r="K52" s="44"/>
      <c r="L52" s="44"/>
      <c r="M52" s="44"/>
      <c r="N52" s="4"/>
      <c r="O52" s="4"/>
      <c r="P52" s="4"/>
      <c r="Q52" s="4"/>
    </row>
    <row r="53" spans="1:17">
      <c r="A53" s="4"/>
      <c r="B53" s="4"/>
      <c r="N53" s="4"/>
      <c r="O53" s="4"/>
      <c r="P53" s="4"/>
      <c r="Q53" s="4"/>
    </row>
    <row r="54" spans="1:17">
      <c r="A54" s="4"/>
      <c r="B54" s="4"/>
      <c r="D54" s="46" t="s">
        <v>98</v>
      </c>
      <c r="E54" s="20"/>
      <c r="F54" s="20"/>
      <c r="G54" s="26"/>
      <c r="H54" s="26"/>
      <c r="I54" s="26"/>
      <c r="J54" s="26"/>
      <c r="K54" s="26"/>
      <c r="L54" s="26"/>
      <c r="N54" s="4"/>
      <c r="O54" s="4"/>
      <c r="P54" s="4"/>
      <c r="Q54" s="4"/>
    </row>
    <row r="55" spans="1:17">
      <c r="A55" s="4"/>
      <c r="B55" s="4"/>
      <c r="D55" s="27"/>
      <c r="E55" s="53" t="s">
        <v>63</v>
      </c>
      <c r="F55" s="53"/>
      <c r="G55" s="53"/>
      <c r="H55" s="28"/>
      <c r="I55" s="53" t="s">
        <v>64</v>
      </c>
      <c r="J55" s="53"/>
      <c r="K55" s="53"/>
      <c r="L55" s="28"/>
      <c r="M55" s="56"/>
      <c r="N55" s="4"/>
      <c r="O55" s="4"/>
      <c r="P55" s="4"/>
      <c r="Q55" s="4"/>
    </row>
    <row r="56" spans="1:17">
      <c r="A56" s="4"/>
      <c r="B56" s="4"/>
      <c r="D56" s="19" t="s">
        <v>55</v>
      </c>
      <c r="E56" s="19"/>
      <c r="F56" s="19"/>
      <c r="G56" s="19"/>
      <c r="H56" s="22"/>
      <c r="I56" s="19"/>
      <c r="J56" s="19"/>
      <c r="K56" s="19"/>
      <c r="L56" s="22"/>
      <c r="M56" s="55"/>
      <c r="N56" s="4"/>
      <c r="O56" s="4"/>
      <c r="P56" s="4"/>
      <c r="Q56" s="4"/>
    </row>
    <row r="57" spans="1:17">
      <c r="A57" s="4"/>
      <c r="B57" s="4"/>
      <c r="D57" s="22" t="s">
        <v>50</v>
      </c>
      <c r="E57" s="44"/>
      <c r="F57" s="22"/>
      <c r="G57" s="11">
        <v>-1.30098</v>
      </c>
      <c r="H57" s="22"/>
      <c r="I57" s="44"/>
      <c r="J57" s="22"/>
      <c r="K57" s="11">
        <v>-1.1778999999999999</v>
      </c>
      <c r="L57" s="22"/>
      <c r="M57" s="55"/>
      <c r="N57" s="4"/>
      <c r="O57" s="4"/>
      <c r="P57" s="4"/>
      <c r="Q57" s="4"/>
    </row>
    <row r="58" spans="1:17">
      <c r="A58" s="4"/>
      <c r="B58" s="4"/>
      <c r="C58" s="4"/>
      <c r="D58" s="22" t="s">
        <v>51</v>
      </c>
      <c r="E58" s="44"/>
      <c r="F58" s="22"/>
      <c r="G58" s="11">
        <v>-0.12814999999999999</v>
      </c>
      <c r="H58" s="22"/>
      <c r="I58" s="44"/>
      <c r="J58" s="22"/>
      <c r="K58" s="11">
        <v>-0.12221</v>
      </c>
      <c r="L58" s="22"/>
      <c r="M58" s="55"/>
      <c r="N58" s="4"/>
      <c r="O58" s="4"/>
      <c r="P58" s="4"/>
      <c r="Q58" s="4"/>
    </row>
    <row r="59" spans="1:17">
      <c r="A59" s="4"/>
      <c r="B59" s="4"/>
      <c r="C59" s="4"/>
      <c r="D59" s="22" t="s">
        <v>52</v>
      </c>
      <c r="E59" s="44"/>
      <c r="F59" s="22"/>
      <c r="G59" s="11">
        <v>9.5700000000000004E-3</v>
      </c>
      <c r="H59" s="22"/>
      <c r="I59" s="44"/>
      <c r="J59" s="22"/>
      <c r="K59" s="11">
        <v>1.932E-2</v>
      </c>
      <c r="L59" s="22"/>
      <c r="M59" s="55"/>
      <c r="N59" s="4"/>
      <c r="O59" s="4"/>
      <c r="P59" s="4"/>
      <c r="Q59" s="4"/>
    </row>
    <row r="60" spans="1:17">
      <c r="A60" s="4"/>
      <c r="B60" s="4"/>
      <c r="C60" s="4"/>
      <c r="D60" s="22" t="s">
        <v>53</v>
      </c>
      <c r="E60" s="44"/>
      <c r="F60" s="22"/>
      <c r="G60" s="11">
        <v>0.13686000000000001</v>
      </c>
      <c r="H60" s="22"/>
      <c r="I60" s="44"/>
      <c r="J60" s="22"/>
      <c r="K60" s="11">
        <v>0.14496999999999999</v>
      </c>
      <c r="L60" s="22"/>
      <c r="M60" s="55"/>
      <c r="N60" s="4"/>
      <c r="O60" s="4"/>
      <c r="P60" s="4"/>
      <c r="Q60" s="4"/>
    </row>
    <row r="61" spans="1:17">
      <c r="A61" s="4"/>
      <c r="B61" s="4"/>
      <c r="C61" s="4"/>
      <c r="D61" s="22" t="s">
        <v>54</v>
      </c>
      <c r="E61" s="54"/>
      <c r="F61" s="22"/>
      <c r="G61" s="11">
        <v>0.98790999999999995</v>
      </c>
      <c r="H61" s="22"/>
      <c r="I61" s="54"/>
      <c r="J61" s="22"/>
      <c r="K61" s="11">
        <v>0.71228999999999998</v>
      </c>
      <c r="L61" s="22"/>
      <c r="M61" s="55"/>
      <c r="N61" s="4"/>
      <c r="O61" s="4"/>
      <c r="P61" s="4"/>
      <c r="Q61" s="4"/>
    </row>
    <row r="62" spans="1:17">
      <c r="D62" s="14"/>
      <c r="E62" s="44"/>
      <c r="F62" s="14"/>
      <c r="G62" s="14"/>
      <c r="H62" s="22"/>
      <c r="I62" s="44"/>
      <c r="J62" s="14"/>
      <c r="K62" s="14"/>
      <c r="L62" s="22"/>
      <c r="M62" s="55"/>
    </row>
    <row r="63" spans="1:17">
      <c r="D63" s="19" t="s">
        <v>65</v>
      </c>
      <c r="E63" s="54"/>
      <c r="F63" s="19"/>
      <c r="G63" s="19"/>
      <c r="H63" s="22"/>
      <c r="I63" s="54"/>
      <c r="J63" s="19"/>
      <c r="K63" s="19"/>
      <c r="L63" s="22"/>
      <c r="M63" s="55"/>
    </row>
    <row r="64" spans="1:17">
      <c r="D64" s="22" t="s">
        <v>62</v>
      </c>
      <c r="E64" s="44"/>
      <c r="F64" s="22"/>
      <c r="G64" s="22">
        <v>8098</v>
      </c>
      <c r="H64" s="22"/>
      <c r="I64" s="44"/>
      <c r="J64" s="22"/>
      <c r="K64" s="22">
        <v>2070</v>
      </c>
      <c r="L64" s="22"/>
      <c r="M64" s="55"/>
    </row>
    <row r="65" spans="4:13">
      <c r="D65" s="22" t="s">
        <v>56</v>
      </c>
      <c r="E65" s="44"/>
      <c r="F65" s="22"/>
      <c r="G65" s="22">
        <v>0.21909999999999999</v>
      </c>
      <c r="H65" s="22"/>
      <c r="I65" s="44"/>
      <c r="J65" s="22"/>
      <c r="K65" s="22">
        <v>0.21970000000000001</v>
      </c>
      <c r="L65" s="40"/>
      <c r="M65" s="55"/>
    </row>
    <row r="66" spans="4:13">
      <c r="D66" s="22" t="s">
        <v>57</v>
      </c>
      <c r="E66" s="44"/>
      <c r="F66" s="22"/>
      <c r="G66" s="22">
        <v>8057</v>
      </c>
      <c r="H66" s="22"/>
      <c r="I66" s="44"/>
      <c r="J66" s="22"/>
      <c r="K66" s="22">
        <v>2038</v>
      </c>
      <c r="L66" s="40"/>
      <c r="M66" s="55"/>
    </row>
    <row r="67" spans="4:13">
      <c r="D67" s="22" t="s">
        <v>58</v>
      </c>
      <c r="E67" s="44"/>
      <c r="F67" s="22"/>
      <c r="G67" s="22">
        <v>0.72230000000000005</v>
      </c>
      <c r="H67" s="22"/>
      <c r="I67" s="44"/>
      <c r="J67" s="22"/>
      <c r="K67" s="22">
        <v>0.67190000000000005</v>
      </c>
      <c r="L67" s="40"/>
      <c r="M67" s="55"/>
    </row>
    <row r="68" spans="4:13">
      <c r="D68" s="22" t="s">
        <v>59</v>
      </c>
      <c r="E68" s="44"/>
      <c r="F68" s="22"/>
      <c r="G68" s="22">
        <v>0.72089999999999999</v>
      </c>
      <c r="H68" s="22"/>
      <c r="I68" s="44"/>
      <c r="J68" s="22"/>
      <c r="K68" s="22">
        <v>0.66690000000000005</v>
      </c>
      <c r="L68" s="22"/>
      <c r="M68" s="55"/>
    </row>
    <row r="69" spans="4:13">
      <c r="D69" s="22" t="s">
        <v>60</v>
      </c>
      <c r="E69" s="44"/>
      <c r="F69" s="22"/>
      <c r="G69" s="22">
        <v>523.9</v>
      </c>
      <c r="H69" s="22"/>
      <c r="I69" s="44"/>
      <c r="J69" s="22"/>
      <c r="K69" s="22">
        <v>134.6</v>
      </c>
      <c r="L69" s="22"/>
      <c r="M69" s="55"/>
    </row>
    <row r="70" spans="4:13">
      <c r="D70" s="19" t="s">
        <v>61</v>
      </c>
      <c r="E70" s="54"/>
      <c r="F70" s="19"/>
      <c r="G70" s="19">
        <v>0</v>
      </c>
      <c r="H70" s="22"/>
      <c r="I70" s="54"/>
      <c r="J70" s="19"/>
      <c r="K70" s="19">
        <v>0</v>
      </c>
      <c r="L70" s="22"/>
      <c r="M70" s="55"/>
    </row>
    <row r="71" spans="4:13">
      <c r="D71" s="22"/>
      <c r="E71" s="22"/>
      <c r="F71" s="22"/>
      <c r="G71" s="22"/>
      <c r="H71" s="22"/>
      <c r="I71" s="22"/>
      <c r="J71" s="22"/>
      <c r="K71" s="22"/>
      <c r="L71" s="22"/>
      <c r="M71" s="55"/>
    </row>
    <row r="72" spans="4:13">
      <c r="D72" s="19" t="s">
        <v>49</v>
      </c>
      <c r="E72" s="19"/>
      <c r="F72" s="19"/>
      <c r="G72" s="19"/>
      <c r="H72" s="19"/>
      <c r="I72" s="19"/>
      <c r="J72" s="19"/>
      <c r="K72" s="19"/>
      <c r="L72" s="19"/>
      <c r="M72" s="55"/>
    </row>
    <row r="73" spans="4:13">
      <c r="D73" s="43"/>
      <c r="E73" s="43"/>
      <c r="F73" s="43"/>
      <c r="G73" s="43"/>
      <c r="H73" s="43"/>
      <c r="I73" s="43"/>
      <c r="J73" s="43"/>
      <c r="K73" s="43"/>
      <c r="L73" s="43"/>
      <c r="M73" s="57"/>
    </row>
    <row r="74" spans="4:13">
      <c r="D74" s="43"/>
      <c r="E74" s="43"/>
      <c r="F74" s="43"/>
      <c r="G74" s="43"/>
      <c r="H74" s="43"/>
      <c r="I74" s="43"/>
      <c r="J74" s="43"/>
      <c r="K74" s="43"/>
      <c r="L74" s="43"/>
      <c r="M74" s="43"/>
    </row>
    <row r="75" spans="4:13">
      <c r="D75" s="43"/>
      <c r="E75" s="43"/>
      <c r="F75" s="43"/>
      <c r="G75" s="43"/>
      <c r="H75" s="43"/>
      <c r="I75" s="43"/>
      <c r="J75" s="43"/>
      <c r="K75" s="4"/>
      <c r="L75" s="4"/>
    </row>
    <row r="76" spans="4:13">
      <c r="D76" s="43"/>
      <c r="E76" s="43"/>
      <c r="F76" s="43"/>
      <c r="G76" s="43"/>
      <c r="H76" s="43"/>
      <c r="I76" s="43"/>
      <c r="J76" s="43"/>
      <c r="K76" s="4"/>
      <c r="L76" s="4"/>
    </row>
    <row r="77" spans="4:13">
      <c r="D77" s="43"/>
      <c r="E77" s="43"/>
      <c r="F77" s="43"/>
      <c r="G77" s="43"/>
      <c r="H77" s="43"/>
      <c r="I77" s="43"/>
      <c r="J77" s="43"/>
      <c r="K77" s="4"/>
      <c r="L77" s="4"/>
    </row>
    <row r="78" spans="4:13">
      <c r="D78" s="43"/>
      <c r="E78" s="43"/>
      <c r="F78" s="43"/>
      <c r="G78" s="43"/>
      <c r="H78" s="43"/>
      <c r="I78" s="43"/>
      <c r="J78" s="43"/>
      <c r="K78" s="4"/>
      <c r="L78" s="4"/>
    </row>
    <row r="79" spans="4:13">
      <c r="D79" s="4"/>
      <c r="E79" s="4"/>
      <c r="F79" s="4"/>
      <c r="G79" s="4"/>
      <c r="H79" s="4"/>
      <c r="I79" s="4"/>
      <c r="J79" s="4"/>
      <c r="K79" s="4"/>
      <c r="L79" s="4"/>
    </row>
    <row r="80" spans="4:13">
      <c r="D80" s="4"/>
      <c r="E80" s="4"/>
      <c r="F80" s="4"/>
      <c r="G80" s="4"/>
      <c r="H80" s="4"/>
      <c r="I80" s="4"/>
      <c r="J80" s="4"/>
      <c r="K80" s="4"/>
      <c r="L80" s="4"/>
    </row>
    <row r="81" spans="4:12">
      <c r="D81" s="4"/>
      <c r="E81" s="4"/>
      <c r="F81" s="4"/>
      <c r="G81" s="4"/>
      <c r="H81" s="4"/>
      <c r="I81" s="4"/>
      <c r="J81" s="4"/>
      <c r="K81" s="4"/>
      <c r="L81" s="4"/>
    </row>
    <row r="82" spans="4:12">
      <c r="D82" s="4"/>
      <c r="E82" s="4"/>
      <c r="F82" s="4"/>
      <c r="G82" s="4"/>
      <c r="H82" s="4"/>
      <c r="I82" s="4"/>
      <c r="J82" s="4"/>
      <c r="K82" s="4"/>
      <c r="L82" s="4"/>
    </row>
    <row r="83" spans="4:12">
      <c r="D83" s="4"/>
      <c r="E83" s="4"/>
      <c r="F83" s="4"/>
      <c r="G83" s="4"/>
      <c r="H83" s="4"/>
      <c r="I83" s="4"/>
      <c r="J83" s="4"/>
      <c r="K83" s="4"/>
      <c r="L83" s="4"/>
    </row>
  </sheetData>
  <mergeCells count="4">
    <mergeCell ref="E9:G9"/>
    <mergeCell ref="I9:K9"/>
    <mergeCell ref="E55:G55"/>
    <mergeCell ref="I55:K55"/>
  </mergeCells>
  <conditionalFormatting sqref="M12:O51">
    <cfRule type="cellIs" dxfId="7" priority="6" operator="equal">
      <formula>1</formula>
    </cfRule>
  </conditionalFormatting>
  <conditionalFormatting sqref="D56">
    <cfRule type="expression" dxfId="6" priority="22">
      <formula>IF(#REF!=1,1,0)</formula>
    </cfRule>
    <cfRule type="expression" dxfId="5" priority="23">
      <formula>IF(#REF!=1,1,0)</formula>
    </cfRule>
  </conditionalFormatting>
  <conditionalFormatting sqref="E7 E11:E51">
    <cfRule type="expression" dxfId="4" priority="9">
      <formula>IF(AND(E7&gt;0,P7&lt;0.05),1,0)</formula>
    </cfRule>
    <cfRule type="expression" dxfId="3" priority="10">
      <formula>IF(AND(E7&lt;0,P7&lt;0.05),1,0)</formula>
    </cfRule>
  </conditionalFormatting>
  <conditionalFormatting sqref="I7 I11:I51">
    <cfRule type="expression" dxfId="2" priority="3">
      <formula>IF(AND(I7&gt;0,Q7&lt;0.05),1,0)</formula>
    </cfRule>
    <cfRule type="expression" dxfId="1" priority="4">
      <formula>IF(AND(I7&lt;0,Q7&lt;0.05),1,0)</formula>
    </cfRule>
  </conditionalFormatting>
  <conditionalFormatting sqref="D12:D14">
    <cfRule type="containsText" dxfId="0" priority="1" operator="containsText" text="e">
      <formula>NOT(ISERROR(SEARCH("e",D12)))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ED5C-81CD-0E4F-B98D-277E40144FD2}">
  <dimension ref="C3:T55"/>
  <sheetViews>
    <sheetView topLeftCell="A26" workbookViewId="0">
      <selection activeCell="Q53" sqref="Q53"/>
    </sheetView>
  </sheetViews>
  <sheetFormatPr baseColWidth="10" defaultRowHeight="16"/>
  <sheetData>
    <row r="3" spans="3:20">
      <c r="C3" t="s">
        <v>92</v>
      </c>
      <c r="M3" t="s">
        <v>93</v>
      </c>
    </row>
    <row r="4" spans="3:20">
      <c r="C4" t="s">
        <v>69</v>
      </c>
      <c r="M4" t="s">
        <v>69</v>
      </c>
    </row>
    <row r="5" spans="3:20">
      <c r="C5" s="1"/>
      <c r="D5" s="1" t="s">
        <v>74</v>
      </c>
      <c r="E5" s="1" t="s">
        <v>75</v>
      </c>
      <c r="F5" s="1" t="s">
        <v>76</v>
      </c>
      <c r="G5" s="1" t="s">
        <v>81</v>
      </c>
      <c r="H5" s="1" t="s">
        <v>82</v>
      </c>
      <c r="I5" s="1" t="s">
        <v>83</v>
      </c>
      <c r="J5" s="1" t="s">
        <v>84</v>
      </c>
      <c r="M5" s="1"/>
      <c r="N5" s="1" t="s">
        <v>74</v>
      </c>
      <c r="O5" s="1" t="s">
        <v>75</v>
      </c>
      <c r="P5" s="1" t="s">
        <v>76</v>
      </c>
      <c r="Q5" s="1" t="s">
        <v>81</v>
      </c>
      <c r="R5" s="1" t="s">
        <v>82</v>
      </c>
      <c r="S5" s="1" t="s">
        <v>83</v>
      </c>
      <c r="T5" s="1" t="s">
        <v>84</v>
      </c>
    </row>
    <row r="6" spans="3:20">
      <c r="C6" s="1"/>
      <c r="D6" s="1" t="s">
        <v>74</v>
      </c>
      <c r="E6" s="1" t="s">
        <v>75</v>
      </c>
      <c r="F6" s="1" t="s">
        <v>76</v>
      </c>
      <c r="G6" s="1" t="s">
        <v>81</v>
      </c>
      <c r="H6" s="1" t="s">
        <v>82</v>
      </c>
      <c r="I6" s="1" t="s">
        <v>83</v>
      </c>
      <c r="J6" s="1" t="s">
        <v>84</v>
      </c>
      <c r="M6" s="1"/>
      <c r="N6" s="1" t="s">
        <v>74</v>
      </c>
      <c r="O6" s="1" t="s">
        <v>75</v>
      </c>
      <c r="P6" s="1" t="s">
        <v>76</v>
      </c>
      <c r="Q6" s="1" t="s">
        <v>81</v>
      </c>
      <c r="R6" s="1" t="s">
        <v>82</v>
      </c>
      <c r="S6" s="1" t="s">
        <v>83</v>
      </c>
      <c r="T6" s="1" t="s">
        <v>84</v>
      </c>
    </row>
    <row r="7" spans="3:20">
      <c r="C7" t="s">
        <v>6</v>
      </c>
      <c r="D7" s="41">
        <v>119.6707</v>
      </c>
      <c r="E7" s="41">
        <v>142.98660000000001</v>
      </c>
      <c r="F7">
        <v>57.628566509999999</v>
      </c>
      <c r="G7">
        <v>-0.62980862999999998</v>
      </c>
      <c r="H7">
        <v>6.9932901199999994E-2</v>
      </c>
      <c r="I7">
        <v>9.0569544299999999E-2</v>
      </c>
      <c r="J7">
        <v>0.21683397730000001</v>
      </c>
      <c r="M7" t="s">
        <v>6</v>
      </c>
      <c r="N7" s="41">
        <v>121.6395</v>
      </c>
      <c r="O7" s="41">
        <v>143.2732</v>
      </c>
      <c r="P7">
        <v>62.131215570000002</v>
      </c>
      <c r="Q7">
        <v>-0.57265464099999996</v>
      </c>
      <c r="R7">
        <v>5.5299017300000003E-2</v>
      </c>
      <c r="S7">
        <v>7.3644290099999996E-2</v>
      </c>
      <c r="T7">
        <v>0.19169766790000001</v>
      </c>
    </row>
    <row r="8" spans="3:20">
      <c r="C8" t="s">
        <v>7</v>
      </c>
      <c r="D8" s="41">
        <v>434.53590000000003</v>
      </c>
      <c r="E8" s="41">
        <v>717.87819999999999</v>
      </c>
      <c r="F8">
        <v>492.82712547</v>
      </c>
      <c r="G8">
        <v>-2.0358607700000002</v>
      </c>
      <c r="H8">
        <v>0.19898585090000001</v>
      </c>
      <c r="I8">
        <v>0.2436587744</v>
      </c>
      <c r="J8">
        <v>0.56487805150000003</v>
      </c>
      <c r="M8" t="s">
        <v>7</v>
      </c>
      <c r="N8" s="41">
        <v>437.68200000000002</v>
      </c>
      <c r="O8" s="41">
        <v>714.05470000000003</v>
      </c>
      <c r="P8">
        <v>574.20204289000003</v>
      </c>
      <c r="Q8">
        <v>-1.869853596</v>
      </c>
      <c r="R8">
        <v>0.1812627832</v>
      </c>
      <c r="S8">
        <v>0.22871332580000001</v>
      </c>
      <c r="T8">
        <v>0.55811185070000002</v>
      </c>
    </row>
    <row r="9" spans="3:20">
      <c r="C9" t="s">
        <v>8</v>
      </c>
      <c r="D9" s="41">
        <v>4.7359280000000004</v>
      </c>
      <c r="E9" s="41">
        <v>6.6022800000000004</v>
      </c>
      <c r="F9">
        <v>2.1644922900000001</v>
      </c>
      <c r="G9">
        <v>-1.1066706500000001</v>
      </c>
      <c r="H9">
        <v>0.242386869</v>
      </c>
      <c r="I9">
        <v>0.19588934299999999</v>
      </c>
      <c r="J9">
        <v>0.34531654989999999</v>
      </c>
      <c r="M9" t="s">
        <v>8</v>
      </c>
      <c r="N9" s="41">
        <v>4.7110989999999999</v>
      </c>
      <c r="O9" s="41">
        <v>6.5962059999999996</v>
      </c>
      <c r="P9">
        <v>2.1660268</v>
      </c>
      <c r="Q9">
        <v>-1.0986600440000001</v>
      </c>
      <c r="R9">
        <v>0.24319195069999999</v>
      </c>
      <c r="S9">
        <v>0.2021551878</v>
      </c>
      <c r="T9">
        <v>0.3538885464</v>
      </c>
    </row>
    <row r="10" spans="3:20">
      <c r="C10" t="s">
        <v>9</v>
      </c>
      <c r="D10" s="41">
        <v>0.46892790000000001</v>
      </c>
      <c r="E10" s="41">
        <v>0.54532130000000001</v>
      </c>
      <c r="F10">
        <v>0.12773670000000001</v>
      </c>
      <c r="G10">
        <v>-0.53196968</v>
      </c>
      <c r="H10">
        <v>0.1383187716</v>
      </c>
      <c r="I10">
        <v>0.13311545150000001</v>
      </c>
      <c r="J10">
        <v>0.25959449000000001</v>
      </c>
      <c r="M10" t="s">
        <v>9</v>
      </c>
      <c r="N10" s="41">
        <v>0.4594356</v>
      </c>
      <c r="O10" s="41">
        <v>0.54613719999999999</v>
      </c>
      <c r="P10">
        <v>0.13223109999999999</v>
      </c>
      <c r="Q10">
        <v>-0.57785480199999995</v>
      </c>
      <c r="R10">
        <v>0.16635001320000001</v>
      </c>
      <c r="S10">
        <v>0.1477994305</v>
      </c>
      <c r="T10">
        <v>0.28729206070000002</v>
      </c>
    </row>
    <row r="11" spans="3:20">
      <c r="C11" t="s">
        <v>13</v>
      </c>
      <c r="D11" s="41">
        <v>0</v>
      </c>
      <c r="E11" s="41">
        <v>0.1483448</v>
      </c>
      <c r="F11">
        <v>0.35549693999999998</v>
      </c>
      <c r="G11" t="s">
        <v>88</v>
      </c>
      <c r="H11">
        <v>7.4172392300000001E-2</v>
      </c>
      <c r="I11">
        <v>7.4172392300000001E-2</v>
      </c>
      <c r="J11">
        <v>0.14834478449999999</v>
      </c>
      <c r="M11" t="s">
        <v>13</v>
      </c>
      <c r="N11" s="41">
        <v>1.1820330000000001E-3</v>
      </c>
      <c r="O11" s="41">
        <v>0.1404494</v>
      </c>
      <c r="P11">
        <v>0.34750409999999998</v>
      </c>
      <c r="Q11">
        <v>-4.050742767</v>
      </c>
      <c r="R11">
        <v>6.96337026E-2</v>
      </c>
      <c r="S11">
        <v>6.96337026E-2</v>
      </c>
      <c r="T11">
        <v>0.13926740509999999</v>
      </c>
    </row>
    <row r="12" spans="3:20">
      <c r="C12" t="s">
        <v>14</v>
      </c>
      <c r="D12" s="41">
        <v>0</v>
      </c>
      <c r="E12" s="41">
        <v>3.7164269999999999E-2</v>
      </c>
      <c r="F12">
        <v>0.18919373</v>
      </c>
      <c r="G12" t="s">
        <v>88</v>
      </c>
      <c r="H12">
        <v>1.8582136199999998E-2</v>
      </c>
      <c r="I12">
        <v>1.8582136199999998E-2</v>
      </c>
      <c r="J12">
        <v>3.7164272300000002E-2</v>
      </c>
      <c r="M12" t="s">
        <v>14</v>
      </c>
      <c r="N12" s="41">
        <v>0</v>
      </c>
      <c r="O12" s="41">
        <v>3.7847430000000001E-2</v>
      </c>
      <c r="P12">
        <v>0.19085536</v>
      </c>
      <c r="Q12" t="s">
        <v>88</v>
      </c>
      <c r="R12">
        <v>1.8923713799999999E-2</v>
      </c>
      <c r="S12">
        <v>1.8923713799999999E-2</v>
      </c>
      <c r="T12">
        <v>3.7847427599999997E-2</v>
      </c>
    </row>
    <row r="13" spans="3:20">
      <c r="C13" t="s">
        <v>11</v>
      </c>
      <c r="D13" s="41">
        <v>0.75598799999999999</v>
      </c>
      <c r="E13" s="41">
        <v>0.82760769999999995</v>
      </c>
      <c r="F13">
        <v>0.37778001</v>
      </c>
      <c r="G13">
        <v>-0.16662658</v>
      </c>
      <c r="H13">
        <v>3.58098606E-2</v>
      </c>
      <c r="I13">
        <v>3.58098606E-2</v>
      </c>
      <c r="J13">
        <v>7.16197212E-2</v>
      </c>
      <c r="M13" t="s">
        <v>11</v>
      </c>
      <c r="N13" s="41">
        <v>0.7423168</v>
      </c>
      <c r="O13" s="41">
        <v>0.82377290000000003</v>
      </c>
      <c r="P13">
        <v>0.38106960000000001</v>
      </c>
      <c r="Q13">
        <v>-0.186135514</v>
      </c>
      <c r="R13">
        <v>4.0728065299999998E-2</v>
      </c>
      <c r="S13">
        <v>4.0728065299999998E-2</v>
      </c>
      <c r="T13">
        <v>8.1456130599999996E-2</v>
      </c>
    </row>
    <row r="14" spans="3:20">
      <c r="C14" t="s">
        <v>12</v>
      </c>
      <c r="D14" s="41">
        <v>0.34131739999999999</v>
      </c>
      <c r="E14" s="41">
        <v>0.55340409999999995</v>
      </c>
      <c r="F14">
        <v>0.49721746999999999</v>
      </c>
      <c r="G14">
        <v>-0.44696235000000001</v>
      </c>
      <c r="H14">
        <v>0.1060433786</v>
      </c>
      <c r="I14">
        <v>0.1060433786</v>
      </c>
      <c r="J14">
        <v>0.2120867572</v>
      </c>
      <c r="M14" t="s">
        <v>12</v>
      </c>
      <c r="N14" s="41">
        <v>0.37706859999999998</v>
      </c>
      <c r="O14" s="41">
        <v>0.54701359999999999</v>
      </c>
      <c r="P14">
        <v>0.49785842000000002</v>
      </c>
      <c r="Q14">
        <v>-0.35044622800000003</v>
      </c>
      <c r="R14">
        <v>8.4972521699999998E-2</v>
      </c>
      <c r="S14">
        <v>8.4972521699999998E-2</v>
      </c>
      <c r="T14">
        <v>0.1699450435</v>
      </c>
    </row>
    <row r="15" spans="3:20">
      <c r="D15" s="41"/>
      <c r="E15" s="41"/>
      <c r="F15" s="41"/>
      <c r="H15" s="41"/>
      <c r="I15" s="41"/>
      <c r="N15" s="41"/>
      <c r="O15" s="41"/>
    </row>
    <row r="19" spans="3:20">
      <c r="C19" t="s">
        <v>70</v>
      </c>
      <c r="M19" t="s">
        <v>70</v>
      </c>
    </row>
    <row r="20" spans="3:20">
      <c r="C20" s="1"/>
      <c r="D20" s="1" t="s">
        <v>74</v>
      </c>
      <c r="E20" s="1" t="s">
        <v>75</v>
      </c>
      <c r="F20" s="1" t="s">
        <v>76</v>
      </c>
      <c r="G20" s="1" t="s">
        <v>81</v>
      </c>
      <c r="H20" s="1" t="s">
        <v>82</v>
      </c>
      <c r="I20" s="1" t="s">
        <v>83</v>
      </c>
      <c r="J20" s="1" t="s">
        <v>84</v>
      </c>
      <c r="M20" s="1"/>
      <c r="N20" s="1" t="s">
        <v>74</v>
      </c>
      <c r="O20" s="1" t="s">
        <v>75</v>
      </c>
      <c r="P20" s="1" t="s">
        <v>76</v>
      </c>
      <c r="Q20" s="1" t="s">
        <v>81</v>
      </c>
      <c r="R20" s="1" t="s">
        <v>82</v>
      </c>
      <c r="S20" s="1" t="s">
        <v>83</v>
      </c>
      <c r="T20" s="1" t="s">
        <v>84</v>
      </c>
    </row>
    <row r="21" spans="3:20">
      <c r="C21" s="1"/>
      <c r="D21" s="1" t="s">
        <v>74</v>
      </c>
      <c r="E21" s="1" t="s">
        <v>75</v>
      </c>
      <c r="F21" s="1" t="s">
        <v>76</v>
      </c>
      <c r="G21" s="1" t="s">
        <v>81</v>
      </c>
      <c r="H21" s="1" t="s">
        <v>82</v>
      </c>
      <c r="I21" s="1" t="s">
        <v>83</v>
      </c>
      <c r="J21" s="1" t="s">
        <v>84</v>
      </c>
      <c r="M21" s="1"/>
      <c r="N21" s="1" t="s">
        <v>74</v>
      </c>
      <c r="O21" s="1" t="s">
        <v>75</v>
      </c>
      <c r="P21" s="1" t="s">
        <v>76</v>
      </c>
      <c r="Q21" s="1" t="s">
        <v>81</v>
      </c>
      <c r="R21" s="1" t="s">
        <v>82</v>
      </c>
      <c r="S21" s="1" t="s">
        <v>83</v>
      </c>
      <c r="T21" s="1" t="s">
        <v>84</v>
      </c>
    </row>
    <row r="22" spans="3:20">
      <c r="C22" t="s">
        <v>6</v>
      </c>
      <c r="D22" s="41">
        <v>121.7595</v>
      </c>
      <c r="E22" s="41">
        <v>126.8882</v>
      </c>
      <c r="F22">
        <v>42.404950890000002</v>
      </c>
      <c r="G22">
        <v>-0.1385361</v>
      </c>
      <c r="H22">
        <v>2.9535860000000001E-2</v>
      </c>
      <c r="I22">
        <v>3.7119890000000003E-2</v>
      </c>
      <c r="J22">
        <v>9.0717300000000001E-2</v>
      </c>
      <c r="M22" t="s">
        <v>6</v>
      </c>
      <c r="N22" s="41">
        <v>122.9572</v>
      </c>
      <c r="O22" s="41">
        <v>129.4385</v>
      </c>
      <c r="P22">
        <v>41.836973739999998</v>
      </c>
      <c r="Q22">
        <v>-0.17156250000000001</v>
      </c>
      <c r="R22">
        <v>3.3868090000000003E-2</v>
      </c>
      <c r="S22">
        <v>4.4663099999999997E-2</v>
      </c>
      <c r="T22">
        <v>0.1069519</v>
      </c>
    </row>
    <row r="23" spans="3:20">
      <c r="C23" t="s">
        <v>7</v>
      </c>
      <c r="D23" s="41">
        <v>451.68779999999998</v>
      </c>
      <c r="E23" s="41">
        <v>610.4873</v>
      </c>
      <c r="F23">
        <v>201.06411641</v>
      </c>
      <c r="G23">
        <v>-1.1410011</v>
      </c>
      <c r="H23">
        <v>0.23523206999999999</v>
      </c>
      <c r="I23">
        <v>0.23052420000000001</v>
      </c>
      <c r="J23">
        <v>0.46624470000000001</v>
      </c>
      <c r="M23" t="s">
        <v>7</v>
      </c>
      <c r="N23" s="41">
        <v>447.02499999999998</v>
      </c>
      <c r="O23" s="41">
        <v>637.73979999999995</v>
      </c>
      <c r="P23">
        <v>260.55005690000002</v>
      </c>
      <c r="Q23">
        <v>-1.2903184000000001</v>
      </c>
      <c r="R23">
        <v>0.25311942999999998</v>
      </c>
      <c r="S23">
        <v>0.24522140000000001</v>
      </c>
      <c r="T23">
        <v>0.50089130000000004</v>
      </c>
    </row>
    <row r="24" spans="3:20">
      <c r="C24" t="s">
        <v>8</v>
      </c>
      <c r="D24" s="41">
        <v>4.9166460000000001</v>
      </c>
      <c r="E24" s="41">
        <v>5.8198730000000003</v>
      </c>
      <c r="F24">
        <v>1.8113490000000001</v>
      </c>
      <c r="G24">
        <v>-0.53557739999999998</v>
      </c>
      <c r="H24">
        <v>0.12869198000000001</v>
      </c>
      <c r="I24">
        <v>0.11732595</v>
      </c>
      <c r="J24">
        <v>0.21097050000000001</v>
      </c>
      <c r="M24" t="s">
        <v>8</v>
      </c>
      <c r="N24" s="41">
        <v>4.782959</v>
      </c>
      <c r="O24" s="41">
        <v>6.0275400000000001</v>
      </c>
      <c r="P24">
        <v>2.10972121</v>
      </c>
      <c r="Q24">
        <v>-0.72535479999999997</v>
      </c>
      <c r="R24">
        <v>0.18181818</v>
      </c>
      <c r="S24">
        <v>0.14212430000000001</v>
      </c>
      <c r="T24">
        <v>0.23885919999999999</v>
      </c>
    </row>
    <row r="25" spans="3:20">
      <c r="C25" t="s">
        <v>9</v>
      </c>
      <c r="D25" s="41">
        <v>0.48034329999999997</v>
      </c>
      <c r="E25" s="41">
        <v>0.53079679999999996</v>
      </c>
      <c r="F25">
        <v>0.13012317000000001</v>
      </c>
      <c r="G25">
        <v>-0.35133510000000001</v>
      </c>
      <c r="H25">
        <v>0.11392405</v>
      </c>
      <c r="I25">
        <v>9.7639030000000002E-2</v>
      </c>
      <c r="J25">
        <v>0.1962025</v>
      </c>
      <c r="M25" t="s">
        <v>9</v>
      </c>
      <c r="N25" s="41">
        <v>0.46890769999999998</v>
      </c>
      <c r="O25" s="41">
        <v>0.53110460000000004</v>
      </c>
      <c r="P25">
        <v>0.14086203</v>
      </c>
      <c r="Q25">
        <v>-0.41453390000000001</v>
      </c>
      <c r="R25">
        <v>0.12655970999999999</v>
      </c>
      <c r="S25">
        <v>0.1097311</v>
      </c>
      <c r="T25">
        <v>0.24598929999999999</v>
      </c>
    </row>
    <row r="26" spans="3:20">
      <c r="C26" t="s">
        <v>13</v>
      </c>
      <c r="D26" s="41">
        <v>0</v>
      </c>
      <c r="E26" s="41">
        <v>0</v>
      </c>
      <c r="F26">
        <v>0</v>
      </c>
      <c r="G26" t="s">
        <v>89</v>
      </c>
      <c r="H26">
        <v>0</v>
      </c>
      <c r="I26">
        <v>0</v>
      </c>
      <c r="J26">
        <v>0</v>
      </c>
      <c r="M26" t="s">
        <v>13</v>
      </c>
      <c r="N26" s="41">
        <v>1.782531E-3</v>
      </c>
      <c r="O26" s="41">
        <v>1.782531E-3</v>
      </c>
      <c r="P26">
        <v>4.2220029999999999E-2</v>
      </c>
      <c r="Q26">
        <v>0</v>
      </c>
      <c r="R26">
        <v>0</v>
      </c>
      <c r="S26">
        <v>0</v>
      </c>
      <c r="T26">
        <v>0</v>
      </c>
    </row>
    <row r="27" spans="3:20">
      <c r="C27" t="s">
        <v>14</v>
      </c>
      <c r="D27" s="41">
        <v>0</v>
      </c>
      <c r="E27" s="41">
        <v>0</v>
      </c>
      <c r="F27">
        <v>0</v>
      </c>
      <c r="G27" t="s">
        <v>89</v>
      </c>
      <c r="H27">
        <v>0</v>
      </c>
      <c r="I27">
        <v>0</v>
      </c>
      <c r="J27">
        <v>0</v>
      </c>
      <c r="M27" t="s">
        <v>14</v>
      </c>
      <c r="N27" s="41">
        <v>0</v>
      </c>
      <c r="O27" s="41">
        <v>0</v>
      </c>
      <c r="P27">
        <v>0</v>
      </c>
      <c r="Q27" t="s">
        <v>89</v>
      </c>
      <c r="R27">
        <v>0</v>
      </c>
      <c r="S27">
        <v>0</v>
      </c>
      <c r="T27">
        <v>0</v>
      </c>
    </row>
    <row r="28" spans="3:20">
      <c r="C28" t="s">
        <v>11</v>
      </c>
      <c r="D28" s="41">
        <v>0.86919829999999998</v>
      </c>
      <c r="E28" s="41">
        <v>0.86919829999999998</v>
      </c>
      <c r="F28">
        <v>0.33753958000000001</v>
      </c>
      <c r="G28">
        <v>0</v>
      </c>
      <c r="H28">
        <v>0</v>
      </c>
      <c r="I28">
        <v>0</v>
      </c>
      <c r="J28">
        <v>0</v>
      </c>
      <c r="M28" t="s">
        <v>11</v>
      </c>
      <c r="N28" s="41">
        <v>0.8823529</v>
      </c>
      <c r="O28" s="41">
        <v>0.8823529</v>
      </c>
      <c r="P28">
        <v>0.32247727999999998</v>
      </c>
      <c r="Q28">
        <v>0</v>
      </c>
      <c r="R28">
        <v>0</v>
      </c>
      <c r="S28">
        <v>0</v>
      </c>
      <c r="T28">
        <v>0</v>
      </c>
    </row>
    <row r="29" spans="3:20">
      <c r="C29" t="s">
        <v>12</v>
      </c>
      <c r="D29" s="41">
        <v>0.39873419999999998</v>
      </c>
      <c r="E29" s="41">
        <v>0.39873419999999998</v>
      </c>
      <c r="F29">
        <v>0.49015516999999997</v>
      </c>
      <c r="G29">
        <v>0</v>
      </c>
      <c r="H29">
        <v>0</v>
      </c>
      <c r="I29">
        <v>0</v>
      </c>
      <c r="J29">
        <v>0</v>
      </c>
      <c r="M29" t="s">
        <v>12</v>
      </c>
      <c r="N29" s="41">
        <v>0.43493759999999998</v>
      </c>
      <c r="O29" s="41">
        <v>0.43493759999999998</v>
      </c>
      <c r="P29">
        <v>0.49619124999999997</v>
      </c>
      <c r="Q29">
        <v>0</v>
      </c>
      <c r="R29">
        <v>0</v>
      </c>
      <c r="S29">
        <v>0</v>
      </c>
      <c r="T29">
        <v>0</v>
      </c>
    </row>
    <row r="30" spans="3:20">
      <c r="D30" s="41"/>
      <c r="E30" s="41"/>
      <c r="N30" s="41"/>
      <c r="O30" s="41"/>
    </row>
    <row r="34" spans="3:17">
      <c r="C34" t="s">
        <v>86</v>
      </c>
      <c r="M34" t="s">
        <v>86</v>
      </c>
    </row>
    <row r="35" spans="3:17">
      <c r="C35" s="1"/>
      <c r="D35" s="1" t="s">
        <v>81</v>
      </c>
      <c r="E35" s="1" t="s">
        <v>82</v>
      </c>
      <c r="F35" s="1" t="s">
        <v>83</v>
      </c>
      <c r="G35" s="1" t="s">
        <v>84</v>
      </c>
      <c r="M35" s="1"/>
      <c r="N35" s="1" t="s">
        <v>81</v>
      </c>
      <c r="O35" s="1" t="s">
        <v>82</v>
      </c>
      <c r="P35" s="1" t="s">
        <v>83</v>
      </c>
      <c r="Q35" s="1" t="s">
        <v>84</v>
      </c>
    </row>
    <row r="36" spans="3:17">
      <c r="C36" s="1"/>
      <c r="D36" s="1" t="s">
        <v>81</v>
      </c>
      <c r="E36" s="1" t="s">
        <v>82</v>
      </c>
      <c r="F36" s="1" t="s">
        <v>83</v>
      </c>
      <c r="G36" s="1" t="s">
        <v>84</v>
      </c>
      <c r="M36" s="1"/>
      <c r="N36" s="1" t="s">
        <v>81</v>
      </c>
      <c r="O36" s="1" t="s">
        <v>82</v>
      </c>
      <c r="P36" s="1" t="s">
        <v>83</v>
      </c>
      <c r="Q36" s="1" t="s">
        <v>84</v>
      </c>
    </row>
    <row r="37" spans="3:17">
      <c r="C37" t="s">
        <v>6</v>
      </c>
      <c r="D37">
        <v>78.003469999999993</v>
      </c>
      <c r="E37">
        <v>57.765419999999999</v>
      </c>
      <c r="F37">
        <v>59.015042000000001</v>
      </c>
      <c r="G37">
        <v>58.162779999999998</v>
      </c>
      <c r="M37" t="s">
        <v>6</v>
      </c>
      <c r="N37">
        <v>70.040840000000003</v>
      </c>
      <c r="O37">
        <v>38.754620000000003</v>
      </c>
      <c r="P37">
        <v>39.352933</v>
      </c>
      <c r="Q37">
        <v>44.20805</v>
      </c>
    </row>
    <row r="38" spans="3:17">
      <c r="C38" t="s">
        <v>7</v>
      </c>
      <c r="D38">
        <v>43.954859999999996</v>
      </c>
      <c r="E38">
        <v>-18.21547</v>
      </c>
      <c r="F38">
        <v>5.3905589999999997</v>
      </c>
      <c r="G38">
        <v>17.460989999999999</v>
      </c>
      <c r="M38" t="s">
        <v>7</v>
      </c>
      <c r="N38">
        <v>30.99361</v>
      </c>
      <c r="O38">
        <v>-39.642249999999997</v>
      </c>
      <c r="P38">
        <v>-7.2178209999999998</v>
      </c>
      <c r="Q38">
        <v>10.25253</v>
      </c>
    </row>
    <row r="39" spans="3:17">
      <c r="C39" t="s">
        <v>8</v>
      </c>
      <c r="D39">
        <v>51.60463</v>
      </c>
      <c r="E39">
        <v>46.906370000000003</v>
      </c>
      <c r="F39">
        <v>40.106006999999998</v>
      </c>
      <c r="G39">
        <v>38.905200000000001</v>
      </c>
      <c r="M39" t="s">
        <v>8</v>
      </c>
      <c r="N39">
        <v>33.978230000000003</v>
      </c>
      <c r="O39">
        <v>25.23676</v>
      </c>
      <c r="P39">
        <v>29.69547</v>
      </c>
      <c r="Q39">
        <v>32.504399999999997</v>
      </c>
    </row>
    <row r="40" spans="3:17">
      <c r="C40" t="s">
        <v>9</v>
      </c>
      <c r="D40">
        <v>33.955800000000004</v>
      </c>
      <c r="E40">
        <v>17.636590000000002</v>
      </c>
      <c r="F40">
        <v>26.650869</v>
      </c>
      <c r="G40">
        <v>24.419609999999999</v>
      </c>
      <c r="M40" t="s">
        <v>9</v>
      </c>
      <c r="N40">
        <v>28.26332</v>
      </c>
      <c r="O40">
        <v>23.919619999999998</v>
      </c>
      <c r="P40">
        <v>25.756758999999999</v>
      </c>
      <c r="Q40">
        <v>14.376569999999999</v>
      </c>
    </row>
    <row r="41" spans="3:17">
      <c r="C41" t="s">
        <v>13</v>
      </c>
      <c r="D41">
        <v>100</v>
      </c>
      <c r="E41">
        <v>100</v>
      </c>
      <c r="F41">
        <v>100</v>
      </c>
      <c r="G41">
        <v>100</v>
      </c>
      <c r="M41" t="s">
        <v>13</v>
      </c>
      <c r="N41">
        <v>100</v>
      </c>
      <c r="O41">
        <v>100</v>
      </c>
      <c r="P41">
        <v>100</v>
      </c>
      <c r="Q41">
        <v>100</v>
      </c>
    </row>
    <row r="42" spans="3:17">
      <c r="C42" t="s">
        <v>14</v>
      </c>
      <c r="D42">
        <v>100</v>
      </c>
      <c r="E42">
        <v>100</v>
      </c>
      <c r="F42">
        <v>100</v>
      </c>
      <c r="G42">
        <v>100</v>
      </c>
      <c r="M42" t="s">
        <v>14</v>
      </c>
      <c r="N42">
        <v>100</v>
      </c>
      <c r="O42">
        <v>100</v>
      </c>
      <c r="P42">
        <v>100</v>
      </c>
      <c r="Q42">
        <v>100</v>
      </c>
    </row>
    <row r="43" spans="3:17">
      <c r="C43" t="s">
        <v>11</v>
      </c>
      <c r="D43">
        <v>100</v>
      </c>
      <c r="E43">
        <v>100</v>
      </c>
      <c r="F43">
        <v>100</v>
      </c>
      <c r="G43">
        <v>100</v>
      </c>
      <c r="M43" t="s">
        <v>11</v>
      </c>
      <c r="N43">
        <v>100</v>
      </c>
      <c r="O43">
        <v>100</v>
      </c>
      <c r="P43">
        <v>100</v>
      </c>
      <c r="Q43">
        <v>100</v>
      </c>
    </row>
    <row r="44" spans="3:17">
      <c r="C44" t="s">
        <v>12</v>
      </c>
      <c r="D44">
        <v>100</v>
      </c>
      <c r="E44">
        <v>100</v>
      </c>
      <c r="F44">
        <v>100</v>
      </c>
      <c r="G44">
        <v>100</v>
      </c>
      <c r="M44" t="s">
        <v>12</v>
      </c>
      <c r="N44">
        <v>100</v>
      </c>
      <c r="O44">
        <v>100</v>
      </c>
      <c r="P44">
        <v>100</v>
      </c>
      <c r="Q44">
        <v>100</v>
      </c>
    </row>
    <row r="49" spans="3:15">
      <c r="C49" t="s">
        <v>87</v>
      </c>
      <c r="M49" t="s">
        <v>87</v>
      </c>
    </row>
    <row r="50" spans="3:15">
      <c r="C50" s="1"/>
      <c r="D50" s="1" t="s">
        <v>67</v>
      </c>
      <c r="E50" s="1" t="s">
        <v>68</v>
      </c>
      <c r="M50" s="1"/>
      <c r="N50" s="1" t="s">
        <v>67</v>
      </c>
      <c r="O50" s="1" t="s">
        <v>68</v>
      </c>
    </row>
    <row r="51" spans="3:15">
      <c r="C51" s="1"/>
      <c r="D51" s="1" t="s">
        <v>67</v>
      </c>
      <c r="E51" s="1" t="s">
        <v>68</v>
      </c>
      <c r="M51" s="1"/>
      <c r="N51" s="1" t="s">
        <v>67</v>
      </c>
      <c r="O51" s="1" t="s">
        <v>68</v>
      </c>
    </row>
    <row r="52" spans="3:15">
      <c r="C52" t="s">
        <v>69</v>
      </c>
      <c r="D52">
        <v>3202</v>
      </c>
      <c r="E52">
        <v>668</v>
      </c>
      <c r="M52" t="s">
        <v>69</v>
      </c>
      <c r="N52">
        <v>3382</v>
      </c>
      <c r="O52">
        <v>846</v>
      </c>
    </row>
    <row r="53" spans="3:15">
      <c r="C53" t="s">
        <v>70</v>
      </c>
      <c r="D53">
        <v>474</v>
      </c>
      <c r="E53">
        <v>474</v>
      </c>
      <c r="M53" t="s">
        <v>70</v>
      </c>
      <c r="N53">
        <v>561</v>
      </c>
      <c r="O53">
        <v>561</v>
      </c>
    </row>
    <row r="54" spans="3:15">
      <c r="C54" t="s">
        <v>71</v>
      </c>
      <c r="D54">
        <v>2728</v>
      </c>
      <c r="E54">
        <v>194</v>
      </c>
      <c r="M54" t="s">
        <v>71</v>
      </c>
      <c r="N54">
        <v>2821</v>
      </c>
      <c r="O54">
        <v>285</v>
      </c>
    </row>
    <row r="55" spans="3:15">
      <c r="C55" t="s">
        <v>72</v>
      </c>
      <c r="D55">
        <v>0</v>
      </c>
      <c r="E55">
        <v>0</v>
      </c>
      <c r="M55" t="s">
        <v>72</v>
      </c>
      <c r="N55">
        <v>0</v>
      </c>
      <c r="O5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419D-88E4-D647-872D-1B64231878C0}">
  <dimension ref="C4:H64"/>
  <sheetViews>
    <sheetView topLeftCell="A12" workbookViewId="0">
      <selection activeCell="C35" sqref="C35:H64"/>
    </sheetView>
  </sheetViews>
  <sheetFormatPr baseColWidth="10" defaultRowHeight="16"/>
  <cols>
    <col min="3" max="3" width="29.6640625" customWidth="1"/>
    <col min="4" max="4" width="18.5" customWidth="1"/>
    <col min="5" max="8" width="15" customWidth="1"/>
  </cols>
  <sheetData>
    <row r="4" spans="3:8">
      <c r="C4" s="21" t="s">
        <v>95</v>
      </c>
      <c r="D4" s="11"/>
      <c r="E4" s="11"/>
      <c r="F4" s="11"/>
      <c r="G4" s="11"/>
      <c r="H4" s="11"/>
    </row>
    <row r="5" spans="3:8">
      <c r="C5" s="10"/>
      <c r="D5" s="10"/>
      <c r="E5" s="10"/>
      <c r="F5" s="18" t="s">
        <v>73</v>
      </c>
      <c r="G5" s="18"/>
      <c r="H5" s="18"/>
    </row>
    <row r="6" spans="3:8">
      <c r="C6" s="11"/>
      <c r="D6" s="11"/>
      <c r="E6" s="11"/>
      <c r="F6" s="15"/>
      <c r="G6" s="17" t="s">
        <v>67</v>
      </c>
      <c r="H6" s="17" t="s">
        <v>68</v>
      </c>
    </row>
    <row r="7" spans="3:8">
      <c r="C7" s="11"/>
      <c r="D7" s="11"/>
      <c r="E7" s="11"/>
      <c r="F7" s="15" t="s">
        <v>69</v>
      </c>
      <c r="G7" s="15">
        <f>'Bal input'!D52</f>
        <v>3202</v>
      </c>
      <c r="H7" s="15">
        <f>'Bal input'!E52</f>
        <v>668</v>
      </c>
    </row>
    <row r="8" spans="3:8">
      <c r="C8" s="11"/>
      <c r="D8" s="11"/>
      <c r="E8" s="11"/>
      <c r="F8" s="15" t="s">
        <v>70</v>
      </c>
      <c r="G8" s="15">
        <f>'Bal input'!D53</f>
        <v>474</v>
      </c>
      <c r="H8" s="15">
        <f>'Bal input'!E53</f>
        <v>474</v>
      </c>
    </row>
    <row r="9" spans="3:8">
      <c r="C9" s="11"/>
      <c r="D9" s="11"/>
      <c r="E9" s="11"/>
      <c r="F9" s="15" t="s">
        <v>71</v>
      </c>
      <c r="G9" s="15">
        <f>'Bal input'!D54</f>
        <v>2728</v>
      </c>
      <c r="H9" s="15">
        <f>'Bal input'!E54</f>
        <v>194</v>
      </c>
    </row>
    <row r="10" spans="3:8">
      <c r="C10" s="11"/>
      <c r="D10" s="11"/>
      <c r="E10" s="11"/>
      <c r="F10" s="15" t="s">
        <v>72</v>
      </c>
      <c r="G10" s="19">
        <f>'Bal input'!D55</f>
        <v>0</v>
      </c>
      <c r="H10" s="19">
        <f>'Bal input'!E55</f>
        <v>0</v>
      </c>
    </row>
    <row r="11" spans="3:8">
      <c r="C11" s="11"/>
      <c r="D11" s="11"/>
      <c r="E11" s="11"/>
      <c r="F11" s="15"/>
      <c r="G11" s="15"/>
      <c r="H11" s="15"/>
    </row>
    <row r="12" spans="3:8">
      <c r="C12" s="10"/>
      <c r="D12" s="49" t="s">
        <v>80</v>
      </c>
      <c r="E12" s="16" t="s">
        <v>74</v>
      </c>
      <c r="F12" s="16" t="s">
        <v>75</v>
      </c>
      <c r="G12" s="16" t="s">
        <v>76</v>
      </c>
      <c r="H12" s="16" t="s">
        <v>81</v>
      </c>
    </row>
    <row r="13" spans="3:8">
      <c r="C13" s="13" t="s">
        <v>78</v>
      </c>
      <c r="D13" s="48" t="str">
        <f>'Bal input'!C7</f>
        <v>building_floor_area</v>
      </c>
      <c r="E13" s="23">
        <f>'Bal input'!D7</f>
        <v>119.6707</v>
      </c>
      <c r="F13" s="23">
        <f>'Bal input'!E7</f>
        <v>142.98660000000001</v>
      </c>
      <c r="G13" s="23">
        <f>'Bal input'!F7</f>
        <v>57.628566509999999</v>
      </c>
      <c r="H13" s="23">
        <f>'Bal input'!G7</f>
        <v>-0.62980862999999998</v>
      </c>
    </row>
    <row r="14" spans="3:8">
      <c r="C14" s="13"/>
      <c r="D14" s="48" t="str">
        <f>'Bal input'!C8</f>
        <v>land_area</v>
      </c>
      <c r="E14" s="45">
        <f>'Bal input'!D8</f>
        <v>434.53590000000003</v>
      </c>
      <c r="F14" s="45">
        <f>'Bal input'!E8</f>
        <v>717.87819999999999</v>
      </c>
      <c r="G14" s="45">
        <f>'Bal input'!F8</f>
        <v>492.82712547</v>
      </c>
      <c r="H14" s="45">
        <f>'Bal input'!G8</f>
        <v>-2.0358607700000002</v>
      </c>
    </row>
    <row r="15" spans="3:8">
      <c r="C15" s="13"/>
      <c r="D15" s="48" t="str">
        <f>'Bal input'!C9</f>
        <v>median_income</v>
      </c>
      <c r="E15" s="45">
        <f>'Bal input'!D9</f>
        <v>4.7359280000000004</v>
      </c>
      <c r="F15" s="45">
        <f>'Bal input'!E9</f>
        <v>6.6022800000000004</v>
      </c>
      <c r="G15" s="45">
        <f>'Bal input'!F9</f>
        <v>2.1644922900000001</v>
      </c>
      <c r="H15" s="45">
        <f>'Bal input'!G9</f>
        <v>-1.1066706500000001</v>
      </c>
    </row>
    <row r="16" spans="3:8">
      <c r="C16" s="13"/>
      <c r="D16" s="48" t="str">
        <f>'Bal input'!C10</f>
        <v>homeowner_rate</v>
      </c>
      <c r="E16" s="45">
        <f>'Bal input'!D10</f>
        <v>0.46892790000000001</v>
      </c>
      <c r="F16" s="45">
        <f>'Bal input'!E10</f>
        <v>0.54532130000000001</v>
      </c>
      <c r="G16" s="45">
        <f>'Bal input'!F10</f>
        <v>0.12773670000000001</v>
      </c>
      <c r="H16" s="45">
        <f>'Bal input'!G10</f>
        <v>-0.53196968</v>
      </c>
    </row>
    <row r="17" spans="3:8">
      <c r="C17" s="13"/>
      <c r="D17" s="48" t="str">
        <f>'Bal input'!C13</f>
        <v>offstreet_parking</v>
      </c>
      <c r="E17" s="45">
        <f>'Bal input'!D13</f>
        <v>0.75598799999999999</v>
      </c>
      <c r="F17" s="45">
        <f>'Bal input'!E13</f>
        <v>0.82760769999999995</v>
      </c>
      <c r="G17" s="45">
        <f>'Bal input'!F13</f>
        <v>0.37778001</v>
      </c>
      <c r="H17" s="45">
        <f>'Bal input'!G13</f>
        <v>-0.16662658</v>
      </c>
    </row>
    <row r="18" spans="3:8">
      <c r="C18" s="13"/>
      <c r="D18" s="48" t="str">
        <f>'Bal input'!C14</f>
        <v>deck</v>
      </c>
      <c r="E18" s="45">
        <f>'Bal input'!D14</f>
        <v>0.34131739999999999</v>
      </c>
      <c r="F18" s="45">
        <f>'Bal input'!E14</f>
        <v>0.55340409999999995</v>
      </c>
      <c r="G18" s="45">
        <f>'Bal input'!F14</f>
        <v>0.49721746999999999</v>
      </c>
      <c r="H18" s="45">
        <f>'Bal input'!G14</f>
        <v>-0.44696235000000001</v>
      </c>
    </row>
    <row r="19" spans="3:8">
      <c r="C19" s="13"/>
      <c r="D19" s="19" t="s">
        <v>77</v>
      </c>
      <c r="E19" s="15"/>
      <c r="F19" s="15"/>
      <c r="G19" s="15"/>
      <c r="H19" s="15"/>
    </row>
    <row r="20" spans="3:8">
      <c r="C20" s="13" t="s">
        <v>79</v>
      </c>
      <c r="D20" s="48" t="str">
        <f>'Bal input'!C22</f>
        <v>building_floor_area</v>
      </c>
      <c r="E20" s="23">
        <f>'Bal input'!D22</f>
        <v>121.7595</v>
      </c>
      <c r="F20" s="23">
        <f>'Bal input'!E22</f>
        <v>126.8882</v>
      </c>
      <c r="G20" s="23">
        <f>'Bal input'!F22</f>
        <v>42.404950890000002</v>
      </c>
      <c r="H20" s="23">
        <f>'Bal input'!G22</f>
        <v>-0.1385361</v>
      </c>
    </row>
    <row r="21" spans="3:8">
      <c r="C21" s="13"/>
      <c r="D21" s="48" t="str">
        <f>'Bal input'!C23</f>
        <v>land_area</v>
      </c>
      <c r="E21" s="45">
        <f>'Bal input'!D23</f>
        <v>451.68779999999998</v>
      </c>
      <c r="F21" s="45">
        <f>'Bal input'!E23</f>
        <v>610.4873</v>
      </c>
      <c r="G21" s="45">
        <f>'Bal input'!F23</f>
        <v>201.06411641</v>
      </c>
      <c r="H21" s="45">
        <f>'Bal input'!G23</f>
        <v>-1.1410011</v>
      </c>
    </row>
    <row r="22" spans="3:8">
      <c r="C22" s="13"/>
      <c r="D22" s="48" t="str">
        <f>'Bal input'!C24</f>
        <v>median_income</v>
      </c>
      <c r="E22" s="45">
        <f>'Bal input'!D24</f>
        <v>4.9166460000000001</v>
      </c>
      <c r="F22" s="45">
        <f>'Bal input'!E24</f>
        <v>5.8198730000000003</v>
      </c>
      <c r="G22" s="45">
        <f>'Bal input'!F24</f>
        <v>1.8113490000000001</v>
      </c>
      <c r="H22" s="45">
        <f>'Bal input'!G24</f>
        <v>-0.53557739999999998</v>
      </c>
    </row>
    <row r="23" spans="3:8">
      <c r="C23" s="13"/>
      <c r="D23" s="48" t="str">
        <f>'Bal input'!C25</f>
        <v>homeowner_rate</v>
      </c>
      <c r="E23" s="45">
        <f>'Bal input'!D25</f>
        <v>0.48034329999999997</v>
      </c>
      <c r="F23" s="45">
        <f>'Bal input'!E25</f>
        <v>0.53079679999999996</v>
      </c>
      <c r="G23" s="45">
        <f>'Bal input'!F25</f>
        <v>0.13012317000000001</v>
      </c>
      <c r="H23" s="45">
        <f>'Bal input'!G25</f>
        <v>-0.35133510000000001</v>
      </c>
    </row>
    <row r="24" spans="3:8">
      <c r="C24" s="13"/>
      <c r="D24" s="48" t="str">
        <f>'Bal input'!C28</f>
        <v>offstreet_parking</v>
      </c>
      <c r="E24" s="45">
        <f>'Bal input'!D28</f>
        <v>0.86919829999999998</v>
      </c>
      <c r="F24" s="45">
        <f>'Bal input'!E28</f>
        <v>0.86919829999999998</v>
      </c>
      <c r="G24" s="45">
        <f>'Bal input'!F28</f>
        <v>0.33753958000000001</v>
      </c>
      <c r="H24" s="45">
        <f>'Bal input'!G28</f>
        <v>0</v>
      </c>
    </row>
    <row r="25" spans="3:8">
      <c r="C25" s="13"/>
      <c r="D25" s="48" t="str">
        <f>'Bal input'!C29</f>
        <v>deck</v>
      </c>
      <c r="E25" s="45">
        <f>'Bal input'!D29</f>
        <v>0.39873419999999998</v>
      </c>
      <c r="F25" s="45">
        <f>'Bal input'!E29</f>
        <v>0.39873419999999998</v>
      </c>
      <c r="G25" s="45">
        <f>'Bal input'!F29</f>
        <v>0.49015516999999997</v>
      </c>
      <c r="H25" s="45">
        <f>'Bal input'!G29</f>
        <v>0</v>
      </c>
    </row>
    <row r="26" spans="3:8">
      <c r="C26" s="13"/>
      <c r="D26" s="19" t="s">
        <v>77</v>
      </c>
      <c r="E26" s="15"/>
      <c r="F26" s="15"/>
      <c r="G26" s="15"/>
      <c r="H26" s="15"/>
    </row>
    <row r="27" spans="3:8">
      <c r="C27" s="13" t="s">
        <v>85</v>
      </c>
      <c r="D27" s="42" t="str">
        <f>'Bal input'!C37</f>
        <v>building_floor_area</v>
      </c>
      <c r="E27" s="14"/>
      <c r="F27" s="14"/>
      <c r="G27" s="25"/>
      <c r="H27" s="25">
        <f>'Bal input'!D37</f>
        <v>78.003469999999993</v>
      </c>
    </row>
    <row r="28" spans="3:8">
      <c r="C28" s="11"/>
      <c r="D28" s="42" t="str">
        <f>'Bal input'!C38</f>
        <v>land_area</v>
      </c>
      <c r="E28" s="15"/>
      <c r="F28" s="15"/>
      <c r="G28" s="15"/>
      <c r="H28" s="42">
        <f>'Bal input'!D38</f>
        <v>43.954859999999996</v>
      </c>
    </row>
    <row r="29" spans="3:8">
      <c r="C29" s="11"/>
      <c r="D29" s="42" t="str">
        <f>'Bal input'!C39</f>
        <v>median_income</v>
      </c>
      <c r="E29" s="15"/>
      <c r="F29" s="15"/>
      <c r="G29" s="15"/>
      <c r="H29" s="42">
        <f>'Bal input'!D39</f>
        <v>51.60463</v>
      </c>
    </row>
    <row r="30" spans="3:8">
      <c r="C30" s="11"/>
      <c r="D30" s="42" t="str">
        <f>'Bal input'!C40</f>
        <v>homeowner_rate</v>
      </c>
      <c r="E30" s="15"/>
      <c r="F30" s="15"/>
      <c r="G30" s="15"/>
      <c r="H30" s="42">
        <f>'Bal input'!D40</f>
        <v>33.955800000000004</v>
      </c>
    </row>
    <row r="31" spans="3:8">
      <c r="C31" s="11"/>
      <c r="D31" s="42" t="str">
        <f>'Bal input'!C43</f>
        <v>offstreet_parking</v>
      </c>
      <c r="E31" s="15"/>
      <c r="F31" s="15"/>
      <c r="G31" s="15"/>
      <c r="H31" s="42">
        <f>'Bal input'!D43</f>
        <v>100</v>
      </c>
    </row>
    <row r="32" spans="3:8">
      <c r="C32" s="11"/>
      <c r="D32" s="42" t="str">
        <f>'Bal input'!C44</f>
        <v>deck</v>
      </c>
      <c r="E32" s="15"/>
      <c r="F32" s="15"/>
      <c r="G32" s="15"/>
      <c r="H32" s="42">
        <f>'Bal input'!D44</f>
        <v>100</v>
      </c>
    </row>
    <row r="33" spans="3:8">
      <c r="C33" s="12"/>
      <c r="D33" s="19" t="s">
        <v>77</v>
      </c>
      <c r="E33" s="19"/>
      <c r="F33" s="19"/>
      <c r="G33" s="19"/>
      <c r="H33" s="19"/>
    </row>
    <row r="34" spans="3:8">
      <c r="C34" s="9"/>
      <c r="D34" s="9"/>
      <c r="E34" s="9"/>
      <c r="F34" s="9"/>
      <c r="G34" s="9"/>
      <c r="H34" s="9"/>
    </row>
    <row r="35" spans="3:8">
      <c r="C35" s="21" t="s">
        <v>94</v>
      </c>
      <c r="D35" s="15"/>
      <c r="E35" s="15"/>
      <c r="F35" s="15"/>
      <c r="G35" s="15"/>
      <c r="H35" s="15"/>
    </row>
    <row r="36" spans="3:8">
      <c r="C36" s="14"/>
      <c r="D36" s="14"/>
      <c r="E36" s="14"/>
      <c r="F36" s="18" t="s">
        <v>73</v>
      </c>
      <c r="G36" s="18"/>
      <c r="H36" s="18"/>
    </row>
    <row r="37" spans="3:8">
      <c r="C37" s="15"/>
      <c r="D37" s="15"/>
      <c r="E37" s="15"/>
      <c r="F37" s="15"/>
      <c r="G37" s="17" t="s">
        <v>67</v>
      </c>
      <c r="H37" s="17" t="s">
        <v>68</v>
      </c>
    </row>
    <row r="38" spans="3:8">
      <c r="C38" s="15"/>
      <c r="D38" s="15"/>
      <c r="E38" s="15"/>
      <c r="F38" s="15" t="s">
        <v>69</v>
      </c>
      <c r="G38" s="15">
        <f>'Bal input'!N52</f>
        <v>3382</v>
      </c>
      <c r="H38" s="15">
        <f>'Bal input'!O52</f>
        <v>846</v>
      </c>
    </row>
    <row r="39" spans="3:8">
      <c r="C39" s="15"/>
      <c r="D39" s="15"/>
      <c r="E39" s="15"/>
      <c r="F39" s="15" t="s">
        <v>70</v>
      </c>
      <c r="G39" s="15">
        <f>'Bal input'!N53</f>
        <v>561</v>
      </c>
      <c r="H39" s="15">
        <f>'Bal input'!O53</f>
        <v>561</v>
      </c>
    </row>
    <row r="40" spans="3:8">
      <c r="C40" s="15"/>
      <c r="D40" s="15"/>
      <c r="E40" s="15"/>
      <c r="F40" s="15" t="s">
        <v>71</v>
      </c>
      <c r="G40" s="15">
        <f>'Bal input'!N54</f>
        <v>2821</v>
      </c>
      <c r="H40" s="15">
        <f>'Bal input'!O54</f>
        <v>285</v>
      </c>
    </row>
    <row r="41" spans="3:8">
      <c r="C41" s="15"/>
      <c r="D41" s="15"/>
      <c r="E41" s="15"/>
      <c r="F41" s="15" t="s">
        <v>72</v>
      </c>
      <c r="G41" s="19">
        <f>'Bal input'!N55</f>
        <v>0</v>
      </c>
      <c r="H41" s="19">
        <f>'Bal input'!O55</f>
        <v>0</v>
      </c>
    </row>
    <row r="42" spans="3:8">
      <c r="C42" s="15"/>
      <c r="D42" s="19"/>
      <c r="E42" s="15"/>
      <c r="F42" s="15"/>
      <c r="G42" s="15"/>
      <c r="H42" s="15"/>
    </row>
    <row r="43" spans="3:8">
      <c r="C43" s="14"/>
      <c r="D43" s="51" t="s">
        <v>80</v>
      </c>
      <c r="E43" s="16" t="s">
        <v>74</v>
      </c>
      <c r="F43" s="16" t="s">
        <v>75</v>
      </c>
      <c r="G43" s="16" t="s">
        <v>76</v>
      </c>
      <c r="H43" s="16" t="s">
        <v>81</v>
      </c>
    </row>
    <row r="44" spans="3:8">
      <c r="C44" s="22" t="s">
        <v>78</v>
      </c>
      <c r="D44" s="47" t="str">
        <f>'Bal input'!M7</f>
        <v>building_floor_area</v>
      </c>
      <c r="E44" s="23">
        <f>'Bal input'!N7</f>
        <v>121.6395</v>
      </c>
      <c r="F44" s="23">
        <f>'Bal input'!O7</f>
        <v>143.2732</v>
      </c>
      <c r="G44" s="23">
        <f>'Bal input'!P7</f>
        <v>62.131215570000002</v>
      </c>
      <c r="H44" s="23">
        <f>'Bal input'!Q7</f>
        <v>-0.57265464099999996</v>
      </c>
    </row>
    <row r="45" spans="3:8">
      <c r="C45" s="22"/>
      <c r="D45" s="47" t="str">
        <f>'Bal input'!M8</f>
        <v>land_area</v>
      </c>
      <c r="E45" s="45">
        <f>'Bal input'!N8</f>
        <v>437.68200000000002</v>
      </c>
      <c r="F45" s="45">
        <f>'Bal input'!O8</f>
        <v>714.05470000000003</v>
      </c>
      <c r="G45" s="45">
        <f>'Bal input'!P8</f>
        <v>574.20204289000003</v>
      </c>
      <c r="H45" s="45">
        <f>'Bal input'!Q8</f>
        <v>-1.869853596</v>
      </c>
    </row>
    <row r="46" spans="3:8">
      <c r="C46" s="22"/>
      <c r="D46" s="47" t="str">
        <f>'Bal input'!M9</f>
        <v>median_income</v>
      </c>
      <c r="E46" s="45">
        <f>'Bal input'!N9</f>
        <v>4.7110989999999999</v>
      </c>
      <c r="F46" s="45">
        <f>'Bal input'!O9</f>
        <v>6.5962059999999996</v>
      </c>
      <c r="G46" s="45">
        <f>'Bal input'!P9</f>
        <v>2.1660268</v>
      </c>
      <c r="H46" s="45">
        <f>'Bal input'!Q9</f>
        <v>-1.0986600440000001</v>
      </c>
    </row>
    <row r="47" spans="3:8">
      <c r="C47" s="22"/>
      <c r="D47" s="47" t="str">
        <f>'Bal input'!M10</f>
        <v>homeowner_rate</v>
      </c>
      <c r="E47" s="45">
        <f>'Bal input'!N10</f>
        <v>0.4594356</v>
      </c>
      <c r="F47" s="45">
        <f>'Bal input'!O10</f>
        <v>0.54613719999999999</v>
      </c>
      <c r="G47" s="45">
        <f>'Bal input'!P10</f>
        <v>0.13223109999999999</v>
      </c>
      <c r="H47" s="45">
        <f>'Bal input'!Q10</f>
        <v>-0.57785480199999995</v>
      </c>
    </row>
    <row r="48" spans="3:8">
      <c r="C48" s="22"/>
      <c r="D48" s="47" t="str">
        <f>'Bal input'!M13</f>
        <v>offstreet_parking</v>
      </c>
      <c r="E48" s="45">
        <f>'Bal input'!N13</f>
        <v>0.7423168</v>
      </c>
      <c r="F48" s="45">
        <f>'Bal input'!O13</f>
        <v>0.82377290000000003</v>
      </c>
      <c r="G48" s="45">
        <f>'Bal input'!P13</f>
        <v>0.38106960000000001</v>
      </c>
      <c r="H48" s="45">
        <f>'Bal input'!Q13</f>
        <v>-0.186135514</v>
      </c>
    </row>
    <row r="49" spans="3:8">
      <c r="C49" s="22"/>
      <c r="D49" s="47" t="str">
        <f>'Bal input'!M14</f>
        <v>deck</v>
      </c>
      <c r="E49" s="45">
        <f>'Bal input'!N14</f>
        <v>0.37706859999999998</v>
      </c>
      <c r="F49" s="45">
        <f>'Bal input'!O14</f>
        <v>0.54701359999999999</v>
      </c>
      <c r="G49" s="45">
        <f>'Bal input'!P14</f>
        <v>0.49785842000000002</v>
      </c>
      <c r="H49" s="45">
        <f>'Bal input'!Q14</f>
        <v>-0.35044622800000003</v>
      </c>
    </row>
    <row r="50" spans="3:8">
      <c r="C50" s="22"/>
      <c r="D50" s="52" t="s">
        <v>77</v>
      </c>
      <c r="E50" s="15"/>
      <c r="F50" s="15"/>
      <c r="G50" s="15"/>
      <c r="H50" s="15"/>
    </row>
    <row r="51" spans="3:8">
      <c r="C51" s="22" t="s">
        <v>79</v>
      </c>
      <c r="D51" s="47" t="str">
        <f>'Bal input'!M22</f>
        <v>building_floor_area</v>
      </c>
      <c r="E51" s="23">
        <f>'Bal input'!N22</f>
        <v>122.9572</v>
      </c>
      <c r="F51" s="23">
        <f>'Bal input'!O22</f>
        <v>129.4385</v>
      </c>
      <c r="G51" s="23">
        <f>'Bal input'!P22</f>
        <v>41.836973739999998</v>
      </c>
      <c r="H51" s="23">
        <f>'Bal input'!Q22</f>
        <v>-0.17156250000000001</v>
      </c>
    </row>
    <row r="52" spans="3:8">
      <c r="C52" s="22"/>
      <c r="D52" s="47" t="str">
        <f>'Bal input'!M23</f>
        <v>land_area</v>
      </c>
      <c r="E52" s="45">
        <f>'Bal input'!N23</f>
        <v>447.02499999999998</v>
      </c>
      <c r="F52" s="45">
        <f>'Bal input'!O23</f>
        <v>637.73979999999995</v>
      </c>
      <c r="G52" s="45">
        <f>'Bal input'!P23</f>
        <v>260.55005690000002</v>
      </c>
      <c r="H52" s="45">
        <f>'Bal input'!Q23</f>
        <v>-1.2903184000000001</v>
      </c>
    </row>
    <row r="53" spans="3:8">
      <c r="C53" s="22"/>
      <c r="D53" s="47" t="str">
        <f>'Bal input'!M24</f>
        <v>median_income</v>
      </c>
      <c r="E53" s="45">
        <f>'Bal input'!N24</f>
        <v>4.782959</v>
      </c>
      <c r="F53" s="45">
        <f>'Bal input'!O24</f>
        <v>6.0275400000000001</v>
      </c>
      <c r="G53" s="45">
        <f>'Bal input'!P24</f>
        <v>2.10972121</v>
      </c>
      <c r="H53" s="45">
        <f>'Bal input'!Q24</f>
        <v>-0.72535479999999997</v>
      </c>
    </row>
    <row r="54" spans="3:8">
      <c r="C54" s="22"/>
      <c r="D54" s="47" t="str">
        <f>'Bal input'!M25</f>
        <v>homeowner_rate</v>
      </c>
      <c r="E54" s="45">
        <f>'Bal input'!N25</f>
        <v>0.46890769999999998</v>
      </c>
      <c r="F54" s="45">
        <f>'Bal input'!O25</f>
        <v>0.53110460000000004</v>
      </c>
      <c r="G54" s="45">
        <f>'Bal input'!P25</f>
        <v>0.14086203</v>
      </c>
      <c r="H54" s="45">
        <f>'Bal input'!Q25</f>
        <v>-0.41453390000000001</v>
      </c>
    </row>
    <row r="55" spans="3:8">
      <c r="C55" s="22"/>
      <c r="D55" s="47" t="str">
        <f>'Bal input'!M28</f>
        <v>offstreet_parking</v>
      </c>
      <c r="E55" s="45">
        <f>'Bal input'!N28</f>
        <v>0.8823529</v>
      </c>
      <c r="F55" s="45">
        <f>'Bal input'!O28</f>
        <v>0.8823529</v>
      </c>
      <c r="G55" s="45">
        <f>'Bal input'!P28</f>
        <v>0.32247727999999998</v>
      </c>
      <c r="H55" s="45">
        <f>'Bal input'!Q28</f>
        <v>0</v>
      </c>
    </row>
    <row r="56" spans="3:8">
      <c r="C56" s="22"/>
      <c r="D56" s="47" t="str">
        <f>'Bal input'!M29</f>
        <v>deck</v>
      </c>
      <c r="E56" s="45">
        <f>'Bal input'!N29</f>
        <v>0.43493759999999998</v>
      </c>
      <c r="F56" s="45">
        <f>'Bal input'!O29</f>
        <v>0.43493759999999998</v>
      </c>
      <c r="G56" s="45">
        <f>'Bal input'!P29</f>
        <v>0.49619124999999997</v>
      </c>
      <c r="H56" s="45">
        <f>'Bal input'!Q29</f>
        <v>0</v>
      </c>
    </row>
    <row r="57" spans="3:8">
      <c r="C57" s="22"/>
      <c r="D57" s="52" t="s">
        <v>77</v>
      </c>
      <c r="E57" s="15"/>
      <c r="F57" s="15"/>
      <c r="G57" s="19"/>
      <c r="H57" s="15"/>
    </row>
    <row r="58" spans="3:8">
      <c r="C58" s="22" t="s">
        <v>85</v>
      </c>
      <c r="D58" s="50" t="str">
        <f>'Bal input'!M37</f>
        <v>building_floor_area</v>
      </c>
      <c r="E58" s="14"/>
      <c r="F58" s="14"/>
      <c r="G58" s="44"/>
      <c r="H58" s="25">
        <f>'Bal input'!N37</f>
        <v>70.040840000000003</v>
      </c>
    </row>
    <row r="59" spans="3:8">
      <c r="C59" s="15"/>
      <c r="D59" s="50" t="str">
        <f>'Bal input'!M38</f>
        <v>land_area</v>
      </c>
      <c r="E59" s="15"/>
      <c r="F59" s="15"/>
      <c r="G59" s="15"/>
      <c r="H59" s="42">
        <f>'Bal input'!N38</f>
        <v>30.99361</v>
      </c>
    </row>
    <row r="60" spans="3:8">
      <c r="C60" s="15"/>
      <c r="D60" s="50" t="str">
        <f>'Bal input'!M39</f>
        <v>median_income</v>
      </c>
      <c r="E60" s="15"/>
      <c r="F60" s="15"/>
      <c r="G60" s="15"/>
      <c r="H60" s="42">
        <f>'Bal input'!N39</f>
        <v>33.978230000000003</v>
      </c>
    </row>
    <row r="61" spans="3:8">
      <c r="C61" s="15"/>
      <c r="D61" s="50" t="str">
        <f>'Bal input'!M40</f>
        <v>homeowner_rate</v>
      </c>
      <c r="E61" s="15"/>
      <c r="F61" s="15"/>
      <c r="G61" s="15"/>
      <c r="H61" s="42">
        <f>'Bal input'!N40</f>
        <v>28.26332</v>
      </c>
    </row>
    <row r="62" spans="3:8">
      <c r="C62" s="15"/>
      <c r="D62" s="50" t="str">
        <f>'Bal input'!M43</f>
        <v>offstreet_parking</v>
      </c>
      <c r="E62" s="15"/>
      <c r="F62" s="15"/>
      <c r="G62" s="15"/>
      <c r="H62" s="42">
        <f>'Bal input'!N43</f>
        <v>100</v>
      </c>
    </row>
    <row r="63" spans="3:8">
      <c r="C63" s="15"/>
      <c r="D63" s="50" t="str">
        <f>'Bal input'!M44</f>
        <v>deck</v>
      </c>
      <c r="E63" s="15"/>
      <c r="F63" s="15"/>
      <c r="G63" s="15"/>
      <c r="H63" s="42">
        <f>'Bal input'!N44</f>
        <v>100</v>
      </c>
    </row>
    <row r="64" spans="3:8">
      <c r="C64" s="19"/>
      <c r="D64" s="19" t="s">
        <v>77</v>
      </c>
      <c r="E64" s="19"/>
      <c r="F64" s="19"/>
      <c r="G64" s="19"/>
      <c r="H64" s="1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Reg input</vt:lpstr>
      <vt:lpstr>Reg output</vt:lpstr>
      <vt:lpstr>Bal input</vt:lpstr>
      <vt:lpstr>Bal output</vt:lpstr>
      <vt:lpstr>'Bal output'!Print_Area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2018-11-24T02:38:03Z</cp:lastPrinted>
  <dcterms:created xsi:type="dcterms:W3CDTF">2018-11-22T01:24:31Z</dcterms:created>
  <dcterms:modified xsi:type="dcterms:W3CDTF">2018-12-09T02:56:22Z</dcterms:modified>
</cp:coreProperties>
</file>