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rkwang/Desktop/"/>
    </mc:Choice>
  </mc:AlternateContent>
  <xr:revisionPtr revIDLastSave="0" documentId="13_ncr:1_{F7C89EEA-B99B-B646-8484-E54E55459347}" xr6:coauthVersionLast="40" xr6:coauthVersionMax="40" xr10:uidLastSave="{00000000-0000-0000-0000-000000000000}"/>
  <bookViews>
    <workbookView xWindow="260" yWindow="460" windowWidth="27620" windowHeight="17040" activeTab="1" xr2:uid="{2831B0F8-DD95-3346-B6D3-595B7EDC878B}"/>
  </bookViews>
  <sheets>
    <sheet name="Reg input" sheetId="1" r:id="rId1"/>
    <sheet name="Reg output" sheetId="2" r:id="rId2"/>
    <sheet name="Bal input" sheetId="4" r:id="rId3"/>
    <sheet name="Bal output" sheetId="3" r:id="rId4"/>
  </sheets>
  <definedNames>
    <definedName name="_xlnm.Print_Area" localSheetId="3">'Bal output'!$C$4:$H$33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3" i="2" l="1"/>
  <c r="E53" i="2"/>
  <c r="D52" i="2"/>
  <c r="I14" i="3"/>
  <c r="I15" i="3"/>
  <c r="I16" i="3"/>
  <c r="I17" i="3"/>
  <c r="I18" i="3"/>
  <c r="I20" i="3"/>
  <c r="I21" i="3"/>
  <c r="I22" i="3"/>
  <c r="I23" i="3"/>
  <c r="I24" i="3"/>
  <c r="I25" i="3"/>
  <c r="I27" i="3"/>
  <c r="I28" i="3"/>
  <c r="I29" i="3"/>
  <c r="I30" i="3"/>
  <c r="I31" i="3"/>
  <c r="I32" i="3"/>
  <c r="I13" i="3"/>
  <c r="D43" i="2"/>
  <c r="E43" i="2"/>
  <c r="F43" i="2"/>
  <c r="G43" i="2"/>
  <c r="I43" i="2"/>
  <c r="J43" i="2"/>
  <c r="K43" i="2"/>
  <c r="M43" i="2"/>
  <c r="D44" i="2"/>
  <c r="E44" i="2"/>
  <c r="F44" i="2"/>
  <c r="G44" i="2"/>
  <c r="I44" i="2"/>
  <c r="J44" i="2"/>
  <c r="K44" i="2"/>
  <c r="M44" i="2"/>
  <c r="D45" i="2"/>
  <c r="E45" i="2"/>
  <c r="F45" i="2"/>
  <c r="G45" i="2"/>
  <c r="I45" i="2"/>
  <c r="J45" i="2"/>
  <c r="K45" i="2"/>
  <c r="M45" i="2"/>
  <c r="D46" i="2"/>
  <c r="E46" i="2"/>
  <c r="F46" i="2"/>
  <c r="G46" i="2"/>
  <c r="I46" i="2"/>
  <c r="J46" i="2"/>
  <c r="K46" i="2"/>
  <c r="M46" i="2"/>
  <c r="D47" i="2"/>
  <c r="E47" i="2"/>
  <c r="F47" i="2"/>
  <c r="G47" i="2"/>
  <c r="I47" i="2"/>
  <c r="J47" i="2"/>
  <c r="K47" i="2"/>
  <c r="M47" i="2"/>
  <c r="D48" i="2"/>
  <c r="E48" i="2"/>
  <c r="F48" i="2"/>
  <c r="G48" i="2"/>
  <c r="I48" i="2"/>
  <c r="J48" i="2"/>
  <c r="K48" i="2"/>
  <c r="M48" i="2"/>
  <c r="D49" i="2"/>
  <c r="E49" i="2"/>
  <c r="F49" i="2"/>
  <c r="G49" i="2"/>
  <c r="I49" i="2"/>
  <c r="J49" i="2"/>
  <c r="K49" i="2"/>
  <c r="M49" i="2"/>
  <c r="H63" i="3" l="1"/>
  <c r="E56" i="3"/>
  <c r="F56" i="3"/>
  <c r="G56" i="3"/>
  <c r="H56" i="3"/>
  <c r="D56" i="3"/>
  <c r="E49" i="3"/>
  <c r="F49" i="3"/>
  <c r="G49" i="3"/>
  <c r="H49" i="3"/>
  <c r="D49" i="3"/>
  <c r="H32" i="3"/>
  <c r="D32" i="3"/>
  <c r="E25" i="3"/>
  <c r="F25" i="3"/>
  <c r="G25" i="3"/>
  <c r="H25" i="3"/>
  <c r="D25" i="3"/>
  <c r="E18" i="3"/>
  <c r="F18" i="3"/>
  <c r="G18" i="3"/>
  <c r="H18" i="3"/>
  <c r="D18" i="3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7" i="3" l="1"/>
  <c r="D28" i="3"/>
  <c r="D29" i="3"/>
  <c r="D30" i="3"/>
  <c r="D31" i="3"/>
  <c r="D20" i="3"/>
  <c r="D21" i="3"/>
  <c r="D22" i="3"/>
  <c r="D23" i="3"/>
  <c r="D24" i="3"/>
  <c r="D13" i="3"/>
  <c r="D14" i="3"/>
  <c r="D15" i="3"/>
  <c r="D16" i="3"/>
  <c r="D17" i="3"/>
  <c r="M21" i="2"/>
  <c r="M26" i="2"/>
  <c r="M27" i="2"/>
  <c r="M28" i="2"/>
  <c r="M29" i="2"/>
  <c r="M32" i="2"/>
  <c r="M33" i="2"/>
  <c r="M34" i="2"/>
  <c r="M39" i="2"/>
  <c r="E11" i="2"/>
  <c r="F11" i="2"/>
  <c r="D11" i="2"/>
  <c r="H59" i="3" l="1"/>
  <c r="H60" i="3"/>
  <c r="H61" i="3"/>
  <c r="H62" i="3"/>
  <c r="H58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F51" i="3"/>
  <c r="G51" i="3"/>
  <c r="H51" i="3"/>
  <c r="E51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F44" i="3"/>
  <c r="G44" i="3"/>
  <c r="H44" i="3"/>
  <c r="E44" i="3"/>
  <c r="G39" i="3"/>
  <c r="H39" i="3"/>
  <c r="G40" i="3"/>
  <c r="H40" i="3"/>
  <c r="G41" i="3"/>
  <c r="H41" i="3"/>
  <c r="H38" i="3"/>
  <c r="G38" i="3"/>
  <c r="J11" i="2"/>
  <c r="I11" i="2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S8" i="1"/>
  <c r="T8" i="1" s="1"/>
  <c r="U8" i="1" s="1"/>
  <c r="S9" i="1"/>
  <c r="S10" i="1"/>
  <c r="S11" i="1"/>
  <c r="S12" i="1"/>
  <c r="T12" i="1" s="1"/>
  <c r="U12" i="1" s="1"/>
  <c r="S13" i="1"/>
  <c r="S14" i="1"/>
  <c r="S15" i="1"/>
  <c r="S16" i="1"/>
  <c r="T16" i="1" s="1"/>
  <c r="U16" i="1" s="1"/>
  <c r="S17" i="1"/>
  <c r="S18" i="1"/>
  <c r="S19" i="1"/>
  <c r="S20" i="1"/>
  <c r="S21" i="1"/>
  <c r="S22" i="1"/>
  <c r="S23" i="1"/>
  <c r="S24" i="1"/>
  <c r="T24" i="1"/>
  <c r="S25" i="1"/>
  <c r="T25" i="1" s="1"/>
  <c r="U25" i="1" s="1"/>
  <c r="S26" i="1"/>
  <c r="S27" i="1"/>
  <c r="S28" i="1"/>
  <c r="T28" i="1" s="1"/>
  <c r="U28" i="1" s="1"/>
  <c r="S29" i="1"/>
  <c r="T29" i="1" s="1"/>
  <c r="U29" i="1" s="1"/>
  <c r="S30" i="1"/>
  <c r="S31" i="1"/>
  <c r="S32" i="1"/>
  <c r="T32" i="1" s="1"/>
  <c r="S33" i="1"/>
  <c r="S34" i="1"/>
  <c r="S35" i="1"/>
  <c r="S36" i="1"/>
  <c r="T36" i="1" s="1"/>
  <c r="U36" i="1" s="1"/>
  <c r="S37" i="1"/>
  <c r="S38" i="1"/>
  <c r="S39" i="1"/>
  <c r="S40" i="1"/>
  <c r="T40" i="1" s="1"/>
  <c r="U40" i="1" s="1"/>
  <c r="S41" i="1"/>
  <c r="S42" i="1"/>
  <c r="S43" i="1"/>
  <c r="S44" i="1"/>
  <c r="T44" i="1" s="1"/>
  <c r="U44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8" i="3"/>
  <c r="I8" i="3"/>
  <c r="H9" i="3"/>
  <c r="I9" i="3"/>
  <c r="H10" i="3"/>
  <c r="I10" i="3"/>
  <c r="I7" i="3"/>
  <c r="H7" i="3"/>
  <c r="H28" i="3"/>
  <c r="H29" i="3"/>
  <c r="H30" i="3"/>
  <c r="H31" i="3"/>
  <c r="H27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F20" i="3"/>
  <c r="G20" i="3"/>
  <c r="H20" i="3"/>
  <c r="E20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F13" i="3"/>
  <c r="G13" i="3"/>
  <c r="H13" i="3"/>
  <c r="E13" i="3"/>
  <c r="G13" i="2"/>
  <c r="K13" i="2"/>
  <c r="G14" i="2"/>
  <c r="K14" i="2"/>
  <c r="G15" i="2"/>
  <c r="K15" i="2"/>
  <c r="G16" i="2"/>
  <c r="K16" i="2"/>
  <c r="G17" i="2"/>
  <c r="K17" i="2"/>
  <c r="G18" i="2"/>
  <c r="K18" i="2"/>
  <c r="G19" i="2"/>
  <c r="K19" i="2"/>
  <c r="G20" i="2"/>
  <c r="K20" i="2"/>
  <c r="G21" i="2"/>
  <c r="K21" i="2"/>
  <c r="G22" i="2"/>
  <c r="K22" i="2"/>
  <c r="G23" i="2"/>
  <c r="K23" i="2"/>
  <c r="G24" i="2"/>
  <c r="K24" i="2"/>
  <c r="G25" i="2"/>
  <c r="K25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6" i="2"/>
  <c r="K36" i="2"/>
  <c r="G37" i="2"/>
  <c r="K37" i="2"/>
  <c r="G38" i="2"/>
  <c r="K38" i="2"/>
  <c r="G39" i="2"/>
  <c r="K39" i="2"/>
  <c r="G40" i="2"/>
  <c r="K40" i="2"/>
  <c r="G41" i="2"/>
  <c r="K41" i="2"/>
  <c r="G42" i="2"/>
  <c r="K42" i="2"/>
  <c r="S7" i="1"/>
  <c r="R7" i="1"/>
  <c r="Q11" i="2"/>
  <c r="P11" i="2"/>
  <c r="T33" i="1" l="1"/>
  <c r="U33" i="1" s="1"/>
  <c r="T22" i="1"/>
  <c r="U22" i="1" s="1"/>
  <c r="T19" i="1"/>
  <c r="U19" i="1" s="1"/>
  <c r="T15" i="1"/>
  <c r="U15" i="1" s="1"/>
  <c r="T31" i="1"/>
  <c r="U31" i="1" s="1"/>
  <c r="T20" i="1"/>
  <c r="U20" i="1" s="1"/>
  <c r="T39" i="1"/>
  <c r="U39" i="1" s="1"/>
  <c r="T30" i="1"/>
  <c r="U30" i="1" s="1"/>
  <c r="T26" i="1"/>
  <c r="U26" i="1" s="1"/>
  <c r="T35" i="1"/>
  <c r="U35" i="1" s="1"/>
  <c r="T23" i="1"/>
  <c r="U23" i="1" s="1"/>
  <c r="T42" i="1"/>
  <c r="U42" i="1" s="1"/>
  <c r="T38" i="1"/>
  <c r="U38" i="1" s="1"/>
  <c r="T18" i="1"/>
  <c r="U18" i="1" s="1"/>
  <c r="T14" i="1"/>
  <c r="U14" i="1" s="1"/>
  <c r="T10" i="1"/>
  <c r="U10" i="1" s="1"/>
  <c r="T41" i="1"/>
  <c r="U41" i="1" s="1"/>
  <c r="T37" i="1"/>
  <c r="U37" i="1" s="1"/>
  <c r="T34" i="1"/>
  <c r="U34" i="1" s="1"/>
  <c r="T21" i="1"/>
  <c r="U21" i="1" s="1"/>
  <c r="T17" i="1"/>
  <c r="U17" i="1" s="1"/>
  <c r="T13" i="1"/>
  <c r="U13" i="1" s="1"/>
  <c r="T9" i="1"/>
  <c r="U9" i="1" s="1"/>
  <c r="U24" i="1"/>
  <c r="U32" i="1"/>
  <c r="T43" i="1"/>
  <c r="U43" i="1" s="1"/>
  <c r="T27" i="1"/>
  <c r="U27" i="1" s="1"/>
  <c r="T11" i="1"/>
  <c r="U11" i="1" s="1"/>
  <c r="T7" i="1"/>
  <c r="U7" i="1" s="1"/>
  <c r="G12" i="2"/>
  <c r="G11" i="2"/>
  <c r="K11" i="2"/>
  <c r="K12" i="2"/>
  <c r="I7" i="1"/>
  <c r="J7" i="1" s="1"/>
  <c r="K7" i="1" s="1"/>
  <c r="I8" i="1"/>
  <c r="I9" i="1"/>
  <c r="I10" i="1"/>
  <c r="I11" i="1"/>
  <c r="I12" i="1"/>
  <c r="I13" i="1"/>
  <c r="J13" i="1" s="1"/>
  <c r="K13" i="1" s="1"/>
  <c r="I14" i="1"/>
  <c r="I15" i="1"/>
  <c r="I16" i="1"/>
  <c r="I17" i="1"/>
  <c r="J17" i="1" s="1"/>
  <c r="I18" i="1"/>
  <c r="J18" i="1" s="1"/>
  <c r="I19" i="1"/>
  <c r="I20" i="1"/>
  <c r="I21" i="1"/>
  <c r="J21" i="1" s="1"/>
  <c r="K21" i="1" s="1"/>
  <c r="I22" i="1"/>
  <c r="I23" i="1"/>
  <c r="I24" i="1"/>
  <c r="I25" i="1"/>
  <c r="J25" i="1" s="1"/>
  <c r="K25" i="1" s="1"/>
  <c r="I26" i="1"/>
  <c r="I27" i="1"/>
  <c r="I28" i="1"/>
  <c r="I29" i="1"/>
  <c r="J29" i="1" s="1"/>
  <c r="K29" i="1" s="1"/>
  <c r="I30" i="1"/>
  <c r="I31" i="1"/>
  <c r="I32" i="1"/>
  <c r="I33" i="1"/>
  <c r="J33" i="1" s="1"/>
  <c r="K33" i="1" s="1"/>
  <c r="I34" i="1"/>
  <c r="J34" i="1" s="1"/>
  <c r="I35" i="1"/>
  <c r="I36" i="1"/>
  <c r="I37" i="1"/>
  <c r="J37" i="1" s="1"/>
  <c r="K37" i="1" s="1"/>
  <c r="I38" i="1"/>
  <c r="J38" i="1" s="1"/>
  <c r="I39" i="1"/>
  <c r="I40" i="1"/>
  <c r="I41" i="1"/>
  <c r="J41" i="1" s="1"/>
  <c r="K41" i="1" s="1"/>
  <c r="I42" i="1"/>
  <c r="I43" i="1"/>
  <c r="I44" i="1"/>
  <c r="J9" i="1"/>
  <c r="J19" i="1" l="1"/>
  <c r="K19" i="1" s="1"/>
  <c r="J44" i="1"/>
  <c r="K44" i="1" s="1"/>
  <c r="J40" i="1"/>
  <c r="K40" i="1" s="1"/>
  <c r="J36" i="1"/>
  <c r="K36" i="1" s="1"/>
  <c r="J32" i="1"/>
  <c r="K32" i="1" s="1"/>
  <c r="J28" i="1"/>
  <c r="K28" i="1" s="1"/>
  <c r="J24" i="1"/>
  <c r="K24" i="1" s="1"/>
  <c r="J20" i="1"/>
  <c r="K20" i="1" s="1"/>
  <c r="J16" i="1"/>
  <c r="K16" i="1" s="1"/>
  <c r="J12" i="1"/>
  <c r="K12" i="1" s="1"/>
  <c r="J8" i="1"/>
  <c r="K8" i="1" s="1"/>
  <c r="K9" i="1"/>
  <c r="A9" i="1" s="1"/>
  <c r="M14" i="2" s="1"/>
  <c r="A7" i="1"/>
  <c r="M12" i="2" s="1"/>
  <c r="J39" i="1"/>
  <c r="K39" i="1" s="1"/>
  <c r="A39" i="1" s="1"/>
  <c r="J31" i="1"/>
  <c r="K31" i="1" s="1"/>
  <c r="A31" i="1" s="1"/>
  <c r="M36" i="2" s="1"/>
  <c r="J15" i="1"/>
  <c r="K15" i="1" s="1"/>
  <c r="J42" i="1"/>
  <c r="K42" i="1" s="1"/>
  <c r="J14" i="1"/>
  <c r="K14" i="1" s="1"/>
  <c r="A14" i="1" s="1"/>
  <c r="M19" i="2" s="1"/>
  <c r="J27" i="1"/>
  <c r="K27" i="1" s="1"/>
  <c r="A32" i="1"/>
  <c r="M37" i="2" s="1"/>
  <c r="A13" i="1"/>
  <c r="M18" i="2" s="1"/>
  <c r="K18" i="1"/>
  <c r="J23" i="1"/>
  <c r="K23" i="1" s="1"/>
  <c r="J11" i="1"/>
  <c r="K11" i="1" s="1"/>
  <c r="J30" i="1"/>
  <c r="J26" i="1"/>
  <c r="J22" i="1"/>
  <c r="K22" i="1" s="1"/>
  <c r="J10" i="1"/>
  <c r="J43" i="1"/>
  <c r="J35" i="1"/>
  <c r="K35" i="1" s="1"/>
  <c r="K17" i="1"/>
  <c r="A17" i="1" s="1"/>
  <c r="M22" i="2" s="1"/>
  <c r="K38" i="1"/>
  <c r="K34" i="1"/>
  <c r="A37" i="1"/>
  <c r="M42" i="2" s="1"/>
  <c r="A25" i="1"/>
  <c r="M30" i="2" s="1"/>
  <c r="A12" i="1"/>
  <c r="M17" i="2" s="1"/>
  <c r="A41" i="1"/>
  <c r="A33" i="1"/>
  <c r="M38" i="2" s="1"/>
  <c r="A40" i="1" l="1"/>
  <c r="A8" i="1"/>
  <c r="M13" i="2" s="1"/>
  <c r="A18" i="1"/>
  <c r="M23" i="2" s="1"/>
  <c r="A38" i="1"/>
  <c r="A19" i="1"/>
  <c r="M24" i="2" s="1"/>
  <c r="A15" i="1"/>
  <c r="M20" i="2" s="1"/>
  <c r="A36" i="1"/>
  <c r="M41" i="2" s="1"/>
  <c r="A44" i="1"/>
  <c r="A42" i="1"/>
  <c r="A20" i="1"/>
  <c r="M25" i="2" s="1"/>
  <c r="K30" i="1"/>
  <c r="A30" i="1" s="1"/>
  <c r="M35" i="2" s="1"/>
  <c r="A11" i="1"/>
  <c r="M16" i="2" s="1"/>
  <c r="K26" i="1"/>
  <c r="A26" i="1" s="1"/>
  <c r="M31" i="2" s="1"/>
  <c r="A35" i="1"/>
  <c r="M40" i="2" s="1"/>
  <c r="K43" i="1"/>
  <c r="A43" i="1" s="1"/>
  <c r="K10" i="1"/>
  <c r="A10" i="1" s="1"/>
  <c r="M15" i="2" s="1"/>
</calcChain>
</file>

<file path=xl/sharedStrings.xml><?xml version="1.0" encoding="utf-8"?>
<sst xmlns="http://schemas.openxmlformats.org/spreadsheetml/2006/main" count="360" uniqueCount="101">
  <si>
    <t>Estimate</t>
  </si>
  <si>
    <t>Std. Error</t>
  </si>
  <si>
    <t>t value</t>
  </si>
  <si>
    <t>Pr(&gt;|t|)</t>
  </si>
  <si>
    <t>(Intercept)</t>
  </si>
  <si>
    <t>flood_prone</t>
  </si>
  <si>
    <t>building_floor_area</t>
  </si>
  <si>
    <t>land_area</t>
  </si>
  <si>
    <t>median_income</t>
  </si>
  <si>
    <t>homeowner_rate</t>
  </si>
  <si>
    <t>arterial_street</t>
  </si>
  <si>
    <t>offstreet_parking</t>
  </si>
  <si>
    <t>deck</t>
  </si>
  <si>
    <t>good_land_view</t>
  </si>
  <si>
    <t>good_water_view</t>
  </si>
  <si>
    <t>bedrooms_2</t>
  </si>
  <si>
    <t>bedrooms_4</t>
  </si>
  <si>
    <t>bedrooms_5</t>
  </si>
  <si>
    <t>bedrooms_6</t>
  </si>
  <si>
    <t>bedrooms_7</t>
  </si>
  <si>
    <t>bedrooms_8</t>
  </si>
  <si>
    <t>bedrooms_9</t>
  </si>
  <si>
    <t>bathrooms_2</t>
  </si>
  <si>
    <t>bathrooms_3</t>
  </si>
  <si>
    <t>bathrooms_4</t>
  </si>
  <si>
    <t>bathrooms_5</t>
  </si>
  <si>
    <t>bathrooms_6</t>
  </si>
  <si>
    <t>period_built_1800s</t>
  </si>
  <si>
    <t>period_built_80s90s</t>
  </si>
  <si>
    <t>period_built_post2000</t>
  </si>
  <si>
    <t>contour_level</t>
  </si>
  <si>
    <t>contour_steep</t>
  </si>
  <si>
    <t>dist_cbd</t>
  </si>
  <si>
    <t>I(building_floor_area^2)</t>
  </si>
  <si>
    <t>I(land_area^2)</t>
  </si>
  <si>
    <t>I(median_income^2)</t>
  </si>
  <si>
    <t>sale_year_2013</t>
  </si>
  <si>
    <t>sale_year_2014</t>
  </si>
  <si>
    <t>sale_year_2015</t>
  </si>
  <si>
    <t>sale_year_2016</t>
  </si>
  <si>
    <t>sale_year_2017</t>
  </si>
  <si>
    <t>sale_year_2018</t>
  </si>
  <si>
    <t>Floodplain full sample</t>
  </si>
  <si>
    <t>Floodplain matched sample</t>
  </si>
  <si>
    <t>negative coeff</t>
  </si>
  <si>
    <t>significant at 5%</t>
  </si>
  <si>
    <t>negative and sig</t>
  </si>
  <si>
    <t>positive and significant</t>
  </si>
  <si>
    <t>Differences</t>
  </si>
  <si>
    <t>Signif. codes:  0 ‘***’ 0.001 ‘**’ 0.01 ‘*’ 0.05 ‘.’ 0.1 ‘ ’ 1</t>
  </si>
  <si>
    <t>Min</t>
  </si>
  <si>
    <t>1Q</t>
  </si>
  <si>
    <t>Med</t>
  </si>
  <si>
    <t>3Q</t>
  </si>
  <si>
    <t>Max</t>
  </si>
  <si>
    <t>Residuals</t>
  </si>
  <si>
    <t>Residual standard error</t>
  </si>
  <si>
    <t>Degrees of freedom</t>
  </si>
  <si>
    <t>Multiple R-squared</t>
  </si>
  <si>
    <t>Adjusted R-sqared</t>
  </si>
  <si>
    <t>F-statistic</t>
  </si>
  <si>
    <t>p-value</t>
  </si>
  <si>
    <t>n</t>
  </si>
  <si>
    <t>Full sample regression</t>
  </si>
  <si>
    <t>Matched sample regression</t>
  </si>
  <si>
    <t>Model summary</t>
  </si>
  <si>
    <t>Sig.</t>
  </si>
  <si>
    <t>Control</t>
  </si>
  <si>
    <t>Treated</t>
  </si>
  <si>
    <t>All</t>
  </si>
  <si>
    <t>Matched</t>
  </si>
  <si>
    <t>Unmatched</t>
  </si>
  <si>
    <t>Discarded</t>
  </si>
  <si>
    <t>Sample sizes</t>
  </si>
  <si>
    <t>Means Treated</t>
  </si>
  <si>
    <t>Means Control</t>
  </si>
  <si>
    <t>SD Control</t>
  </si>
  <si>
    <t>Mean Diff</t>
  </si>
  <si>
    <t>eQQ Med</t>
  </si>
  <si>
    <t>eQQ Mean</t>
  </si>
  <si>
    <t>eQQ Max</t>
  </si>
  <si>
    <t>…</t>
  </si>
  <si>
    <t>Full sample</t>
  </si>
  <si>
    <t>Matched sample</t>
  </si>
  <si>
    <t>Variable</t>
  </si>
  <si>
    <t>Std. Mean Diff.</t>
  </si>
  <si>
    <t>eCDF Med</t>
  </si>
  <si>
    <t>eCDF Mean</t>
  </si>
  <si>
    <t>eCDF Max</t>
  </si>
  <si>
    <t>Percent balance improvement</t>
  </si>
  <si>
    <t>Reduction</t>
  </si>
  <si>
    <t>Mean Diff.</t>
  </si>
  <si>
    <t>nn</t>
  </si>
  <si>
    <t>Unstandardised</t>
  </si>
  <si>
    <t>Standardised</t>
  </si>
  <si>
    <t>-Inf</t>
  </si>
  <si>
    <t>NaN</t>
  </si>
  <si>
    <t>Average floodplain discount matching imbalance reduction summary (truncated)</t>
  </si>
  <si>
    <t>Average floodplain discount matched standardised mean difference imbalance reduction summary (truncated)</t>
  </si>
  <si>
    <t>bedrooms_1</t>
  </si>
  <si>
    <t>Comparison of full and matched sample regressions estimating the average floodplain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</si>
</sst>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0"/>
      <color theme="1"/>
      <name val="Times Roman"/>
    </font>
    <font>
      <i/>
      <sz val="12"/>
      <color theme="1"/>
      <name val="Times Roman"/>
    </font>
    <font>
      <i/>
      <sz val="12"/>
      <color rgb="FF00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NumberFormat="1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4" fillId="2" borderId="3" xfId="0" applyFont="1" applyFill="1" applyBorder="1"/>
    <xf numFmtId="0" fontId="4" fillId="2" borderId="0" xfId="0" applyFont="1" applyFill="1"/>
    <xf numFmtId="0" fontId="4" fillId="2" borderId="1" xfId="0" applyFont="1" applyFill="1" applyBorder="1"/>
    <xf numFmtId="0" fontId="5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3" xfId="0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/>
    <xf numFmtId="0" fontId="5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2" fontId="4" fillId="2" borderId="3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16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1" fontId="0" fillId="0" borderId="0" xfId="0" applyNumberFormat="1"/>
    <xf numFmtId="164" fontId="4" fillId="2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/>
    <xf numFmtId="164" fontId="4" fillId="2" borderId="0" xfId="0" applyNumberFormat="1" applyFont="1" applyFill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0" fillId="2" borderId="3" xfId="0" applyFill="1" applyBorder="1"/>
    <xf numFmtId="0" fontId="0" fillId="2" borderId="0" xfId="0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horizontal="right" vertical="center"/>
    </xf>
    <xf numFmtId="0" fontId="0" fillId="2" borderId="1" xfId="0" applyFill="1" applyBorder="1"/>
    <xf numFmtId="0" fontId="5" fillId="2" borderId="2" xfId="0" applyFont="1" applyFill="1" applyBorder="1" applyAlignment="1">
      <alignment horizontal="right"/>
    </xf>
    <xf numFmtId="164" fontId="4" fillId="2" borderId="0" xfId="0" applyNumberFormat="1" applyFont="1" applyFill="1"/>
    <xf numFmtId="2" fontId="4" fillId="2" borderId="0" xfId="0" applyNumberFormat="1" applyFont="1" applyFill="1"/>
    <xf numFmtId="164" fontId="4" fillId="2" borderId="1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2A39-A3FB-164B-B434-154D8E9DF780}">
  <dimension ref="A2:AD44"/>
  <sheetViews>
    <sheetView workbookViewId="0">
      <selection activeCell="A39" sqref="A39:XFD39"/>
    </sheetView>
  </sheetViews>
  <sheetFormatPr baseColWidth="10" defaultRowHeight="16"/>
  <cols>
    <col min="3" max="3" width="22.33203125" customWidth="1"/>
    <col min="4" max="4" width="10.83203125" customWidth="1"/>
    <col min="13" max="13" width="20.83203125" customWidth="1"/>
    <col min="26" max="26" width="33.1640625" customWidth="1"/>
  </cols>
  <sheetData>
    <row r="2" spans="1:30">
      <c r="C2" t="s">
        <v>42</v>
      </c>
      <c r="M2" t="s">
        <v>43</v>
      </c>
    </row>
    <row r="4" spans="1:30">
      <c r="C4" s="1"/>
      <c r="D4" s="1" t="s">
        <v>0</v>
      </c>
      <c r="E4" s="1" t="s">
        <v>1</v>
      </c>
      <c r="F4" s="1" t="s">
        <v>2</v>
      </c>
      <c r="G4" s="1" t="s">
        <v>3</v>
      </c>
      <c r="M4" s="1"/>
      <c r="N4" s="1"/>
      <c r="O4" s="1"/>
      <c r="P4" s="1"/>
      <c r="Q4" s="1"/>
      <c r="Z4" s="1"/>
      <c r="AA4" s="1" t="s">
        <v>0</v>
      </c>
      <c r="AB4" s="1" t="s">
        <v>1</v>
      </c>
      <c r="AC4" s="1" t="s">
        <v>2</v>
      </c>
      <c r="AD4" s="1" t="s">
        <v>3</v>
      </c>
    </row>
    <row r="5" spans="1:30">
      <c r="A5" t="s">
        <v>48</v>
      </c>
      <c r="C5" s="1"/>
      <c r="D5" s="1" t="s">
        <v>0</v>
      </c>
      <c r="E5" s="1" t="s">
        <v>1</v>
      </c>
      <c r="F5" s="1" t="s">
        <v>2</v>
      </c>
      <c r="G5" s="1" t="s">
        <v>3</v>
      </c>
      <c r="H5" s="1" t="s">
        <v>44</v>
      </c>
      <c r="I5" s="1" t="s">
        <v>45</v>
      </c>
      <c r="J5" s="1" t="s">
        <v>46</v>
      </c>
      <c r="K5" s="1" t="s">
        <v>47</v>
      </c>
      <c r="L5" s="1"/>
      <c r="M5" s="1"/>
      <c r="N5" s="1" t="s">
        <v>0</v>
      </c>
      <c r="O5" s="1" t="s">
        <v>1</v>
      </c>
      <c r="P5" s="1" t="s">
        <v>2</v>
      </c>
      <c r="Q5" s="1" t="s">
        <v>3</v>
      </c>
      <c r="R5" s="1" t="s">
        <v>44</v>
      </c>
      <c r="S5" s="1" t="s">
        <v>45</v>
      </c>
      <c r="T5" s="1" t="s">
        <v>46</v>
      </c>
      <c r="U5" s="1" t="s">
        <v>47</v>
      </c>
      <c r="Z5" s="1"/>
      <c r="AA5" s="1" t="s">
        <v>0</v>
      </c>
      <c r="AB5" s="1" t="s">
        <v>1</v>
      </c>
      <c r="AC5" s="1" t="s">
        <v>2</v>
      </c>
      <c r="AD5" s="1" t="s">
        <v>3</v>
      </c>
    </row>
    <row r="6" spans="1:30">
      <c r="C6" t="s">
        <v>4</v>
      </c>
      <c r="D6" s="42">
        <v>11.526910000000001</v>
      </c>
      <c r="E6" s="42">
        <v>2.5476579999999999E-2</v>
      </c>
      <c r="F6">
        <v>452.45139069999999</v>
      </c>
      <c r="G6" s="42">
        <v>0</v>
      </c>
      <c r="M6" t="s">
        <v>4</v>
      </c>
      <c r="N6" s="42">
        <v>11.23251</v>
      </c>
      <c r="O6" s="42">
        <v>6.3410720000000004E-2</v>
      </c>
      <c r="P6">
        <v>177.13894608999999</v>
      </c>
      <c r="Q6" s="42">
        <v>0</v>
      </c>
      <c r="Z6" t="s">
        <v>4</v>
      </c>
      <c r="AA6" s="42">
        <v>11.23251</v>
      </c>
      <c r="AB6" s="42">
        <v>6.3410720000000004E-2</v>
      </c>
      <c r="AC6">
        <v>177.13894608999999</v>
      </c>
      <c r="AD6" s="42">
        <v>0</v>
      </c>
    </row>
    <row r="7" spans="1:30">
      <c r="A7">
        <f t="shared" ref="A7:A15" si="0">IF(AND(J7=T7,K7=U7),0,1)</f>
        <v>0</v>
      </c>
      <c r="C7" t="s">
        <v>5</v>
      </c>
      <c r="D7" s="42">
        <v>-4.3401519999999999E-2</v>
      </c>
      <c r="E7" s="42">
        <v>8.5366169999999998E-3</v>
      </c>
      <c r="F7">
        <v>-5.0841601000000001</v>
      </c>
      <c r="G7" s="42">
        <v>3.7756839999999998E-7</v>
      </c>
      <c r="H7">
        <f>IF(D7&lt;0,1,0)</f>
        <v>1</v>
      </c>
      <c r="I7">
        <f>IF(G7&lt;0.05,1,0)</f>
        <v>1</v>
      </c>
      <c r="J7">
        <f>IF(SUM(H7:I7) = 2,1,0)</f>
        <v>1</v>
      </c>
      <c r="K7">
        <f>IF(SUM(I7:J7) = 1,1,0)</f>
        <v>0</v>
      </c>
      <c r="M7" t="s">
        <v>5</v>
      </c>
      <c r="N7" s="42">
        <v>-2.938841E-2</v>
      </c>
      <c r="O7" s="42">
        <v>1.111243E-2</v>
      </c>
      <c r="P7">
        <v>-2.6446433900000001</v>
      </c>
      <c r="Q7" s="42">
        <v>8.2378759999999999E-3</v>
      </c>
      <c r="R7">
        <f>IF(N7="","",IF(N7&lt;0,1,0))</f>
        <v>1</v>
      </c>
      <c r="S7">
        <f>IF(Q7="","",IF(Q7&lt;0.05,1,0))</f>
        <v>1</v>
      </c>
      <c r="T7">
        <f>IF(R7="","",IF(SUM(R7:S7) = 2,1,0))</f>
        <v>1</v>
      </c>
      <c r="U7">
        <f>IF(R7="","",IF(SUM(S7:T7) = 1,1,0))</f>
        <v>0</v>
      </c>
      <c r="Z7" t="s">
        <v>5</v>
      </c>
      <c r="AA7" s="42">
        <v>-2.938841E-2</v>
      </c>
      <c r="AB7" s="42">
        <v>1.111243E-2</v>
      </c>
      <c r="AC7">
        <v>-2.6446433900000001</v>
      </c>
      <c r="AD7" s="42">
        <v>8.2378759999999999E-3</v>
      </c>
    </row>
    <row r="8" spans="1:30">
      <c r="A8">
        <f t="shared" si="0"/>
        <v>0</v>
      </c>
      <c r="C8" t="s">
        <v>6</v>
      </c>
      <c r="D8" s="42">
        <v>5.2424849999999999E-3</v>
      </c>
      <c r="E8" s="42">
        <v>1.7623629999999999E-4</v>
      </c>
      <c r="F8">
        <v>29.746914199999999</v>
      </c>
      <c r="G8" s="42">
        <v>1.3704999999999999E-184</v>
      </c>
      <c r="H8">
        <f t="shared" ref="H8:H44" si="1">IF(D8&lt;0,1,0)</f>
        <v>0</v>
      </c>
      <c r="I8">
        <f t="shared" ref="I8:I44" si="2">IF(G8&lt;0.05,1,0)</f>
        <v>1</v>
      </c>
      <c r="J8">
        <f t="shared" ref="J8:J44" si="3">IF(SUM(H8:I8) = 2,1,0)</f>
        <v>0</v>
      </c>
      <c r="K8">
        <f t="shared" ref="K8:K10" si="4">IF(SUM(I8:J8) = 1,1,0)</f>
        <v>1</v>
      </c>
      <c r="M8" t="s">
        <v>6</v>
      </c>
      <c r="N8" s="42">
        <v>6.0627809999999997E-3</v>
      </c>
      <c r="O8" s="42">
        <v>5.2933410000000005E-4</v>
      </c>
      <c r="P8">
        <v>11.45359959</v>
      </c>
      <c r="Q8" s="42">
        <v>1.6239510000000001E-29</v>
      </c>
      <c r="R8">
        <f t="shared" ref="R8:R14" si="5">IF(N8="","",IF(N8&lt;0,1,0))</f>
        <v>0</v>
      </c>
      <c r="S8">
        <f t="shared" ref="S8:S14" si="6">IF(Q8="","",IF(Q8&lt;0.05,1,0))</f>
        <v>1</v>
      </c>
      <c r="T8">
        <f t="shared" ref="T8:T44" si="7">IF(R8="","",IF(SUM(R8:S8) = 2,1,0))</f>
        <v>0</v>
      </c>
      <c r="U8">
        <f t="shared" ref="U8:U44" si="8">IF(R8="","",IF(SUM(S8:T8) = 1,1,0))</f>
        <v>1</v>
      </c>
      <c r="Z8" t="s">
        <v>6</v>
      </c>
      <c r="AA8" s="42">
        <v>6.0627809999999997E-3</v>
      </c>
      <c r="AB8" s="42">
        <v>5.2933410000000005E-4</v>
      </c>
      <c r="AC8">
        <v>11.45359959</v>
      </c>
      <c r="AD8" s="42">
        <v>1.6239510000000001E-29</v>
      </c>
    </row>
    <row r="9" spans="1:30">
      <c r="A9">
        <f t="shared" si="0"/>
        <v>0</v>
      </c>
      <c r="C9" t="s">
        <v>7</v>
      </c>
      <c r="D9" s="42">
        <v>6.5893270000000006E-5</v>
      </c>
      <c r="E9" s="42">
        <v>8.8438080000000001E-6</v>
      </c>
      <c r="F9">
        <v>7.4507797</v>
      </c>
      <c r="G9" s="42">
        <v>1.024025E-13</v>
      </c>
      <c r="H9">
        <f t="shared" si="1"/>
        <v>0</v>
      </c>
      <c r="I9">
        <f t="shared" si="2"/>
        <v>1</v>
      </c>
      <c r="J9">
        <f t="shared" si="3"/>
        <v>0</v>
      </c>
      <c r="K9">
        <f t="shared" si="4"/>
        <v>1</v>
      </c>
      <c r="M9" t="s">
        <v>7</v>
      </c>
      <c r="N9" s="42">
        <v>3.697172E-4</v>
      </c>
      <c r="O9" s="42">
        <v>8.6542949999999998E-5</v>
      </c>
      <c r="P9">
        <v>4.2720661399999997</v>
      </c>
      <c r="Q9" s="42">
        <v>2.022074E-5</v>
      </c>
      <c r="R9">
        <f t="shared" si="5"/>
        <v>0</v>
      </c>
      <c r="S9">
        <f t="shared" si="6"/>
        <v>1</v>
      </c>
      <c r="T9">
        <f t="shared" si="7"/>
        <v>0</v>
      </c>
      <c r="U9">
        <f t="shared" si="8"/>
        <v>1</v>
      </c>
      <c r="Z9" t="s">
        <v>7</v>
      </c>
      <c r="AA9" s="42">
        <v>3.697172E-4</v>
      </c>
      <c r="AB9" s="42">
        <v>8.6542949999999998E-5</v>
      </c>
      <c r="AC9">
        <v>4.2720661399999997</v>
      </c>
      <c r="AD9" s="42">
        <v>2.022074E-5</v>
      </c>
    </row>
    <row r="10" spans="1:30">
      <c r="A10">
        <f t="shared" si="0"/>
        <v>0</v>
      </c>
      <c r="C10" t="s">
        <v>8</v>
      </c>
      <c r="D10" s="42">
        <v>5.673773E-2</v>
      </c>
      <c r="E10" s="42">
        <v>5.2623840000000002E-3</v>
      </c>
      <c r="F10">
        <v>10.7817547</v>
      </c>
      <c r="G10" s="42">
        <v>6.404163E-27</v>
      </c>
      <c r="H10">
        <f t="shared" si="1"/>
        <v>0</v>
      </c>
      <c r="I10">
        <f t="shared" si="2"/>
        <v>1</v>
      </c>
      <c r="J10">
        <f t="shared" si="3"/>
        <v>0</v>
      </c>
      <c r="K10">
        <f t="shared" si="4"/>
        <v>1</v>
      </c>
      <c r="M10" t="s">
        <v>8</v>
      </c>
      <c r="N10" s="42">
        <v>5.4210840000000003E-2</v>
      </c>
      <c r="O10" s="42">
        <v>1.245021E-2</v>
      </c>
      <c r="P10">
        <v>4.3542096299999997</v>
      </c>
      <c r="Q10" s="42">
        <v>1.3988709999999999E-5</v>
      </c>
      <c r="R10">
        <f t="shared" si="5"/>
        <v>0</v>
      </c>
      <c r="S10">
        <f t="shared" si="6"/>
        <v>1</v>
      </c>
      <c r="T10">
        <f t="shared" si="7"/>
        <v>0</v>
      </c>
      <c r="U10">
        <f t="shared" si="8"/>
        <v>1</v>
      </c>
      <c r="Z10" t="s">
        <v>8</v>
      </c>
      <c r="AA10" s="42">
        <v>5.4210840000000003E-2</v>
      </c>
      <c r="AB10" s="42">
        <v>1.245021E-2</v>
      </c>
      <c r="AC10">
        <v>4.3542096299999997</v>
      </c>
      <c r="AD10" s="42">
        <v>1.3988709999999999E-5</v>
      </c>
    </row>
    <row r="11" spans="1:30">
      <c r="A11">
        <f t="shared" si="0"/>
        <v>1</v>
      </c>
      <c r="C11" t="s">
        <v>9</v>
      </c>
      <c r="D11" s="42">
        <v>-9.0306839999999999E-2</v>
      </c>
      <c r="E11" s="42">
        <v>2.013247E-2</v>
      </c>
      <c r="F11">
        <v>-4.4856312999999997</v>
      </c>
      <c r="G11" s="42">
        <v>7.3705799999999997E-6</v>
      </c>
      <c r="H11">
        <f t="shared" si="1"/>
        <v>1</v>
      </c>
      <c r="I11">
        <f t="shared" si="2"/>
        <v>1</v>
      </c>
      <c r="J11">
        <f t="shared" si="3"/>
        <v>1</v>
      </c>
      <c r="K11">
        <f>IF(SUM(I11:J11) = 1,1,0)</f>
        <v>0</v>
      </c>
      <c r="M11" t="s">
        <v>9</v>
      </c>
      <c r="N11" s="42">
        <v>-6.2289110000000002E-2</v>
      </c>
      <c r="O11" s="42">
        <v>3.9439960000000003E-2</v>
      </c>
      <c r="P11">
        <v>-1.57934017</v>
      </c>
      <c r="Q11" s="42">
        <v>0.1144068</v>
      </c>
      <c r="R11">
        <f t="shared" si="5"/>
        <v>1</v>
      </c>
      <c r="S11">
        <f t="shared" si="6"/>
        <v>0</v>
      </c>
      <c r="T11">
        <f t="shared" si="7"/>
        <v>0</v>
      </c>
      <c r="U11">
        <f t="shared" si="8"/>
        <v>0</v>
      </c>
      <c r="Z11" t="s">
        <v>9</v>
      </c>
      <c r="AA11" s="42">
        <v>-6.2289110000000002E-2</v>
      </c>
      <c r="AB11" s="42">
        <v>3.9439960000000003E-2</v>
      </c>
      <c r="AC11">
        <v>-1.57934017</v>
      </c>
      <c r="AD11" s="42">
        <v>0.1144068</v>
      </c>
    </row>
    <row r="12" spans="1:30">
      <c r="A12">
        <f t="shared" si="0"/>
        <v>1</v>
      </c>
      <c r="C12" t="s">
        <v>10</v>
      </c>
      <c r="D12" s="42">
        <v>1.5009750000000001E-2</v>
      </c>
      <c r="E12" s="42">
        <v>8.5235889999999998E-3</v>
      </c>
      <c r="F12">
        <v>1.760966</v>
      </c>
      <c r="G12" s="42">
        <v>7.8282080000000004E-2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ref="K12:K44" si="9">IF(SUM(I12:J12) = 1,1,0)</f>
        <v>0</v>
      </c>
      <c r="M12" t="s">
        <v>10</v>
      </c>
      <c r="N12" s="42">
        <v>4.3265669999999999E-2</v>
      </c>
      <c r="O12" s="42">
        <v>1.6205460000000001E-2</v>
      </c>
      <c r="P12">
        <v>2.6698198099999999</v>
      </c>
      <c r="Q12" s="42">
        <v>7.6469650000000004E-3</v>
      </c>
      <c r="R12">
        <f t="shared" si="5"/>
        <v>0</v>
      </c>
      <c r="S12">
        <f t="shared" si="6"/>
        <v>1</v>
      </c>
      <c r="T12">
        <f t="shared" si="7"/>
        <v>0</v>
      </c>
      <c r="U12">
        <f t="shared" si="8"/>
        <v>1</v>
      </c>
      <c r="Z12" t="s">
        <v>10</v>
      </c>
      <c r="AA12" s="42">
        <v>4.3265669999999999E-2</v>
      </c>
      <c r="AB12" s="42">
        <v>1.6205460000000001E-2</v>
      </c>
      <c r="AC12">
        <v>2.6698198099999999</v>
      </c>
      <c r="AD12" s="42">
        <v>7.6469650000000004E-3</v>
      </c>
    </row>
    <row r="13" spans="1:30">
      <c r="A13">
        <f t="shared" si="0"/>
        <v>0</v>
      </c>
      <c r="C13" t="s">
        <v>11</v>
      </c>
      <c r="D13" s="42">
        <v>0.1120522</v>
      </c>
      <c r="E13" s="42">
        <v>6.763036E-3</v>
      </c>
      <c r="F13">
        <v>16.568323100000001</v>
      </c>
      <c r="G13" s="42">
        <v>1.180709E-60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9"/>
        <v>1</v>
      </c>
      <c r="M13" t="s">
        <v>11</v>
      </c>
      <c r="N13" s="42">
        <v>0.1061214</v>
      </c>
      <c r="O13" s="42">
        <v>1.518283E-2</v>
      </c>
      <c r="P13">
        <v>6.9895674200000002</v>
      </c>
      <c r="Q13" s="42">
        <v>3.676498E-12</v>
      </c>
      <c r="R13">
        <f t="shared" si="5"/>
        <v>0</v>
      </c>
      <c r="S13">
        <f t="shared" si="6"/>
        <v>1</v>
      </c>
      <c r="T13">
        <f t="shared" si="7"/>
        <v>0</v>
      </c>
      <c r="U13">
        <f t="shared" si="8"/>
        <v>1</v>
      </c>
      <c r="Z13" t="s">
        <v>11</v>
      </c>
      <c r="AA13" s="42">
        <v>0.1061214</v>
      </c>
      <c r="AB13" s="42">
        <v>1.518283E-2</v>
      </c>
      <c r="AC13">
        <v>6.9895674200000002</v>
      </c>
      <c r="AD13" s="42">
        <v>3.676498E-12</v>
      </c>
    </row>
    <row r="14" spans="1:30">
      <c r="A14">
        <f t="shared" si="0"/>
        <v>0</v>
      </c>
      <c r="C14" t="s">
        <v>12</v>
      </c>
      <c r="D14" s="42">
        <v>7.0252259999999997E-2</v>
      </c>
      <c r="E14" s="42">
        <v>5.2595009999999998E-3</v>
      </c>
      <c r="F14">
        <v>13.3572097</v>
      </c>
      <c r="G14" s="42">
        <v>2.87643E-40</v>
      </c>
      <c r="H14">
        <f t="shared" si="1"/>
        <v>0</v>
      </c>
      <c r="I14">
        <f t="shared" si="2"/>
        <v>1</v>
      </c>
      <c r="J14">
        <f t="shared" si="3"/>
        <v>0</v>
      </c>
      <c r="K14">
        <f t="shared" si="9"/>
        <v>1</v>
      </c>
      <c r="M14" t="s">
        <v>12</v>
      </c>
      <c r="N14" s="42">
        <v>7.7003059999999998E-2</v>
      </c>
      <c r="O14" s="42">
        <v>1.0010700000000001E-2</v>
      </c>
      <c r="P14">
        <v>7.6920796100000004</v>
      </c>
      <c r="Q14" s="42">
        <v>2.1984140000000001E-14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si="8"/>
        <v>1</v>
      </c>
      <c r="Z14" t="s">
        <v>12</v>
      </c>
      <c r="AA14" s="42">
        <v>7.7003059999999998E-2</v>
      </c>
      <c r="AB14" s="42">
        <v>1.0010700000000001E-2</v>
      </c>
      <c r="AC14">
        <v>7.6920796100000004</v>
      </c>
      <c r="AD14" s="42">
        <v>2.1984140000000001E-14</v>
      </c>
    </row>
    <row r="15" spans="1:30">
      <c r="A15">
        <f t="shared" si="0"/>
        <v>1</v>
      </c>
      <c r="C15" t="s">
        <v>13</v>
      </c>
      <c r="D15" s="42">
        <v>2.2405109999999999E-2</v>
      </c>
      <c r="E15" s="42">
        <v>7.9785189999999999E-3</v>
      </c>
      <c r="F15">
        <v>2.8081789000000001</v>
      </c>
      <c r="G15" s="42">
        <v>4.9942379999999998E-3</v>
      </c>
      <c r="H15">
        <f t="shared" si="1"/>
        <v>0</v>
      </c>
      <c r="I15">
        <f t="shared" si="2"/>
        <v>1</v>
      </c>
      <c r="J15">
        <f t="shared" si="3"/>
        <v>0</v>
      </c>
      <c r="K15">
        <f t="shared" si="9"/>
        <v>1</v>
      </c>
      <c r="M15" t="s">
        <v>13</v>
      </c>
      <c r="N15" s="42">
        <v>0.2113236</v>
      </c>
      <c r="O15" s="42">
        <v>0.1559963</v>
      </c>
      <c r="P15">
        <v>1.3546709100000001</v>
      </c>
      <c r="Q15" s="42">
        <v>0.1756664</v>
      </c>
      <c r="R15">
        <f t="shared" ref="R15:R44" si="10">IF(N15="","",IF(N15&lt;0,1,0))</f>
        <v>0</v>
      </c>
      <c r="S15">
        <f t="shared" ref="S15:S44" si="11">IF(Q15="","",IF(Q15&lt;0.05,1,0))</f>
        <v>0</v>
      </c>
      <c r="T15">
        <f t="shared" si="7"/>
        <v>0</v>
      </c>
      <c r="U15">
        <f t="shared" si="8"/>
        <v>0</v>
      </c>
      <c r="Z15" t="s">
        <v>13</v>
      </c>
      <c r="AA15" s="42">
        <v>0.2113236</v>
      </c>
      <c r="AB15" s="42">
        <v>0.1559963</v>
      </c>
      <c r="AC15">
        <v>1.3546709100000001</v>
      </c>
      <c r="AD15" s="42">
        <v>0.1756664</v>
      </c>
    </row>
    <row r="16" spans="1:30">
      <c r="C16" t="s">
        <v>14</v>
      </c>
      <c r="D16" s="42">
        <v>9.4847169999999995E-2</v>
      </c>
      <c r="E16" s="42">
        <v>1.493444E-2</v>
      </c>
      <c r="F16">
        <v>6.3509041000000002</v>
      </c>
      <c r="G16" s="42">
        <v>2.256518E-10</v>
      </c>
      <c r="H16">
        <f t="shared" si="1"/>
        <v>0</v>
      </c>
      <c r="I16">
        <f t="shared" si="2"/>
        <v>1</v>
      </c>
      <c r="J16">
        <f t="shared" si="3"/>
        <v>0</v>
      </c>
      <c r="K16">
        <f t="shared" si="9"/>
        <v>1</v>
      </c>
      <c r="N16" s="2"/>
      <c r="O16" s="2"/>
      <c r="P16" s="2"/>
      <c r="Q16" s="2"/>
      <c r="R16" t="str">
        <f t="shared" si="10"/>
        <v/>
      </c>
      <c r="S16" t="str">
        <f t="shared" si="11"/>
        <v/>
      </c>
      <c r="T16" t="str">
        <f t="shared" si="7"/>
        <v/>
      </c>
      <c r="U16" t="str">
        <f t="shared" si="8"/>
        <v/>
      </c>
      <c r="Z16" t="s">
        <v>99</v>
      </c>
      <c r="AA16" s="42">
        <v>-6.0658999999999998E-2</v>
      </c>
      <c r="AB16" s="42">
        <v>0.1097253</v>
      </c>
      <c r="AC16">
        <v>-0.55282617000000001</v>
      </c>
      <c r="AD16" s="42">
        <v>0.58044059999999997</v>
      </c>
    </row>
    <row r="17" spans="1:30">
      <c r="A17">
        <f>IF(AND(J17=T17,K17=U17),0,1)</f>
        <v>1</v>
      </c>
      <c r="C17" t="s">
        <v>99</v>
      </c>
      <c r="D17" s="42">
        <v>-0.11399960000000001</v>
      </c>
      <c r="E17" s="42">
        <v>4.1356749999999998E-2</v>
      </c>
      <c r="F17">
        <v>-2.7564924</v>
      </c>
      <c r="G17" s="42">
        <v>5.8556390000000002E-3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9"/>
        <v>0</v>
      </c>
      <c r="M17" t="s">
        <v>99</v>
      </c>
      <c r="N17" s="42">
        <v>-6.0658999999999998E-2</v>
      </c>
      <c r="O17" s="42">
        <v>0.1097253</v>
      </c>
      <c r="P17">
        <v>-0.55282617000000001</v>
      </c>
      <c r="Q17" s="42">
        <v>0.58044059999999997</v>
      </c>
      <c r="R17">
        <f t="shared" si="10"/>
        <v>1</v>
      </c>
      <c r="S17">
        <f t="shared" si="11"/>
        <v>0</v>
      </c>
      <c r="T17">
        <f t="shared" si="7"/>
        <v>0</v>
      </c>
      <c r="U17">
        <f t="shared" si="8"/>
        <v>0</v>
      </c>
      <c r="Z17" t="s">
        <v>15</v>
      </c>
      <c r="AA17" s="42">
        <v>-4.3078020000000002E-2</v>
      </c>
      <c r="AB17" s="42">
        <v>1.522635E-2</v>
      </c>
      <c r="AC17">
        <v>-2.8291758300000001</v>
      </c>
      <c r="AD17" s="42">
        <v>4.7105890000000003E-3</v>
      </c>
    </row>
    <row r="18" spans="1:30">
      <c r="A18">
        <f>IF(AND(J18=T18,K18=U18),0,1)</f>
        <v>0</v>
      </c>
      <c r="C18" t="s">
        <v>15</v>
      </c>
      <c r="D18" s="42">
        <v>-3.741125E-2</v>
      </c>
      <c r="E18" s="42">
        <v>7.7203710000000002E-3</v>
      </c>
      <c r="F18">
        <v>-4.8457843</v>
      </c>
      <c r="G18" s="42">
        <v>1.284677E-6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9"/>
        <v>0</v>
      </c>
      <c r="M18" t="s">
        <v>15</v>
      </c>
      <c r="N18" s="42">
        <v>-4.3078020000000002E-2</v>
      </c>
      <c r="O18" s="42">
        <v>1.522635E-2</v>
      </c>
      <c r="P18">
        <v>-2.8291758300000001</v>
      </c>
      <c r="Q18" s="42">
        <v>4.7105890000000003E-3</v>
      </c>
      <c r="R18">
        <f t="shared" si="10"/>
        <v>1</v>
      </c>
      <c r="S18">
        <f t="shared" si="11"/>
        <v>1</v>
      </c>
      <c r="T18">
        <f t="shared" si="7"/>
        <v>1</v>
      </c>
      <c r="U18">
        <f t="shared" si="8"/>
        <v>0</v>
      </c>
      <c r="Z18" t="s">
        <v>16</v>
      </c>
      <c r="AA18" s="42">
        <v>8.3896179999999999E-4</v>
      </c>
      <c r="AB18" s="42">
        <v>1.432873E-2</v>
      </c>
      <c r="AC18">
        <v>5.8551029999999997E-2</v>
      </c>
      <c r="AD18" s="42">
        <v>0.95331520000000003</v>
      </c>
    </row>
    <row r="19" spans="1:30">
      <c r="A19">
        <f>IF(AND(J19=T19,K19=U19),0,1)</f>
        <v>0</v>
      </c>
      <c r="C19" t="s">
        <v>16</v>
      </c>
      <c r="D19" s="42">
        <v>9.1673580000000005E-3</v>
      </c>
      <c r="E19" s="42">
        <v>7.0774039999999998E-3</v>
      </c>
      <c r="F19">
        <v>1.2952995</v>
      </c>
      <c r="G19" s="42">
        <v>0.19525400000000001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9"/>
        <v>0</v>
      </c>
      <c r="M19" t="s">
        <v>16</v>
      </c>
      <c r="N19" s="42">
        <v>8.3896179999999999E-4</v>
      </c>
      <c r="O19" s="42">
        <v>1.432873E-2</v>
      </c>
      <c r="P19">
        <v>5.8551029999999997E-2</v>
      </c>
      <c r="Q19" s="42">
        <v>0.95331520000000003</v>
      </c>
      <c r="R19">
        <f t="shared" si="10"/>
        <v>0</v>
      </c>
      <c r="S19">
        <f t="shared" si="11"/>
        <v>0</v>
      </c>
      <c r="T19">
        <f t="shared" si="7"/>
        <v>0</v>
      </c>
      <c r="U19">
        <f t="shared" si="8"/>
        <v>0</v>
      </c>
      <c r="Z19" t="s">
        <v>17</v>
      </c>
      <c r="AA19" s="42">
        <v>-5.6623930000000003E-2</v>
      </c>
      <c r="AB19" s="42">
        <v>3.3817189999999997E-2</v>
      </c>
      <c r="AC19">
        <v>-1.67441259</v>
      </c>
      <c r="AD19" s="42">
        <v>9.4196619999999995E-2</v>
      </c>
    </row>
    <row r="20" spans="1:30">
      <c r="A20">
        <f>IF(AND(J20=T20,K20=U20),0,1)</f>
        <v>1</v>
      </c>
      <c r="C20" t="s">
        <v>17</v>
      </c>
      <c r="D20" s="42">
        <v>-4.7015429999999997E-2</v>
      </c>
      <c r="E20" s="42">
        <v>1.479697E-2</v>
      </c>
      <c r="F20">
        <v>-3.1773685999999999</v>
      </c>
      <c r="G20" s="42">
        <v>1.4917909999999999E-3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9"/>
        <v>0</v>
      </c>
      <c r="M20" t="s">
        <v>17</v>
      </c>
      <c r="N20" s="42">
        <v>-5.6623930000000003E-2</v>
      </c>
      <c r="O20" s="42">
        <v>3.3817189999999997E-2</v>
      </c>
      <c r="P20">
        <v>-1.67441259</v>
      </c>
      <c r="Q20" s="42">
        <v>9.4196619999999995E-2</v>
      </c>
      <c r="R20">
        <f t="shared" si="10"/>
        <v>1</v>
      </c>
      <c r="S20">
        <f t="shared" si="11"/>
        <v>0</v>
      </c>
      <c r="T20">
        <f t="shared" si="7"/>
        <v>0</v>
      </c>
      <c r="U20">
        <f t="shared" si="8"/>
        <v>0</v>
      </c>
      <c r="Z20" t="s">
        <v>22</v>
      </c>
      <c r="AA20" s="42">
        <v>6.6564849999999995E-2</v>
      </c>
      <c r="AB20" s="42">
        <v>1.5889810000000001E-2</v>
      </c>
      <c r="AC20">
        <v>4.1891526800000003</v>
      </c>
      <c r="AD20" s="42">
        <v>2.914385E-5</v>
      </c>
    </row>
    <row r="21" spans="1:30">
      <c r="C21" t="s">
        <v>18</v>
      </c>
      <c r="D21" s="42">
        <v>7.3558570000000004E-2</v>
      </c>
      <c r="E21" s="42">
        <v>9.9772949999999999E-2</v>
      </c>
      <c r="F21">
        <v>0.73725960000000001</v>
      </c>
      <c r="G21" s="42">
        <v>0.46098600000000001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9"/>
        <v>0</v>
      </c>
      <c r="N21" s="2"/>
      <c r="O21" s="2"/>
      <c r="P21" s="2"/>
      <c r="Q21" s="2"/>
      <c r="R21" t="str">
        <f t="shared" si="10"/>
        <v/>
      </c>
      <c r="S21" t="str">
        <f t="shared" si="11"/>
        <v/>
      </c>
      <c r="T21" t="str">
        <f t="shared" si="7"/>
        <v/>
      </c>
      <c r="U21" t="str">
        <f t="shared" si="8"/>
        <v/>
      </c>
      <c r="Z21" t="s">
        <v>23</v>
      </c>
      <c r="AA21" s="42">
        <v>0.25796619999999998</v>
      </c>
      <c r="AB21" s="42">
        <v>7.0664640000000001E-2</v>
      </c>
      <c r="AC21">
        <v>3.6505705800000001</v>
      </c>
      <c r="AD21" s="42">
        <v>2.679739E-4</v>
      </c>
    </row>
    <row r="22" spans="1:30">
      <c r="C22" t="s">
        <v>19</v>
      </c>
      <c r="D22" s="42">
        <v>-0.18668960000000001</v>
      </c>
      <c r="E22" s="42">
        <v>0.1273359</v>
      </c>
      <c r="F22">
        <v>-1.4661198</v>
      </c>
      <c r="G22" s="42">
        <v>0.1426547</v>
      </c>
      <c r="H22">
        <f t="shared" si="1"/>
        <v>1</v>
      </c>
      <c r="I22">
        <f t="shared" si="2"/>
        <v>0</v>
      </c>
      <c r="J22">
        <f t="shared" si="3"/>
        <v>0</v>
      </c>
      <c r="K22">
        <f t="shared" si="9"/>
        <v>0</v>
      </c>
      <c r="N22" s="2"/>
      <c r="O22" s="2"/>
      <c r="P22" s="2"/>
      <c r="Q22" s="2"/>
      <c r="R22" t="str">
        <f t="shared" si="10"/>
        <v/>
      </c>
      <c r="S22" t="str">
        <f t="shared" si="11"/>
        <v/>
      </c>
      <c r="T22" t="str">
        <f t="shared" si="7"/>
        <v/>
      </c>
      <c r="U22" t="str">
        <f t="shared" si="8"/>
        <v/>
      </c>
      <c r="Z22" t="s">
        <v>27</v>
      </c>
      <c r="AA22" s="42">
        <v>-7.6814389999999996E-2</v>
      </c>
      <c r="AB22" s="42">
        <v>2.7516550000000001E-2</v>
      </c>
      <c r="AC22">
        <v>-2.79157089</v>
      </c>
      <c r="AD22" s="42">
        <v>5.2921699999999997E-3</v>
      </c>
    </row>
    <row r="23" spans="1:30">
      <c r="C23" t="s">
        <v>20</v>
      </c>
      <c r="D23" s="42">
        <v>-0.75572360000000005</v>
      </c>
      <c r="E23" s="42">
        <v>0.15850520000000001</v>
      </c>
      <c r="F23">
        <v>-4.7678164000000001</v>
      </c>
      <c r="G23" s="42">
        <v>1.8949949999999999E-6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9"/>
        <v>0</v>
      </c>
      <c r="N23" s="2"/>
      <c r="O23" s="2"/>
      <c r="P23" s="2"/>
      <c r="Q23" s="2"/>
      <c r="R23" t="str">
        <f t="shared" si="10"/>
        <v/>
      </c>
      <c r="S23" t="str">
        <f t="shared" si="11"/>
        <v/>
      </c>
      <c r="T23" t="str">
        <f t="shared" si="7"/>
        <v/>
      </c>
      <c r="U23" t="str">
        <f t="shared" si="8"/>
        <v/>
      </c>
      <c r="Z23" t="s">
        <v>28</v>
      </c>
      <c r="AA23" s="42">
        <v>0.14391139999999999</v>
      </c>
      <c r="AB23" s="42">
        <v>3.3288400000000003E-2</v>
      </c>
      <c r="AC23">
        <v>4.3231681499999999</v>
      </c>
      <c r="AD23" s="42">
        <v>1.609048E-5</v>
      </c>
    </row>
    <row r="24" spans="1:30">
      <c r="C24" t="s">
        <v>21</v>
      </c>
      <c r="D24" s="42">
        <v>0.41197050000000002</v>
      </c>
      <c r="E24" s="42">
        <v>0.23539009999999999</v>
      </c>
      <c r="F24">
        <v>1.7501606999999999</v>
      </c>
      <c r="G24" s="42">
        <v>8.0128640000000001E-2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9"/>
        <v>0</v>
      </c>
      <c r="N24" s="2"/>
      <c r="O24" s="2"/>
      <c r="P24" s="2"/>
      <c r="Q24" s="2"/>
      <c r="R24" t="str">
        <f t="shared" si="10"/>
        <v/>
      </c>
      <c r="S24" t="str">
        <f t="shared" si="11"/>
        <v/>
      </c>
      <c r="T24" t="str">
        <f t="shared" si="7"/>
        <v/>
      </c>
      <c r="U24" t="str">
        <f t="shared" si="8"/>
        <v/>
      </c>
      <c r="Z24" t="s">
        <v>29</v>
      </c>
      <c r="AA24" s="42">
        <v>0.29822399999999999</v>
      </c>
      <c r="AB24" s="42">
        <v>2.5696449999999999E-2</v>
      </c>
      <c r="AC24">
        <v>11.605647080000001</v>
      </c>
      <c r="AD24" s="42">
        <v>3.0812729999999999E-30</v>
      </c>
    </row>
    <row r="25" spans="1:30">
      <c r="A25">
        <f>IF(AND(J25=T25,K25=U25),0,1)</f>
        <v>0</v>
      </c>
      <c r="C25" t="s">
        <v>22</v>
      </c>
      <c r="D25" s="42">
        <v>9.8188139999999993E-2</v>
      </c>
      <c r="E25" s="42">
        <v>7.5491739999999996E-3</v>
      </c>
      <c r="F25">
        <v>13.006474600000001</v>
      </c>
      <c r="G25" s="42">
        <v>2.7260869999999998E-38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9"/>
        <v>1</v>
      </c>
      <c r="M25" t="s">
        <v>22</v>
      </c>
      <c r="N25" s="42">
        <v>6.6564849999999995E-2</v>
      </c>
      <c r="O25" s="42">
        <v>1.5889810000000001E-2</v>
      </c>
      <c r="P25">
        <v>4.1891526800000003</v>
      </c>
      <c r="Q25" s="42">
        <v>2.914385E-5</v>
      </c>
      <c r="R25">
        <f t="shared" si="10"/>
        <v>0</v>
      </c>
      <c r="S25">
        <f t="shared" si="11"/>
        <v>1</v>
      </c>
      <c r="T25">
        <f t="shared" si="7"/>
        <v>0</v>
      </c>
      <c r="U25">
        <f t="shared" si="8"/>
        <v>1</v>
      </c>
      <c r="Z25" t="s">
        <v>30</v>
      </c>
      <c r="AA25" s="42">
        <v>2.8553160000000001E-2</v>
      </c>
      <c r="AB25" s="42">
        <v>2.6282699999999999E-2</v>
      </c>
      <c r="AC25">
        <v>1.0863860599999999</v>
      </c>
      <c r="AD25" s="42">
        <v>0.27743139999999999</v>
      </c>
    </row>
    <row r="26" spans="1:30">
      <c r="A26">
        <f>IF(AND(J26=T26,K26=U26),0,1)</f>
        <v>0</v>
      </c>
      <c r="C26" t="s">
        <v>23</v>
      </c>
      <c r="D26" s="42">
        <v>0.17323369999999999</v>
      </c>
      <c r="E26" s="42">
        <v>1.9643999999999998E-2</v>
      </c>
      <c r="F26">
        <v>8.8186576999999993</v>
      </c>
      <c r="G26" s="42">
        <v>1.4024639999999999E-18</v>
      </c>
      <c r="H26">
        <f t="shared" si="1"/>
        <v>0</v>
      </c>
      <c r="I26">
        <f t="shared" si="2"/>
        <v>1</v>
      </c>
      <c r="J26">
        <f t="shared" si="3"/>
        <v>0</v>
      </c>
      <c r="K26">
        <f t="shared" si="9"/>
        <v>1</v>
      </c>
      <c r="M26" t="s">
        <v>23</v>
      </c>
      <c r="N26" s="42">
        <v>0.25796619999999998</v>
      </c>
      <c r="O26" s="42">
        <v>7.0664640000000001E-2</v>
      </c>
      <c r="P26">
        <v>3.6505705800000001</v>
      </c>
      <c r="Q26" s="42">
        <v>2.679739E-4</v>
      </c>
      <c r="R26">
        <f t="shared" si="10"/>
        <v>0</v>
      </c>
      <c r="S26">
        <f t="shared" si="11"/>
        <v>1</v>
      </c>
      <c r="T26">
        <f t="shared" si="7"/>
        <v>0</v>
      </c>
      <c r="U26">
        <f t="shared" si="8"/>
        <v>1</v>
      </c>
      <c r="Z26" t="s">
        <v>32</v>
      </c>
      <c r="AA26" s="42">
        <v>-1.9802360000000001E-2</v>
      </c>
      <c r="AB26" s="42">
        <v>6.7321050000000004E-3</v>
      </c>
      <c r="AC26">
        <v>-2.9414816500000001</v>
      </c>
      <c r="AD26" s="42">
        <v>3.3017720000000001E-3</v>
      </c>
    </row>
    <row r="27" spans="1:30">
      <c r="C27" t="s">
        <v>24</v>
      </c>
      <c r="D27" s="42">
        <v>0.28209210000000001</v>
      </c>
      <c r="E27" s="42">
        <v>7.2764720000000005E-2</v>
      </c>
      <c r="F27">
        <v>3.8767695</v>
      </c>
      <c r="G27" s="42">
        <v>1.066931E-4</v>
      </c>
      <c r="H27">
        <f t="shared" si="1"/>
        <v>0</v>
      </c>
      <c r="I27">
        <f t="shared" si="2"/>
        <v>1</v>
      </c>
      <c r="J27">
        <f t="shared" si="3"/>
        <v>0</v>
      </c>
      <c r="K27">
        <f t="shared" si="9"/>
        <v>1</v>
      </c>
      <c r="N27" s="2"/>
      <c r="O27" s="2"/>
      <c r="P27" s="2"/>
      <c r="Q27" s="2"/>
      <c r="R27" t="str">
        <f t="shared" si="10"/>
        <v/>
      </c>
      <c r="S27" t="str">
        <f t="shared" si="11"/>
        <v/>
      </c>
      <c r="T27" t="str">
        <f t="shared" si="7"/>
        <v/>
      </c>
      <c r="U27" t="str">
        <f t="shared" si="8"/>
        <v/>
      </c>
      <c r="Z27" t="s">
        <v>33</v>
      </c>
      <c r="AA27" s="42">
        <v>-6.3596489999999999E-6</v>
      </c>
      <c r="AB27" s="42">
        <v>1.4941320000000001E-6</v>
      </c>
      <c r="AC27">
        <v>-4.2564174000000001</v>
      </c>
      <c r="AD27" s="42">
        <v>2.1675639999999999E-5</v>
      </c>
    </row>
    <row r="28" spans="1:30">
      <c r="C28" t="s">
        <v>25</v>
      </c>
      <c r="D28" s="42">
        <v>-0.4784795</v>
      </c>
      <c r="E28" s="42">
        <v>0.22061330000000001</v>
      </c>
      <c r="F28">
        <v>-2.1688602000000001</v>
      </c>
      <c r="G28" s="42">
        <v>3.012244E-2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9"/>
        <v>0</v>
      </c>
      <c r="N28" s="2"/>
      <c r="O28" s="2"/>
      <c r="P28" s="2"/>
      <c r="Q28" s="2"/>
      <c r="R28" t="str">
        <f t="shared" si="10"/>
        <v/>
      </c>
      <c r="S28" t="str">
        <f t="shared" si="11"/>
        <v/>
      </c>
      <c r="T28" t="str">
        <f t="shared" si="7"/>
        <v/>
      </c>
      <c r="U28" t="str">
        <f t="shared" si="8"/>
        <v/>
      </c>
      <c r="Z28" t="s">
        <v>34</v>
      </c>
      <c r="AA28" s="42">
        <v>-1.7338400000000001E-7</v>
      </c>
      <c r="AB28" s="42">
        <v>5.3759269999999999E-8</v>
      </c>
      <c r="AC28">
        <v>-3.2251922</v>
      </c>
      <c r="AD28" s="42">
        <v>1.2779810000000001E-3</v>
      </c>
    </row>
    <row r="29" spans="1:30">
      <c r="C29" t="s">
        <v>26</v>
      </c>
      <c r="D29" s="42">
        <v>0.25646049999999998</v>
      </c>
      <c r="E29" s="42">
        <v>0.13074649999999999</v>
      </c>
      <c r="F29">
        <v>1.9615096999999999</v>
      </c>
      <c r="G29" s="42">
        <v>4.9853969999999997E-2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9"/>
        <v>1</v>
      </c>
      <c r="N29" s="2"/>
      <c r="O29" s="2"/>
      <c r="P29" s="2"/>
      <c r="Q29" s="2"/>
      <c r="R29" t="str">
        <f t="shared" si="10"/>
        <v/>
      </c>
      <c r="S29" t="str">
        <f t="shared" si="11"/>
        <v/>
      </c>
      <c r="T29" t="str">
        <f t="shared" si="7"/>
        <v/>
      </c>
      <c r="U29" t="str">
        <f t="shared" si="8"/>
        <v/>
      </c>
      <c r="Z29" t="s">
        <v>35</v>
      </c>
      <c r="AA29" s="42">
        <v>-4.263127E-4</v>
      </c>
      <c r="AB29" s="42">
        <v>9.7589469999999996E-4</v>
      </c>
      <c r="AC29">
        <v>-0.43684297</v>
      </c>
      <c r="AD29" s="42">
        <v>0.66226960000000001</v>
      </c>
    </row>
    <row r="30" spans="1:30">
      <c r="A30">
        <f>IF(AND(J30=T30,K30=U30),0,1)</f>
        <v>0</v>
      </c>
      <c r="C30" t="s">
        <v>27</v>
      </c>
      <c r="D30" s="42">
        <v>-0.12571779999999999</v>
      </c>
      <c r="E30" s="42">
        <v>1.284241E-2</v>
      </c>
      <c r="F30">
        <v>-9.7892636</v>
      </c>
      <c r="G30" s="42">
        <v>1.6707940000000001E-22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9"/>
        <v>0</v>
      </c>
      <c r="M30" t="s">
        <v>27</v>
      </c>
      <c r="N30" s="42">
        <v>-7.6814389999999996E-2</v>
      </c>
      <c r="O30" s="42">
        <v>2.7516550000000001E-2</v>
      </c>
      <c r="P30">
        <v>-2.79157089</v>
      </c>
      <c r="Q30" s="42">
        <v>5.2921699999999997E-3</v>
      </c>
      <c r="R30">
        <f t="shared" si="10"/>
        <v>1</v>
      </c>
      <c r="S30">
        <f t="shared" si="11"/>
        <v>1</v>
      </c>
      <c r="T30">
        <f t="shared" si="7"/>
        <v>1</v>
      </c>
      <c r="U30">
        <f t="shared" si="8"/>
        <v>0</v>
      </c>
      <c r="Z30" t="s">
        <v>36</v>
      </c>
      <c r="AA30" s="42">
        <v>3.6260729999999998E-2</v>
      </c>
      <c r="AB30" s="42">
        <v>1.8875329999999999E-2</v>
      </c>
      <c r="AC30">
        <v>1.9210647999999999</v>
      </c>
      <c r="AD30" s="42">
        <v>5.4857120000000002E-2</v>
      </c>
    </row>
    <row r="31" spans="1:30">
      <c r="A31">
        <f>IF(AND(J31=T31,K31=U31),0,1)</f>
        <v>0</v>
      </c>
      <c r="C31" t="s">
        <v>28</v>
      </c>
      <c r="D31" s="42">
        <v>5.1756499999999997E-2</v>
      </c>
      <c r="E31" s="42">
        <v>1.160575E-2</v>
      </c>
      <c r="F31">
        <v>4.4595545999999997</v>
      </c>
      <c r="G31" s="42">
        <v>8.3243070000000001E-6</v>
      </c>
      <c r="H31">
        <f t="shared" si="1"/>
        <v>0</v>
      </c>
      <c r="I31">
        <f t="shared" si="2"/>
        <v>1</v>
      </c>
      <c r="J31">
        <f t="shared" si="3"/>
        <v>0</v>
      </c>
      <c r="K31">
        <f t="shared" si="9"/>
        <v>1</v>
      </c>
      <c r="M31" t="s">
        <v>28</v>
      </c>
      <c r="N31" s="42">
        <v>0.14391139999999999</v>
      </c>
      <c r="O31" s="42">
        <v>3.3288400000000003E-2</v>
      </c>
      <c r="P31">
        <v>4.3231681499999999</v>
      </c>
      <c r="Q31" s="42">
        <v>1.609048E-5</v>
      </c>
      <c r="R31">
        <f t="shared" si="10"/>
        <v>0</v>
      </c>
      <c r="S31">
        <f t="shared" si="11"/>
        <v>1</v>
      </c>
      <c r="T31">
        <f t="shared" si="7"/>
        <v>0</v>
      </c>
      <c r="U31">
        <f t="shared" si="8"/>
        <v>1</v>
      </c>
      <c r="Z31" t="s">
        <v>37</v>
      </c>
      <c r="AA31" s="42">
        <v>5.1071859999999997E-2</v>
      </c>
      <c r="AB31" s="42">
        <v>1.9182660000000001E-2</v>
      </c>
      <c r="AC31">
        <v>2.6623969999999999</v>
      </c>
      <c r="AD31" s="42">
        <v>7.8171030000000006E-3</v>
      </c>
    </row>
    <row r="32" spans="1:30">
      <c r="A32">
        <f>IF(AND(J32=T32,K32=U32),0,1)</f>
        <v>0</v>
      </c>
      <c r="C32" t="s">
        <v>29</v>
      </c>
      <c r="D32" s="42">
        <v>0.2188541</v>
      </c>
      <c r="E32" s="42">
        <v>1.2505530000000001E-2</v>
      </c>
      <c r="F32">
        <v>17.500588700000002</v>
      </c>
      <c r="G32" s="42">
        <v>2.468011E-67</v>
      </c>
      <c r="H32">
        <f t="shared" si="1"/>
        <v>0</v>
      </c>
      <c r="I32">
        <f t="shared" si="2"/>
        <v>1</v>
      </c>
      <c r="J32">
        <f t="shared" si="3"/>
        <v>0</v>
      </c>
      <c r="K32">
        <f t="shared" si="9"/>
        <v>1</v>
      </c>
      <c r="M32" t="s">
        <v>29</v>
      </c>
      <c r="N32" s="42">
        <v>0.29822399999999999</v>
      </c>
      <c r="O32" s="42">
        <v>2.5696449999999999E-2</v>
      </c>
      <c r="P32">
        <v>11.605647080000001</v>
      </c>
      <c r="Q32" s="42">
        <v>3.0812729999999999E-30</v>
      </c>
      <c r="R32">
        <f t="shared" si="10"/>
        <v>0</v>
      </c>
      <c r="S32">
        <f t="shared" si="11"/>
        <v>1</v>
      </c>
      <c r="T32">
        <f t="shared" si="7"/>
        <v>0</v>
      </c>
      <c r="U32">
        <f t="shared" si="8"/>
        <v>1</v>
      </c>
      <c r="Z32" t="s">
        <v>38</v>
      </c>
      <c r="AA32" s="42">
        <v>7.5438290000000005E-2</v>
      </c>
      <c r="AB32" s="42">
        <v>1.887867E-2</v>
      </c>
      <c r="AC32">
        <v>3.9959527499999998</v>
      </c>
      <c r="AD32" s="42">
        <v>6.6629469999999994E-5</v>
      </c>
    </row>
    <row r="33" spans="1:30">
      <c r="A33">
        <f>IF(AND(J33=T33,K33=U33),0,1)</f>
        <v>1</v>
      </c>
      <c r="C33" t="s">
        <v>30</v>
      </c>
      <c r="D33" s="42">
        <v>5.0919449999999998E-2</v>
      </c>
      <c r="E33" s="42">
        <v>6.8829980000000004E-3</v>
      </c>
      <c r="F33">
        <v>7.3978599999999997</v>
      </c>
      <c r="G33" s="42">
        <v>1.523189E-13</v>
      </c>
      <c r="H33">
        <f t="shared" si="1"/>
        <v>0</v>
      </c>
      <c r="I33">
        <f t="shared" si="2"/>
        <v>1</v>
      </c>
      <c r="J33">
        <f t="shared" si="3"/>
        <v>0</v>
      </c>
      <c r="K33">
        <f t="shared" si="9"/>
        <v>1</v>
      </c>
      <c r="M33" t="s">
        <v>30</v>
      </c>
      <c r="N33" s="42">
        <v>2.8553160000000001E-2</v>
      </c>
      <c r="O33" s="42">
        <v>2.6282699999999999E-2</v>
      </c>
      <c r="P33">
        <v>1.0863860599999999</v>
      </c>
      <c r="Q33" s="42">
        <v>0.27743139999999999</v>
      </c>
      <c r="R33">
        <f t="shared" si="10"/>
        <v>0</v>
      </c>
      <c r="S33">
        <f t="shared" si="11"/>
        <v>0</v>
      </c>
      <c r="T33">
        <f t="shared" si="7"/>
        <v>0</v>
      </c>
      <c r="U33">
        <f t="shared" si="8"/>
        <v>0</v>
      </c>
      <c r="Z33" t="s">
        <v>39</v>
      </c>
      <c r="AA33" s="42">
        <v>0.19516530000000001</v>
      </c>
      <c r="AB33" s="42">
        <v>1.8139889999999999E-2</v>
      </c>
      <c r="AC33">
        <v>10.75890377</v>
      </c>
      <c r="AD33" s="42">
        <v>2.527619E-26</v>
      </c>
    </row>
    <row r="34" spans="1:30">
      <c r="C34" t="s">
        <v>31</v>
      </c>
      <c r="D34" s="42">
        <v>-6.4035700000000001E-2</v>
      </c>
      <c r="E34" s="42">
        <v>7.6236150000000003E-3</v>
      </c>
      <c r="F34">
        <v>-8.3996501000000006</v>
      </c>
      <c r="G34" s="42">
        <v>5.24385E-17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9"/>
        <v>0</v>
      </c>
      <c r="N34" s="2"/>
      <c r="O34" s="2"/>
      <c r="P34" s="2"/>
      <c r="Q34" s="2"/>
      <c r="R34" t="str">
        <f t="shared" si="10"/>
        <v/>
      </c>
      <c r="S34" t="str">
        <f t="shared" si="11"/>
        <v/>
      </c>
      <c r="T34" t="str">
        <f t="shared" si="7"/>
        <v/>
      </c>
      <c r="U34" t="str">
        <f t="shared" si="8"/>
        <v/>
      </c>
      <c r="Z34" t="s">
        <v>40</v>
      </c>
      <c r="AA34" s="42">
        <v>0.3099402</v>
      </c>
      <c r="AB34" s="42">
        <v>1.8623609999999999E-2</v>
      </c>
      <c r="AC34">
        <v>16.642325589999999</v>
      </c>
      <c r="AD34" s="42">
        <v>1.4809540000000001E-58</v>
      </c>
    </row>
    <row r="35" spans="1:30">
      <c r="A35">
        <f t="shared" ref="A35:A44" si="12">IF(AND(J35=T35,K35=U35),0,1)</f>
        <v>0</v>
      </c>
      <c r="C35" t="s">
        <v>32</v>
      </c>
      <c r="D35" s="42">
        <v>-4.9396759999999998E-2</v>
      </c>
      <c r="E35" s="42">
        <v>3.0033339999999999E-3</v>
      </c>
      <c r="F35">
        <v>-16.447308799999998</v>
      </c>
      <c r="G35" s="42">
        <v>8.2111589999999999E-60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9"/>
        <v>0</v>
      </c>
      <c r="M35" t="s">
        <v>32</v>
      </c>
      <c r="N35" s="42">
        <v>-1.9802360000000001E-2</v>
      </c>
      <c r="O35" s="42">
        <v>6.7321050000000004E-3</v>
      </c>
      <c r="P35">
        <v>-2.9414816500000001</v>
      </c>
      <c r="Q35" s="42">
        <v>3.3017720000000001E-3</v>
      </c>
      <c r="R35">
        <f t="shared" si="10"/>
        <v>1</v>
      </c>
      <c r="S35">
        <f t="shared" si="11"/>
        <v>1</v>
      </c>
      <c r="T35">
        <f t="shared" si="7"/>
        <v>1</v>
      </c>
      <c r="U35">
        <f t="shared" si="8"/>
        <v>0</v>
      </c>
      <c r="Z35" t="s">
        <v>41</v>
      </c>
      <c r="AA35" s="42">
        <v>0.36179899999999998</v>
      </c>
      <c r="AB35" s="42">
        <v>2.2350399999999999E-2</v>
      </c>
      <c r="AC35">
        <v>16.18758442</v>
      </c>
      <c r="AD35" s="42">
        <v>1.143514E-55</v>
      </c>
    </row>
    <row r="36" spans="1:30">
      <c r="A36">
        <f t="shared" si="12"/>
        <v>0</v>
      </c>
      <c r="C36" t="s">
        <v>33</v>
      </c>
      <c r="D36" s="42">
        <v>-5.6479879999999996E-6</v>
      </c>
      <c r="E36" s="42">
        <v>3.9077930000000001E-7</v>
      </c>
      <c r="F36">
        <v>-14.4531405</v>
      </c>
      <c r="G36" s="42">
        <v>9.1788640000000004E-47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9"/>
        <v>0</v>
      </c>
      <c r="M36" t="s">
        <v>33</v>
      </c>
      <c r="N36" s="42">
        <v>-6.3596489999999999E-6</v>
      </c>
      <c r="O36" s="42">
        <v>1.4941320000000001E-6</v>
      </c>
      <c r="P36">
        <v>-4.2564174000000001</v>
      </c>
      <c r="Q36" s="42">
        <v>2.1675639999999999E-5</v>
      </c>
      <c r="R36">
        <f t="shared" si="10"/>
        <v>1</v>
      </c>
      <c r="S36">
        <f t="shared" si="11"/>
        <v>1</v>
      </c>
      <c r="T36">
        <f t="shared" si="7"/>
        <v>1</v>
      </c>
      <c r="U36">
        <f t="shared" si="8"/>
        <v>0</v>
      </c>
      <c r="AA36" s="42"/>
      <c r="AB36" s="42"/>
      <c r="AD36" s="42"/>
    </row>
    <row r="37" spans="1:30">
      <c r="A37">
        <f t="shared" si="12"/>
        <v>0</v>
      </c>
      <c r="C37" t="s">
        <v>34</v>
      </c>
      <c r="D37" s="42">
        <v>-2.6501490000000001E-9</v>
      </c>
      <c r="E37" s="42">
        <v>5.4051840000000002E-10</v>
      </c>
      <c r="F37">
        <v>-4.9029777000000001</v>
      </c>
      <c r="G37" s="42">
        <v>9.6239690000000007E-7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9"/>
        <v>0</v>
      </c>
      <c r="M37" t="s">
        <v>34</v>
      </c>
      <c r="N37" s="42">
        <v>-1.7338400000000001E-7</v>
      </c>
      <c r="O37" s="42">
        <v>5.3759269999999999E-8</v>
      </c>
      <c r="P37">
        <v>-3.2251922</v>
      </c>
      <c r="Q37" s="42">
        <v>1.2779810000000001E-3</v>
      </c>
      <c r="R37">
        <f t="shared" si="10"/>
        <v>1</v>
      </c>
      <c r="S37">
        <f t="shared" si="11"/>
        <v>1</v>
      </c>
      <c r="T37">
        <f t="shared" si="7"/>
        <v>1</v>
      </c>
      <c r="U37">
        <f t="shared" si="8"/>
        <v>0</v>
      </c>
      <c r="AA37" s="42"/>
      <c r="AB37" s="42"/>
      <c r="AD37" s="42"/>
    </row>
    <row r="38" spans="1:30">
      <c r="A38">
        <f t="shared" si="12"/>
        <v>1</v>
      </c>
      <c r="C38" t="s">
        <v>35</v>
      </c>
      <c r="D38" s="42">
        <v>-9.3493660000000002E-4</v>
      </c>
      <c r="E38" s="42">
        <v>3.5051059999999999E-4</v>
      </c>
      <c r="F38">
        <v>-2.6673559999999998</v>
      </c>
      <c r="G38" s="42">
        <v>7.6603460000000002E-3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9"/>
        <v>0</v>
      </c>
      <c r="M38" t="s">
        <v>35</v>
      </c>
      <c r="N38" s="42">
        <v>-4.263127E-4</v>
      </c>
      <c r="O38" s="42">
        <v>9.7589469999999996E-4</v>
      </c>
      <c r="P38">
        <v>-0.43684297</v>
      </c>
      <c r="Q38" s="42">
        <v>0.66226960000000001</v>
      </c>
      <c r="R38">
        <f t="shared" si="10"/>
        <v>1</v>
      </c>
      <c r="S38">
        <f t="shared" si="11"/>
        <v>0</v>
      </c>
      <c r="T38">
        <f t="shared" si="7"/>
        <v>0</v>
      </c>
      <c r="U38">
        <f t="shared" si="8"/>
        <v>0</v>
      </c>
      <c r="AA38" s="42"/>
      <c r="AB38" s="42"/>
      <c r="AD38" s="42"/>
    </row>
    <row r="39" spans="1:30">
      <c r="A39">
        <f t="shared" si="12"/>
        <v>1</v>
      </c>
      <c r="C39" t="s">
        <v>36</v>
      </c>
      <c r="D39" s="42">
        <v>3.1674819999999999E-2</v>
      </c>
      <c r="E39" s="42">
        <v>9.8458279999999992E-3</v>
      </c>
      <c r="F39">
        <v>3.2170803000000001</v>
      </c>
      <c r="G39" s="42">
        <v>1.300142E-3</v>
      </c>
      <c r="H39">
        <f t="shared" si="1"/>
        <v>0</v>
      </c>
      <c r="I39">
        <f t="shared" si="2"/>
        <v>1</v>
      </c>
      <c r="J39">
        <f t="shared" si="3"/>
        <v>0</v>
      </c>
      <c r="K39">
        <f t="shared" si="9"/>
        <v>1</v>
      </c>
      <c r="M39" t="s">
        <v>36</v>
      </c>
      <c r="N39" s="42">
        <v>3.6260729999999998E-2</v>
      </c>
      <c r="O39" s="42">
        <v>1.8875329999999999E-2</v>
      </c>
      <c r="P39">
        <v>1.9210647999999999</v>
      </c>
      <c r="Q39" s="42">
        <v>5.4857120000000002E-2</v>
      </c>
      <c r="R39">
        <f t="shared" si="10"/>
        <v>0</v>
      </c>
      <c r="S39">
        <f t="shared" si="11"/>
        <v>0</v>
      </c>
      <c r="T39">
        <f t="shared" si="7"/>
        <v>0</v>
      </c>
      <c r="U39">
        <f t="shared" si="8"/>
        <v>0</v>
      </c>
      <c r="AA39" s="42"/>
      <c r="AB39" s="42"/>
      <c r="AD39" s="42"/>
    </row>
    <row r="40" spans="1:30">
      <c r="A40">
        <f t="shared" si="12"/>
        <v>0</v>
      </c>
      <c r="C40" t="s">
        <v>37</v>
      </c>
      <c r="D40" s="42">
        <v>3.5908240000000001E-2</v>
      </c>
      <c r="E40" s="42">
        <v>1.0066E-2</v>
      </c>
      <c r="F40">
        <v>3.5672809000000001</v>
      </c>
      <c r="G40" s="42">
        <v>3.6279870000000003E-4</v>
      </c>
      <c r="H40">
        <f t="shared" si="1"/>
        <v>0</v>
      </c>
      <c r="I40">
        <f t="shared" si="2"/>
        <v>1</v>
      </c>
      <c r="J40">
        <f t="shared" si="3"/>
        <v>0</v>
      </c>
      <c r="K40">
        <f t="shared" si="9"/>
        <v>1</v>
      </c>
      <c r="M40" t="s">
        <v>37</v>
      </c>
      <c r="N40" s="42">
        <v>5.1071859999999997E-2</v>
      </c>
      <c r="O40" s="42">
        <v>1.9182660000000001E-2</v>
      </c>
      <c r="P40">
        <v>2.6623969999999999</v>
      </c>
      <c r="Q40" s="42">
        <v>7.8171030000000006E-3</v>
      </c>
      <c r="R40">
        <f t="shared" si="10"/>
        <v>0</v>
      </c>
      <c r="S40">
        <f t="shared" si="11"/>
        <v>1</v>
      </c>
      <c r="T40">
        <f t="shared" si="7"/>
        <v>0</v>
      </c>
      <c r="U40">
        <f t="shared" si="8"/>
        <v>1</v>
      </c>
      <c r="AA40" s="42"/>
      <c r="AB40" s="42"/>
      <c r="AD40" s="42"/>
    </row>
    <row r="41" spans="1:30">
      <c r="A41">
        <f t="shared" si="12"/>
        <v>0</v>
      </c>
      <c r="C41" t="s">
        <v>38</v>
      </c>
      <c r="D41" s="42">
        <v>8.6385429999999999E-2</v>
      </c>
      <c r="E41" s="42">
        <v>9.7162399999999993E-3</v>
      </c>
      <c r="F41">
        <v>8.8908287999999995</v>
      </c>
      <c r="G41" s="42">
        <v>7.3893500000000003E-19</v>
      </c>
      <c r="H41">
        <f t="shared" si="1"/>
        <v>0</v>
      </c>
      <c r="I41">
        <f t="shared" si="2"/>
        <v>1</v>
      </c>
      <c r="J41">
        <f t="shared" si="3"/>
        <v>0</v>
      </c>
      <c r="K41">
        <f t="shared" si="9"/>
        <v>1</v>
      </c>
      <c r="M41" t="s">
        <v>38</v>
      </c>
      <c r="N41" s="42">
        <v>7.5438290000000005E-2</v>
      </c>
      <c r="O41" s="42">
        <v>1.887867E-2</v>
      </c>
      <c r="P41">
        <v>3.9959527499999998</v>
      </c>
      <c r="Q41" s="42">
        <v>6.6629469999999994E-5</v>
      </c>
      <c r="R41">
        <f t="shared" si="10"/>
        <v>0</v>
      </c>
      <c r="S41">
        <f t="shared" si="11"/>
        <v>1</v>
      </c>
      <c r="T41">
        <f t="shared" si="7"/>
        <v>0</v>
      </c>
      <c r="U41">
        <f t="shared" si="8"/>
        <v>1</v>
      </c>
      <c r="AA41" s="42"/>
      <c r="AB41" s="42"/>
      <c r="AD41" s="42"/>
    </row>
    <row r="42" spans="1:30">
      <c r="A42">
        <f t="shared" si="12"/>
        <v>0</v>
      </c>
      <c r="C42" t="s">
        <v>39</v>
      </c>
      <c r="D42" s="42">
        <v>0.20578179999999999</v>
      </c>
      <c r="E42" s="42">
        <v>9.5736190000000002E-3</v>
      </c>
      <c r="F42">
        <v>21.494676200000001</v>
      </c>
      <c r="G42" s="42">
        <v>1.0583180000000001E-99</v>
      </c>
      <c r="H42">
        <f t="shared" si="1"/>
        <v>0</v>
      </c>
      <c r="I42">
        <f t="shared" si="2"/>
        <v>1</v>
      </c>
      <c r="J42">
        <f t="shared" si="3"/>
        <v>0</v>
      </c>
      <c r="K42">
        <f t="shared" si="9"/>
        <v>1</v>
      </c>
      <c r="M42" t="s">
        <v>39</v>
      </c>
      <c r="N42" s="42">
        <v>0.19516530000000001</v>
      </c>
      <c r="O42" s="42">
        <v>1.8139889999999999E-2</v>
      </c>
      <c r="P42">
        <v>10.75890377</v>
      </c>
      <c r="Q42" s="42">
        <v>2.527619E-26</v>
      </c>
      <c r="R42">
        <f t="shared" si="10"/>
        <v>0</v>
      </c>
      <c r="S42">
        <f t="shared" si="11"/>
        <v>1</v>
      </c>
      <c r="T42">
        <f t="shared" si="7"/>
        <v>0</v>
      </c>
      <c r="U42">
        <f t="shared" si="8"/>
        <v>1</v>
      </c>
      <c r="AA42" s="42"/>
      <c r="AB42" s="42"/>
      <c r="AD42" s="42"/>
    </row>
    <row r="43" spans="1:30">
      <c r="A43">
        <f t="shared" si="12"/>
        <v>0</v>
      </c>
      <c r="C43" t="s">
        <v>40</v>
      </c>
      <c r="D43" s="42">
        <v>0.33059240000000001</v>
      </c>
      <c r="E43" s="42">
        <v>9.9359340000000004E-3</v>
      </c>
      <c r="F43">
        <v>33.272399399999998</v>
      </c>
      <c r="G43" s="42">
        <v>1.424185E-227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9"/>
        <v>1</v>
      </c>
      <c r="M43" t="s">
        <v>40</v>
      </c>
      <c r="N43" s="42">
        <v>0.3099402</v>
      </c>
      <c r="O43" s="42">
        <v>1.8623609999999999E-2</v>
      </c>
      <c r="P43">
        <v>16.642325589999999</v>
      </c>
      <c r="Q43" s="42">
        <v>1.4809540000000001E-58</v>
      </c>
      <c r="R43">
        <f t="shared" si="10"/>
        <v>0</v>
      </c>
      <c r="S43">
        <f t="shared" si="11"/>
        <v>1</v>
      </c>
      <c r="T43">
        <f t="shared" si="7"/>
        <v>0</v>
      </c>
      <c r="U43">
        <f t="shared" si="8"/>
        <v>1</v>
      </c>
      <c r="AA43" s="42"/>
      <c r="AB43" s="42"/>
      <c r="AD43" s="42"/>
    </row>
    <row r="44" spans="1:30">
      <c r="A44">
        <f t="shared" si="12"/>
        <v>0</v>
      </c>
      <c r="C44" t="s">
        <v>41</v>
      </c>
      <c r="D44" s="42">
        <v>0.38047989999999998</v>
      </c>
      <c r="E44" s="42">
        <v>1.202748E-2</v>
      </c>
      <c r="F44">
        <v>31.6342085</v>
      </c>
      <c r="G44" s="42">
        <v>3.9090870000000001E-207</v>
      </c>
      <c r="H44">
        <f t="shared" si="1"/>
        <v>0</v>
      </c>
      <c r="I44">
        <f t="shared" si="2"/>
        <v>1</v>
      </c>
      <c r="J44">
        <f t="shared" si="3"/>
        <v>0</v>
      </c>
      <c r="K44">
        <f t="shared" si="9"/>
        <v>1</v>
      </c>
      <c r="M44" t="s">
        <v>41</v>
      </c>
      <c r="N44" s="42">
        <v>0.36179899999999998</v>
      </c>
      <c r="O44" s="42">
        <v>2.2350399999999999E-2</v>
      </c>
      <c r="P44">
        <v>16.18758442</v>
      </c>
      <c r="Q44" s="42">
        <v>1.143514E-55</v>
      </c>
      <c r="R44">
        <f t="shared" si="10"/>
        <v>0</v>
      </c>
      <c r="S44">
        <f t="shared" si="11"/>
        <v>1</v>
      </c>
      <c r="T44">
        <f t="shared" si="7"/>
        <v>0</v>
      </c>
      <c r="U44">
        <f t="shared" si="8"/>
        <v>1</v>
      </c>
      <c r="AA44" s="42"/>
      <c r="AB44" s="42"/>
      <c r="AD44" s="42"/>
    </row>
  </sheetData>
  <conditionalFormatting sqref="A7:A44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733C-CD14-374D-9A70-856EAC217838}">
  <dimension ref="A5:Q76"/>
  <sheetViews>
    <sheetView tabSelected="1" topLeftCell="A35" zoomScaleNormal="100" workbookViewId="0">
      <selection activeCell="D52" sqref="D52:K70"/>
    </sheetView>
  </sheetViews>
  <sheetFormatPr baseColWidth="10" defaultRowHeight="16"/>
  <cols>
    <col min="4" max="4" width="22.83203125" customWidth="1"/>
    <col min="5" max="5" width="10.83203125" customWidth="1"/>
    <col min="9" max="9" width="10.83203125" customWidth="1"/>
    <col min="13" max="13" width="10.5" customWidth="1"/>
  </cols>
  <sheetData>
    <row r="5" spans="1:17" ht="17">
      <c r="L5" s="3"/>
    </row>
    <row r="6" spans="1:17">
      <c r="G6" s="8"/>
      <c r="H6" s="8"/>
      <c r="L6" s="8"/>
      <c r="M6" s="8"/>
    </row>
    <row r="7" spans="1:17">
      <c r="D7" s="4"/>
      <c r="E7" s="4"/>
      <c r="F7" s="4"/>
      <c r="G7" s="8"/>
      <c r="H7" s="8"/>
      <c r="I7" s="8"/>
      <c r="J7" s="8"/>
      <c r="K7" s="8"/>
      <c r="L7" s="8"/>
      <c r="M7" s="8"/>
    </row>
    <row r="8" spans="1:17">
      <c r="D8" s="28" t="s">
        <v>100</v>
      </c>
      <c r="E8" s="23"/>
      <c r="F8" s="23"/>
      <c r="G8" s="29"/>
      <c r="H8" s="29"/>
      <c r="I8" s="29"/>
      <c r="J8" s="29"/>
      <c r="K8" s="29"/>
      <c r="L8" s="29"/>
      <c r="M8" s="29"/>
    </row>
    <row r="9" spans="1:17">
      <c r="D9" s="30"/>
      <c r="E9" s="52" t="s">
        <v>63</v>
      </c>
      <c r="F9" s="52"/>
      <c r="G9" s="52"/>
      <c r="H9" s="31"/>
      <c r="I9" s="52" t="s">
        <v>64</v>
      </c>
      <c r="J9" s="52"/>
      <c r="K9" s="52"/>
      <c r="L9" s="31"/>
      <c r="M9" s="32" t="s">
        <v>48</v>
      </c>
    </row>
    <row r="10" spans="1:17">
      <c r="A10" s="4"/>
      <c r="B10" s="4"/>
      <c r="C10" s="4"/>
      <c r="D10" s="33"/>
      <c r="E10" s="34" t="s">
        <v>0</v>
      </c>
      <c r="F10" s="34" t="s">
        <v>1</v>
      </c>
      <c r="G10" s="35" t="s">
        <v>66</v>
      </c>
      <c r="H10" s="24"/>
      <c r="I10" s="34" t="s">
        <v>0</v>
      </c>
      <c r="J10" s="34" t="s">
        <v>1</v>
      </c>
      <c r="K10" s="35" t="s">
        <v>66</v>
      </c>
      <c r="L10" s="36"/>
      <c r="M10" s="37"/>
      <c r="N10" s="7"/>
      <c r="O10" s="7"/>
      <c r="P10" s="7" t="s">
        <v>3</v>
      </c>
      <c r="Q10" s="7" t="s">
        <v>3</v>
      </c>
    </row>
    <row r="11" spans="1:17">
      <c r="A11" s="4"/>
      <c r="B11" s="4"/>
      <c r="C11" s="4"/>
      <c r="D11" s="17" t="str">
        <f>'Reg input'!C6</f>
        <v>(Intercept)</v>
      </c>
      <c r="E11" s="47">
        <f>'Reg input'!D6</f>
        <v>11.526910000000001</v>
      </c>
      <c r="F11" s="47">
        <f>'Reg input'!E6</f>
        <v>2.5476579999999999E-2</v>
      </c>
      <c r="G11" s="31" t="str">
        <f t="shared" ref="G11:G12" si="0">IF(P11&lt;0.1,IF(P11&lt;0.05,IF(P11&lt;0.01,IF(P11&lt;0.001,IF(P11="","","***"),"**"),"*"),"."),"")</f>
        <v>***</v>
      </c>
      <c r="H11" s="17"/>
      <c r="I11" s="26">
        <f>IF('Reg input'!N6 = "","",'Reg input'!N6)</f>
        <v>11.23251</v>
      </c>
      <c r="J11" s="26">
        <f>IF('Reg input'!O6 = "","",'Reg input'!O6)</f>
        <v>6.3410720000000004E-2</v>
      </c>
      <c r="K11" s="31" t="str">
        <f t="shared" ref="K11:K12" si="1">IF(Q11&lt;0.1,IF(Q11&lt;0.05,IF(Q11&lt;0.01,IF(Q11&lt;0.001,IF(Q11="","","***"),"**"),"*"),"."),"")</f>
        <v>***</v>
      </c>
      <c r="L11" s="17"/>
      <c r="M11" s="38"/>
      <c r="N11" s="5"/>
      <c r="O11" s="5"/>
      <c r="P11" s="5">
        <f>'Reg input'!G6</f>
        <v>0</v>
      </c>
      <c r="Q11" s="2">
        <f>IF('Reg input'!Q6 = "", "", 'Reg input'!Q6)</f>
        <v>0</v>
      </c>
    </row>
    <row r="12" spans="1:17">
      <c r="A12" s="4"/>
      <c r="B12" s="4"/>
      <c r="C12" s="4"/>
      <c r="D12" s="17" t="str">
        <f>'Reg input'!C7</f>
        <v>flood_prone</v>
      </c>
      <c r="E12" s="47">
        <f>'Reg input'!D7</f>
        <v>-4.3401519999999999E-2</v>
      </c>
      <c r="F12" s="47">
        <f>'Reg input'!E7</f>
        <v>8.5366169999999998E-3</v>
      </c>
      <c r="G12" s="31" t="str">
        <f t="shared" si="0"/>
        <v>***</v>
      </c>
      <c r="H12" s="17"/>
      <c r="I12" s="26">
        <f>IF('Reg input'!N7 = "","",'Reg input'!N7)</f>
        <v>-2.938841E-2</v>
      </c>
      <c r="J12" s="26">
        <f>IF('Reg input'!O7 = "","",'Reg input'!O7)</f>
        <v>1.111243E-2</v>
      </c>
      <c r="K12" s="31" t="str">
        <f t="shared" si="1"/>
        <v>**</v>
      </c>
      <c r="L12" s="17"/>
      <c r="M12" s="39">
        <f>IF('Reg input'!A7="","",'Reg input'!A7)</f>
        <v>0</v>
      </c>
      <c r="N12" s="6"/>
      <c r="O12" s="6"/>
      <c r="P12" s="5">
        <f>'Reg input'!G7</f>
        <v>3.7756839999999998E-7</v>
      </c>
      <c r="Q12" s="2">
        <f>IF('Reg input'!Q7 = "", "", 'Reg input'!Q7)</f>
        <v>8.2378759999999999E-3</v>
      </c>
    </row>
    <row r="13" spans="1:17">
      <c r="A13" s="4"/>
      <c r="B13" s="4"/>
      <c r="C13" s="4"/>
      <c r="D13" s="17" t="str">
        <f>'Reg input'!C8</f>
        <v>building_floor_area</v>
      </c>
      <c r="E13" s="47">
        <f>'Reg input'!D8</f>
        <v>5.2424849999999999E-3</v>
      </c>
      <c r="F13" s="47">
        <f>'Reg input'!E8</f>
        <v>1.7623629999999999E-4</v>
      </c>
      <c r="G13" s="31" t="str">
        <f t="shared" ref="G13:G49" si="2">IF(P13&lt;0.1,IF(P13&lt;0.05,IF(P13&lt;0.01,IF(P13&lt;0.001,IF(P13="","","***"),"**"),"*"),"."),"")</f>
        <v>***</v>
      </c>
      <c r="H13" s="17"/>
      <c r="I13" s="26">
        <f>IF('Reg input'!N8 = "","",'Reg input'!N8)</f>
        <v>6.0627809999999997E-3</v>
      </c>
      <c r="J13" s="26">
        <f>IF('Reg input'!O8 = "","",'Reg input'!O8)</f>
        <v>5.2933410000000005E-4</v>
      </c>
      <c r="K13" s="31" t="str">
        <f t="shared" ref="K13:K49" si="3">IF(Q13&lt;0.1,IF(Q13&lt;0.05,IF(Q13&lt;0.01,IF(Q13&lt;0.001,IF(Q13="","","***"),"**"),"*"),"."),"")</f>
        <v>***</v>
      </c>
      <c r="L13" s="17"/>
      <c r="M13" s="39">
        <f>IF('Reg input'!A8="","",'Reg input'!A8)</f>
        <v>0</v>
      </c>
      <c r="N13" s="6"/>
      <c r="O13" s="6"/>
      <c r="P13" s="5">
        <f>'Reg input'!G8</f>
        <v>1.3704999999999999E-184</v>
      </c>
      <c r="Q13" s="2">
        <f>IF('Reg input'!Q8 = "", "", 'Reg input'!Q8)</f>
        <v>1.6239510000000001E-29</v>
      </c>
    </row>
    <row r="14" spans="1:17">
      <c r="A14" s="4"/>
      <c r="B14" s="4"/>
      <c r="C14" s="4"/>
      <c r="D14" s="17" t="str">
        <f>'Reg input'!C9</f>
        <v>land_area</v>
      </c>
      <c r="E14" s="47">
        <f>'Reg input'!D9</f>
        <v>6.5893270000000006E-5</v>
      </c>
      <c r="F14" s="47">
        <f>'Reg input'!E9</f>
        <v>8.8438080000000001E-6</v>
      </c>
      <c r="G14" s="31" t="str">
        <f t="shared" si="2"/>
        <v>***</v>
      </c>
      <c r="H14" s="17"/>
      <c r="I14" s="26">
        <f>IF('Reg input'!N9 = "","",'Reg input'!N9)</f>
        <v>3.697172E-4</v>
      </c>
      <c r="J14" s="26">
        <f>IF('Reg input'!O9 = "","",'Reg input'!O9)</f>
        <v>8.6542949999999998E-5</v>
      </c>
      <c r="K14" s="31" t="str">
        <f t="shared" si="3"/>
        <v>***</v>
      </c>
      <c r="L14" s="17"/>
      <c r="M14" s="39">
        <f>IF('Reg input'!A9="","",'Reg input'!A9)</f>
        <v>0</v>
      </c>
      <c r="N14" s="6"/>
      <c r="O14" s="6"/>
      <c r="P14" s="5">
        <f>'Reg input'!G9</f>
        <v>1.024025E-13</v>
      </c>
      <c r="Q14" s="2">
        <f>IF('Reg input'!Q9 = "", "", 'Reg input'!Q9)</f>
        <v>2.022074E-5</v>
      </c>
    </row>
    <row r="15" spans="1:17">
      <c r="A15" s="4"/>
      <c r="B15" s="4"/>
      <c r="C15" s="4"/>
      <c r="D15" s="17" t="str">
        <f>'Reg input'!C10</f>
        <v>median_income</v>
      </c>
      <c r="E15" s="47">
        <f>'Reg input'!D10</f>
        <v>5.673773E-2</v>
      </c>
      <c r="F15" s="47">
        <f>'Reg input'!E10</f>
        <v>5.2623840000000002E-3</v>
      </c>
      <c r="G15" s="31" t="str">
        <f t="shared" si="2"/>
        <v>***</v>
      </c>
      <c r="H15" s="17"/>
      <c r="I15" s="26">
        <f>IF('Reg input'!N10 = "","",'Reg input'!N10)</f>
        <v>5.4210840000000003E-2</v>
      </c>
      <c r="J15" s="26">
        <f>IF('Reg input'!O10 = "","",'Reg input'!O10)</f>
        <v>1.245021E-2</v>
      </c>
      <c r="K15" s="31" t="str">
        <f t="shared" si="3"/>
        <v>***</v>
      </c>
      <c r="L15" s="17"/>
      <c r="M15" s="39">
        <f>IF('Reg input'!A10="","",'Reg input'!A10)</f>
        <v>0</v>
      </c>
      <c r="N15" s="6"/>
      <c r="O15" s="6"/>
      <c r="P15" s="5">
        <f>'Reg input'!G10</f>
        <v>6.404163E-27</v>
      </c>
      <c r="Q15" s="2">
        <f>IF('Reg input'!Q10 = "", "", 'Reg input'!Q10)</f>
        <v>1.3988709999999999E-5</v>
      </c>
    </row>
    <row r="16" spans="1:17">
      <c r="A16" s="4"/>
      <c r="B16" s="4"/>
      <c r="C16" s="4"/>
      <c r="D16" s="17" t="str">
        <f>'Reg input'!C11</f>
        <v>homeowner_rate</v>
      </c>
      <c r="E16" s="47">
        <f>'Reg input'!D11</f>
        <v>-9.0306839999999999E-2</v>
      </c>
      <c r="F16" s="47">
        <f>'Reg input'!E11</f>
        <v>2.013247E-2</v>
      </c>
      <c r="G16" s="31" t="str">
        <f t="shared" si="2"/>
        <v>***</v>
      </c>
      <c r="H16" s="17"/>
      <c r="I16" s="26">
        <f>IF('Reg input'!N11 = "","",'Reg input'!N11)</f>
        <v>-6.2289110000000002E-2</v>
      </c>
      <c r="J16" s="26">
        <f>IF('Reg input'!O11 = "","",'Reg input'!O11)</f>
        <v>3.9439960000000003E-2</v>
      </c>
      <c r="K16" s="31" t="str">
        <f t="shared" si="3"/>
        <v/>
      </c>
      <c r="L16" s="17"/>
      <c r="M16" s="39">
        <f>IF('Reg input'!A11="","",'Reg input'!A11)</f>
        <v>1</v>
      </c>
      <c r="N16" s="6"/>
      <c r="O16" s="6"/>
      <c r="P16" s="5">
        <f>'Reg input'!G11</f>
        <v>7.3705799999999997E-6</v>
      </c>
      <c r="Q16" s="2">
        <f>IF('Reg input'!Q11 = "", "", 'Reg input'!Q11)</f>
        <v>0.1144068</v>
      </c>
    </row>
    <row r="17" spans="1:17">
      <c r="A17" s="4"/>
      <c r="B17" s="4"/>
      <c r="C17" s="4"/>
      <c r="D17" s="17" t="str">
        <f>'Reg input'!C12</f>
        <v>arterial_street</v>
      </c>
      <c r="E17" s="47">
        <f>'Reg input'!D12</f>
        <v>1.5009750000000001E-2</v>
      </c>
      <c r="F17" s="47">
        <f>'Reg input'!E12</f>
        <v>8.5235889999999998E-3</v>
      </c>
      <c r="G17" s="31" t="str">
        <f t="shared" si="2"/>
        <v>.</v>
      </c>
      <c r="H17" s="17"/>
      <c r="I17" s="26">
        <f>IF('Reg input'!N12 = "","",'Reg input'!N12)</f>
        <v>4.3265669999999999E-2</v>
      </c>
      <c r="J17" s="26">
        <f>IF('Reg input'!O12 = "","",'Reg input'!O12)</f>
        <v>1.6205460000000001E-2</v>
      </c>
      <c r="K17" s="31" t="str">
        <f t="shared" si="3"/>
        <v>**</v>
      </c>
      <c r="L17" s="17"/>
      <c r="M17" s="39">
        <f>IF('Reg input'!A12="","",'Reg input'!A12)</f>
        <v>1</v>
      </c>
      <c r="N17" s="6"/>
      <c r="O17" s="6"/>
      <c r="P17" s="5">
        <f>'Reg input'!G12</f>
        <v>7.8282080000000004E-2</v>
      </c>
      <c r="Q17" s="2">
        <f>IF('Reg input'!Q12 = "", "", 'Reg input'!Q12)</f>
        <v>7.6469650000000004E-3</v>
      </c>
    </row>
    <row r="18" spans="1:17">
      <c r="A18" s="4"/>
      <c r="B18" s="4"/>
      <c r="C18" s="4"/>
      <c r="D18" s="17" t="str">
        <f>'Reg input'!C13</f>
        <v>offstreet_parking</v>
      </c>
      <c r="E18" s="47">
        <f>'Reg input'!D13</f>
        <v>0.1120522</v>
      </c>
      <c r="F18" s="47">
        <f>'Reg input'!E13</f>
        <v>6.763036E-3</v>
      </c>
      <c r="G18" s="31" t="str">
        <f t="shared" si="2"/>
        <v>***</v>
      </c>
      <c r="H18" s="17"/>
      <c r="I18" s="26">
        <f>IF('Reg input'!N13 = "","",'Reg input'!N13)</f>
        <v>0.1061214</v>
      </c>
      <c r="J18" s="26">
        <f>IF('Reg input'!O13 = "","",'Reg input'!O13)</f>
        <v>1.518283E-2</v>
      </c>
      <c r="K18" s="31" t="str">
        <f t="shared" si="3"/>
        <v>***</v>
      </c>
      <c r="L18" s="17"/>
      <c r="M18" s="39">
        <f>IF('Reg input'!A13="","",'Reg input'!A13)</f>
        <v>0</v>
      </c>
      <c r="N18" s="6"/>
      <c r="O18" s="6"/>
      <c r="P18" s="5">
        <f>'Reg input'!G13</f>
        <v>1.180709E-60</v>
      </c>
      <c r="Q18" s="2">
        <f>IF('Reg input'!Q13 = "", "", 'Reg input'!Q13)</f>
        <v>3.676498E-12</v>
      </c>
    </row>
    <row r="19" spans="1:17">
      <c r="A19" s="4"/>
      <c r="B19" s="4"/>
      <c r="C19" s="4"/>
      <c r="D19" s="17" t="str">
        <f>'Reg input'!C14</f>
        <v>deck</v>
      </c>
      <c r="E19" s="47">
        <f>'Reg input'!D14</f>
        <v>7.0252259999999997E-2</v>
      </c>
      <c r="F19" s="47">
        <f>'Reg input'!E14</f>
        <v>5.2595009999999998E-3</v>
      </c>
      <c r="G19" s="31" t="str">
        <f t="shared" si="2"/>
        <v>***</v>
      </c>
      <c r="H19" s="17"/>
      <c r="I19" s="26">
        <f>IF('Reg input'!N14 = "","",'Reg input'!N14)</f>
        <v>7.7003059999999998E-2</v>
      </c>
      <c r="J19" s="26">
        <f>IF('Reg input'!O14 = "","",'Reg input'!O14)</f>
        <v>1.0010700000000001E-2</v>
      </c>
      <c r="K19" s="31" t="str">
        <f t="shared" si="3"/>
        <v>***</v>
      </c>
      <c r="L19" s="17"/>
      <c r="M19" s="39">
        <f>IF('Reg input'!A14="","",'Reg input'!A14)</f>
        <v>0</v>
      </c>
      <c r="N19" s="6"/>
      <c r="O19" s="6"/>
      <c r="P19" s="5">
        <f>'Reg input'!G14</f>
        <v>2.87643E-40</v>
      </c>
      <c r="Q19" s="2">
        <f>IF('Reg input'!Q14 = "", "", 'Reg input'!Q14)</f>
        <v>2.1984140000000001E-14</v>
      </c>
    </row>
    <row r="20" spans="1:17">
      <c r="A20" s="4"/>
      <c r="B20" s="4"/>
      <c r="C20" s="4"/>
      <c r="D20" s="17" t="str">
        <f>'Reg input'!C15</f>
        <v>good_land_view</v>
      </c>
      <c r="E20" s="47">
        <f>'Reg input'!D15</f>
        <v>2.2405109999999999E-2</v>
      </c>
      <c r="F20" s="47">
        <f>'Reg input'!E15</f>
        <v>7.9785189999999999E-3</v>
      </c>
      <c r="G20" s="31" t="str">
        <f t="shared" si="2"/>
        <v>**</v>
      </c>
      <c r="H20" s="17"/>
      <c r="I20" s="26">
        <f>IF('Reg input'!N15 = "","",'Reg input'!N15)</f>
        <v>0.2113236</v>
      </c>
      <c r="J20" s="26">
        <f>IF('Reg input'!O15 = "","",'Reg input'!O15)</f>
        <v>0.1559963</v>
      </c>
      <c r="K20" s="31" t="str">
        <f t="shared" si="3"/>
        <v/>
      </c>
      <c r="L20" s="17"/>
      <c r="M20" s="39">
        <f>IF('Reg input'!A15="","",'Reg input'!A15)</f>
        <v>1</v>
      </c>
      <c r="N20" s="6"/>
      <c r="O20" s="6"/>
      <c r="P20" s="5">
        <f>'Reg input'!G15</f>
        <v>4.9942379999999998E-3</v>
      </c>
      <c r="Q20" s="2">
        <f>IF('Reg input'!Q15 = "", "", 'Reg input'!Q15)</f>
        <v>0.1756664</v>
      </c>
    </row>
    <row r="21" spans="1:17">
      <c r="A21" s="4"/>
      <c r="B21" s="4"/>
      <c r="C21" s="4"/>
      <c r="D21" s="17" t="str">
        <f>'Reg input'!C16</f>
        <v>good_water_view</v>
      </c>
      <c r="E21" s="47">
        <f>'Reg input'!D16</f>
        <v>9.4847169999999995E-2</v>
      </c>
      <c r="F21" s="47">
        <f>'Reg input'!E16</f>
        <v>1.493444E-2</v>
      </c>
      <c r="G21" s="31" t="str">
        <f t="shared" si="2"/>
        <v>***</v>
      </c>
      <c r="H21" s="17"/>
      <c r="I21" s="26" t="str">
        <f>IF('Reg input'!N16 = "","",'Reg input'!N16)</f>
        <v/>
      </c>
      <c r="J21" s="26" t="str">
        <f>IF('Reg input'!O16 = "","",'Reg input'!O16)</f>
        <v/>
      </c>
      <c r="K21" s="31" t="str">
        <f t="shared" si="3"/>
        <v/>
      </c>
      <c r="L21" s="17"/>
      <c r="M21" s="39" t="str">
        <f>IF('Reg input'!A16="","",'Reg input'!A16)</f>
        <v/>
      </c>
      <c r="N21" s="6"/>
      <c r="O21" s="6"/>
      <c r="P21" s="5">
        <f>'Reg input'!G16</f>
        <v>2.256518E-10</v>
      </c>
      <c r="Q21" s="2" t="str">
        <f>IF('Reg input'!Q16 = "", "", 'Reg input'!Q16)</f>
        <v/>
      </c>
    </row>
    <row r="22" spans="1:17">
      <c r="A22" s="4"/>
      <c r="B22" s="4"/>
      <c r="C22" s="4"/>
      <c r="D22" s="17" t="str">
        <f>'Reg input'!C17</f>
        <v>bedrooms_1</v>
      </c>
      <c r="E22" s="47">
        <f>'Reg input'!D17</f>
        <v>-0.11399960000000001</v>
      </c>
      <c r="F22" s="47">
        <f>'Reg input'!E17</f>
        <v>4.1356749999999998E-2</v>
      </c>
      <c r="G22" s="31" t="str">
        <f t="shared" si="2"/>
        <v>**</v>
      </c>
      <c r="H22" s="17"/>
      <c r="I22" s="26">
        <f>IF('Reg input'!N17 = "","",'Reg input'!N17)</f>
        <v>-6.0658999999999998E-2</v>
      </c>
      <c r="J22" s="26">
        <f>IF('Reg input'!O17 = "","",'Reg input'!O17)</f>
        <v>0.1097253</v>
      </c>
      <c r="K22" s="31" t="str">
        <f t="shared" si="3"/>
        <v/>
      </c>
      <c r="L22" s="17"/>
      <c r="M22" s="39">
        <f>IF('Reg input'!A17="","",'Reg input'!A17)</f>
        <v>1</v>
      </c>
      <c r="N22" s="6"/>
      <c r="O22" s="6"/>
      <c r="P22" s="5">
        <f>'Reg input'!G17</f>
        <v>5.8556390000000002E-3</v>
      </c>
      <c r="Q22" s="2">
        <f>IF('Reg input'!Q17 = "", "", 'Reg input'!Q17)</f>
        <v>0.58044059999999997</v>
      </c>
    </row>
    <row r="23" spans="1:17">
      <c r="A23" s="4"/>
      <c r="B23" s="4"/>
      <c r="C23" s="4"/>
      <c r="D23" s="17" t="str">
        <f>'Reg input'!C18</f>
        <v>bedrooms_2</v>
      </c>
      <c r="E23" s="47">
        <f>'Reg input'!D18</f>
        <v>-3.741125E-2</v>
      </c>
      <c r="F23" s="47">
        <f>'Reg input'!E18</f>
        <v>7.7203710000000002E-3</v>
      </c>
      <c r="G23" s="31" t="str">
        <f t="shared" si="2"/>
        <v>***</v>
      </c>
      <c r="H23" s="17"/>
      <c r="I23" s="26">
        <f>IF('Reg input'!N18 = "","",'Reg input'!N18)</f>
        <v>-4.3078020000000002E-2</v>
      </c>
      <c r="J23" s="26">
        <f>IF('Reg input'!O18 = "","",'Reg input'!O18)</f>
        <v>1.522635E-2</v>
      </c>
      <c r="K23" s="31" t="str">
        <f t="shared" si="3"/>
        <v>**</v>
      </c>
      <c r="L23" s="17"/>
      <c r="M23" s="39">
        <f>IF('Reg input'!A18="","",'Reg input'!A18)</f>
        <v>0</v>
      </c>
      <c r="N23" s="6"/>
      <c r="O23" s="6"/>
      <c r="P23" s="5">
        <f>'Reg input'!G18</f>
        <v>1.284677E-6</v>
      </c>
      <c r="Q23" s="2">
        <f>IF('Reg input'!Q18 = "", "", 'Reg input'!Q18)</f>
        <v>4.7105890000000003E-3</v>
      </c>
    </row>
    <row r="24" spans="1:17">
      <c r="A24" s="4"/>
      <c r="B24" s="4"/>
      <c r="C24" s="4"/>
      <c r="D24" s="17" t="str">
        <f>'Reg input'!C19</f>
        <v>bedrooms_4</v>
      </c>
      <c r="E24" s="47">
        <f>'Reg input'!D19</f>
        <v>9.1673580000000005E-3</v>
      </c>
      <c r="F24" s="47">
        <f>'Reg input'!E19</f>
        <v>7.0774039999999998E-3</v>
      </c>
      <c r="G24" s="31" t="str">
        <f t="shared" si="2"/>
        <v/>
      </c>
      <c r="H24" s="17"/>
      <c r="I24" s="26">
        <f>IF('Reg input'!N19 = "","",'Reg input'!N19)</f>
        <v>8.3896179999999999E-4</v>
      </c>
      <c r="J24" s="26">
        <f>IF('Reg input'!O19 = "","",'Reg input'!O19)</f>
        <v>1.432873E-2</v>
      </c>
      <c r="K24" s="31" t="str">
        <f t="shared" si="3"/>
        <v/>
      </c>
      <c r="L24" s="17"/>
      <c r="M24" s="39">
        <f>IF('Reg input'!A19="","",'Reg input'!A19)</f>
        <v>0</v>
      </c>
      <c r="N24" s="6"/>
      <c r="O24" s="6"/>
      <c r="P24" s="5">
        <f>'Reg input'!G19</f>
        <v>0.19525400000000001</v>
      </c>
      <c r="Q24" s="2">
        <f>IF('Reg input'!Q19 = "", "", 'Reg input'!Q19)</f>
        <v>0.95331520000000003</v>
      </c>
    </row>
    <row r="25" spans="1:17">
      <c r="A25" s="4"/>
      <c r="B25" s="4"/>
      <c r="C25" s="4"/>
      <c r="D25" s="17" t="str">
        <f>'Reg input'!C20</f>
        <v>bedrooms_5</v>
      </c>
      <c r="E25" s="47">
        <f>'Reg input'!D20</f>
        <v>-4.7015429999999997E-2</v>
      </c>
      <c r="F25" s="47">
        <f>'Reg input'!E20</f>
        <v>1.479697E-2</v>
      </c>
      <c r="G25" s="31" t="str">
        <f t="shared" si="2"/>
        <v>**</v>
      </c>
      <c r="H25" s="17"/>
      <c r="I25" s="26">
        <f>IF('Reg input'!N20 = "","",'Reg input'!N20)</f>
        <v>-5.6623930000000003E-2</v>
      </c>
      <c r="J25" s="26">
        <f>IF('Reg input'!O20 = "","",'Reg input'!O20)</f>
        <v>3.3817189999999997E-2</v>
      </c>
      <c r="K25" s="31" t="str">
        <f t="shared" si="3"/>
        <v>.</v>
      </c>
      <c r="L25" s="17"/>
      <c r="M25" s="39">
        <f>IF('Reg input'!A20="","",'Reg input'!A20)</f>
        <v>1</v>
      </c>
      <c r="N25" s="6"/>
      <c r="O25" s="6"/>
      <c r="P25" s="5">
        <f>'Reg input'!G20</f>
        <v>1.4917909999999999E-3</v>
      </c>
      <c r="Q25" s="2">
        <f>IF('Reg input'!Q20 = "", "", 'Reg input'!Q20)</f>
        <v>9.4196619999999995E-2</v>
      </c>
    </row>
    <row r="26" spans="1:17">
      <c r="A26" s="4"/>
      <c r="B26" s="4"/>
      <c r="C26" s="4"/>
      <c r="D26" s="17" t="str">
        <f>'Reg input'!C21</f>
        <v>bedrooms_6</v>
      </c>
      <c r="E26" s="47">
        <f>'Reg input'!D21</f>
        <v>7.3558570000000004E-2</v>
      </c>
      <c r="F26" s="47">
        <f>'Reg input'!E21</f>
        <v>9.9772949999999999E-2</v>
      </c>
      <c r="G26" s="31" t="str">
        <f t="shared" si="2"/>
        <v/>
      </c>
      <c r="H26" s="17"/>
      <c r="I26" s="26" t="str">
        <f>IF('Reg input'!N21 = "","",'Reg input'!N21)</f>
        <v/>
      </c>
      <c r="J26" s="26" t="str">
        <f>IF('Reg input'!O21 = "","",'Reg input'!O21)</f>
        <v/>
      </c>
      <c r="K26" s="31" t="str">
        <f t="shared" si="3"/>
        <v/>
      </c>
      <c r="L26" s="17"/>
      <c r="M26" s="39" t="str">
        <f>IF('Reg input'!A21="","",'Reg input'!A21)</f>
        <v/>
      </c>
      <c r="N26" s="6"/>
      <c r="O26" s="6"/>
      <c r="P26" s="5">
        <f>'Reg input'!G21</f>
        <v>0.46098600000000001</v>
      </c>
      <c r="Q26" s="2" t="str">
        <f>IF('Reg input'!Q21 = "", "", 'Reg input'!Q21)</f>
        <v/>
      </c>
    </row>
    <row r="27" spans="1:17">
      <c r="A27" s="4"/>
      <c r="B27" s="4"/>
      <c r="C27" s="4"/>
      <c r="D27" s="17" t="str">
        <f>'Reg input'!C22</f>
        <v>bedrooms_7</v>
      </c>
      <c r="E27" s="47">
        <f>'Reg input'!D22</f>
        <v>-0.18668960000000001</v>
      </c>
      <c r="F27" s="47">
        <f>'Reg input'!E22</f>
        <v>0.1273359</v>
      </c>
      <c r="G27" s="31" t="str">
        <f t="shared" si="2"/>
        <v/>
      </c>
      <c r="H27" s="17"/>
      <c r="I27" s="26" t="str">
        <f>IF('Reg input'!N22 = "","",'Reg input'!N22)</f>
        <v/>
      </c>
      <c r="J27" s="26" t="str">
        <f>IF('Reg input'!O22 = "","",'Reg input'!O22)</f>
        <v/>
      </c>
      <c r="K27" s="31" t="str">
        <f t="shared" si="3"/>
        <v/>
      </c>
      <c r="L27" s="17"/>
      <c r="M27" s="39" t="str">
        <f>IF('Reg input'!A22="","",'Reg input'!A22)</f>
        <v/>
      </c>
      <c r="N27" s="6"/>
      <c r="O27" s="6"/>
      <c r="P27" s="5">
        <f>'Reg input'!G22</f>
        <v>0.1426547</v>
      </c>
      <c r="Q27" s="2" t="str">
        <f>IF('Reg input'!Q22 = "", "", 'Reg input'!Q22)</f>
        <v/>
      </c>
    </row>
    <row r="28" spans="1:17">
      <c r="A28" s="4"/>
      <c r="B28" s="4"/>
      <c r="C28" s="4"/>
      <c r="D28" s="17" t="str">
        <f>'Reg input'!C23</f>
        <v>bedrooms_8</v>
      </c>
      <c r="E28" s="47">
        <f>'Reg input'!D23</f>
        <v>-0.75572360000000005</v>
      </c>
      <c r="F28" s="47">
        <f>'Reg input'!E23</f>
        <v>0.15850520000000001</v>
      </c>
      <c r="G28" s="31" t="str">
        <f t="shared" si="2"/>
        <v>***</v>
      </c>
      <c r="H28" s="17"/>
      <c r="I28" s="26" t="str">
        <f>IF('Reg input'!N23 = "","",'Reg input'!N23)</f>
        <v/>
      </c>
      <c r="J28" s="26" t="str">
        <f>IF('Reg input'!O23 = "","",'Reg input'!O23)</f>
        <v/>
      </c>
      <c r="K28" s="31" t="str">
        <f t="shared" si="3"/>
        <v/>
      </c>
      <c r="L28" s="17"/>
      <c r="M28" s="39" t="str">
        <f>IF('Reg input'!A23="","",'Reg input'!A23)</f>
        <v/>
      </c>
      <c r="N28" s="6"/>
      <c r="O28" s="6"/>
      <c r="P28" s="5">
        <f>'Reg input'!G23</f>
        <v>1.8949949999999999E-6</v>
      </c>
      <c r="Q28" s="2" t="str">
        <f>IF('Reg input'!Q23 = "", "", 'Reg input'!Q23)</f>
        <v/>
      </c>
    </row>
    <row r="29" spans="1:17">
      <c r="A29" s="4"/>
      <c r="B29" s="4"/>
      <c r="C29" s="4"/>
      <c r="D29" s="17" t="str">
        <f>'Reg input'!C24</f>
        <v>bedrooms_9</v>
      </c>
      <c r="E29" s="47">
        <f>'Reg input'!D24</f>
        <v>0.41197050000000002</v>
      </c>
      <c r="F29" s="47">
        <f>'Reg input'!E24</f>
        <v>0.23539009999999999</v>
      </c>
      <c r="G29" s="31" t="str">
        <f t="shared" si="2"/>
        <v>.</v>
      </c>
      <c r="H29" s="17"/>
      <c r="I29" s="26" t="str">
        <f>IF('Reg input'!N24 = "","",'Reg input'!N24)</f>
        <v/>
      </c>
      <c r="J29" s="26" t="str">
        <f>IF('Reg input'!O24 = "","",'Reg input'!O24)</f>
        <v/>
      </c>
      <c r="K29" s="31" t="str">
        <f t="shared" si="3"/>
        <v/>
      </c>
      <c r="L29" s="17"/>
      <c r="M29" s="39" t="str">
        <f>IF('Reg input'!A24="","",'Reg input'!A24)</f>
        <v/>
      </c>
      <c r="N29" s="6"/>
      <c r="O29" s="6"/>
      <c r="P29" s="5">
        <f>'Reg input'!G24</f>
        <v>8.0128640000000001E-2</v>
      </c>
      <c r="Q29" s="2" t="str">
        <f>IF('Reg input'!Q24 = "", "", 'Reg input'!Q24)</f>
        <v/>
      </c>
    </row>
    <row r="30" spans="1:17">
      <c r="A30" s="4"/>
      <c r="B30" s="4"/>
      <c r="C30" s="4"/>
      <c r="D30" s="17" t="str">
        <f>'Reg input'!C25</f>
        <v>bathrooms_2</v>
      </c>
      <c r="E30" s="47">
        <f>'Reg input'!D25</f>
        <v>9.8188139999999993E-2</v>
      </c>
      <c r="F30" s="47">
        <f>'Reg input'!E25</f>
        <v>7.5491739999999996E-3</v>
      </c>
      <c r="G30" s="31" t="str">
        <f t="shared" si="2"/>
        <v>***</v>
      </c>
      <c r="H30" s="17"/>
      <c r="I30" s="26">
        <f>IF('Reg input'!N25 = "","",'Reg input'!N25)</f>
        <v>6.6564849999999995E-2</v>
      </c>
      <c r="J30" s="26">
        <f>IF('Reg input'!O25 = "","",'Reg input'!O25)</f>
        <v>1.5889810000000001E-2</v>
      </c>
      <c r="K30" s="31" t="str">
        <f t="shared" si="3"/>
        <v>***</v>
      </c>
      <c r="L30" s="17"/>
      <c r="M30" s="39">
        <f>IF('Reg input'!A25="","",'Reg input'!A25)</f>
        <v>0</v>
      </c>
      <c r="N30" s="6"/>
      <c r="O30" s="6"/>
      <c r="P30" s="5">
        <f>'Reg input'!G25</f>
        <v>2.7260869999999998E-38</v>
      </c>
      <c r="Q30" s="2">
        <f>IF('Reg input'!Q25 = "", "", 'Reg input'!Q25)</f>
        <v>2.914385E-5</v>
      </c>
    </row>
    <row r="31" spans="1:17">
      <c r="A31" s="4"/>
      <c r="B31" s="4"/>
      <c r="C31" s="4"/>
      <c r="D31" s="17" t="str">
        <f>'Reg input'!C26</f>
        <v>bathrooms_3</v>
      </c>
      <c r="E31" s="47">
        <f>'Reg input'!D26</f>
        <v>0.17323369999999999</v>
      </c>
      <c r="F31" s="47">
        <f>'Reg input'!E26</f>
        <v>1.9643999999999998E-2</v>
      </c>
      <c r="G31" s="31" t="str">
        <f t="shared" si="2"/>
        <v>***</v>
      </c>
      <c r="H31" s="17"/>
      <c r="I31" s="26">
        <f>IF('Reg input'!N26 = "","",'Reg input'!N26)</f>
        <v>0.25796619999999998</v>
      </c>
      <c r="J31" s="26">
        <f>IF('Reg input'!O26 = "","",'Reg input'!O26)</f>
        <v>7.0664640000000001E-2</v>
      </c>
      <c r="K31" s="31" t="str">
        <f t="shared" si="3"/>
        <v>***</v>
      </c>
      <c r="L31" s="17"/>
      <c r="M31" s="39">
        <f>IF('Reg input'!A26="","",'Reg input'!A26)</f>
        <v>0</v>
      </c>
      <c r="N31" s="6"/>
      <c r="O31" s="6"/>
      <c r="P31" s="5">
        <f>'Reg input'!G26</f>
        <v>1.4024639999999999E-18</v>
      </c>
      <c r="Q31" s="2">
        <f>IF('Reg input'!Q26 = "", "", 'Reg input'!Q26)</f>
        <v>2.679739E-4</v>
      </c>
    </row>
    <row r="32" spans="1:17">
      <c r="A32" s="4"/>
      <c r="B32" s="4"/>
      <c r="C32" s="4"/>
      <c r="D32" s="17" t="str">
        <f>'Reg input'!C27</f>
        <v>bathrooms_4</v>
      </c>
      <c r="E32" s="47">
        <f>'Reg input'!D27</f>
        <v>0.28209210000000001</v>
      </c>
      <c r="F32" s="47">
        <f>'Reg input'!E27</f>
        <v>7.2764720000000005E-2</v>
      </c>
      <c r="G32" s="31" t="str">
        <f t="shared" si="2"/>
        <v>***</v>
      </c>
      <c r="H32" s="17"/>
      <c r="I32" s="26" t="str">
        <f>IF('Reg input'!N27 = "","",'Reg input'!N27)</f>
        <v/>
      </c>
      <c r="J32" s="26" t="str">
        <f>IF('Reg input'!O27 = "","",'Reg input'!O27)</f>
        <v/>
      </c>
      <c r="K32" s="31" t="str">
        <f t="shared" si="3"/>
        <v/>
      </c>
      <c r="L32" s="17"/>
      <c r="M32" s="39" t="str">
        <f>IF('Reg input'!A27="","",'Reg input'!A27)</f>
        <v/>
      </c>
      <c r="N32" s="6"/>
      <c r="O32" s="6"/>
      <c r="P32" s="5">
        <f>'Reg input'!G27</f>
        <v>1.066931E-4</v>
      </c>
      <c r="Q32" s="2" t="str">
        <f>IF('Reg input'!Q27 = "", "", 'Reg input'!Q27)</f>
        <v/>
      </c>
    </row>
    <row r="33" spans="1:17">
      <c r="A33" s="4"/>
      <c r="B33" s="4"/>
      <c r="C33" s="4"/>
      <c r="D33" s="17" t="str">
        <f>'Reg input'!C28</f>
        <v>bathrooms_5</v>
      </c>
      <c r="E33" s="47">
        <f>'Reg input'!D28</f>
        <v>-0.4784795</v>
      </c>
      <c r="F33" s="47">
        <f>'Reg input'!E28</f>
        <v>0.22061330000000001</v>
      </c>
      <c r="G33" s="31" t="str">
        <f t="shared" si="2"/>
        <v>*</v>
      </c>
      <c r="H33" s="17"/>
      <c r="I33" s="26" t="str">
        <f>IF('Reg input'!N28 = "","",'Reg input'!N28)</f>
        <v/>
      </c>
      <c r="J33" s="26" t="str">
        <f>IF('Reg input'!O28 = "","",'Reg input'!O28)</f>
        <v/>
      </c>
      <c r="K33" s="31" t="str">
        <f t="shared" si="3"/>
        <v/>
      </c>
      <c r="L33" s="17"/>
      <c r="M33" s="39" t="str">
        <f>IF('Reg input'!A28="","",'Reg input'!A28)</f>
        <v/>
      </c>
      <c r="N33" s="6"/>
      <c r="O33" s="6"/>
      <c r="P33" s="5">
        <f>'Reg input'!G28</f>
        <v>3.012244E-2</v>
      </c>
      <c r="Q33" s="2" t="str">
        <f>IF('Reg input'!Q28 = "", "", 'Reg input'!Q28)</f>
        <v/>
      </c>
    </row>
    <row r="34" spans="1:17">
      <c r="A34" s="4"/>
      <c r="B34" s="4"/>
      <c r="C34" s="4"/>
      <c r="D34" s="17" t="str">
        <f>'Reg input'!C29</f>
        <v>bathrooms_6</v>
      </c>
      <c r="E34" s="47">
        <f>'Reg input'!D29</f>
        <v>0.25646049999999998</v>
      </c>
      <c r="F34" s="47">
        <f>'Reg input'!E29</f>
        <v>0.13074649999999999</v>
      </c>
      <c r="G34" s="31" t="str">
        <f t="shared" si="2"/>
        <v>*</v>
      </c>
      <c r="H34" s="17"/>
      <c r="I34" s="26" t="str">
        <f>IF('Reg input'!N29 = "","",'Reg input'!N29)</f>
        <v/>
      </c>
      <c r="J34" s="26" t="str">
        <f>IF('Reg input'!O29 = "","",'Reg input'!O29)</f>
        <v/>
      </c>
      <c r="K34" s="31" t="str">
        <f t="shared" si="3"/>
        <v/>
      </c>
      <c r="L34" s="17"/>
      <c r="M34" s="39" t="str">
        <f>IF('Reg input'!A29="","",'Reg input'!A29)</f>
        <v/>
      </c>
      <c r="N34" s="6"/>
      <c r="O34" s="6"/>
      <c r="P34" s="5">
        <f>'Reg input'!G29</f>
        <v>4.9853969999999997E-2</v>
      </c>
      <c r="Q34" s="2" t="str">
        <f>IF('Reg input'!Q29 = "", "", 'Reg input'!Q29)</f>
        <v/>
      </c>
    </row>
    <row r="35" spans="1:17">
      <c r="A35" s="4"/>
      <c r="B35" s="4"/>
      <c r="C35" s="4"/>
      <c r="D35" s="17" t="str">
        <f>'Reg input'!C30</f>
        <v>period_built_1800s</v>
      </c>
      <c r="E35" s="47">
        <f>'Reg input'!D30</f>
        <v>-0.12571779999999999</v>
      </c>
      <c r="F35" s="47">
        <f>'Reg input'!E30</f>
        <v>1.284241E-2</v>
      </c>
      <c r="G35" s="31" t="str">
        <f t="shared" si="2"/>
        <v>***</v>
      </c>
      <c r="H35" s="17"/>
      <c r="I35" s="26">
        <f>IF('Reg input'!N30 = "","",'Reg input'!N30)</f>
        <v>-7.6814389999999996E-2</v>
      </c>
      <c r="J35" s="26">
        <f>IF('Reg input'!O30 = "","",'Reg input'!O30)</f>
        <v>2.7516550000000001E-2</v>
      </c>
      <c r="K35" s="31" t="str">
        <f t="shared" si="3"/>
        <v>**</v>
      </c>
      <c r="L35" s="17"/>
      <c r="M35" s="39">
        <f>IF('Reg input'!A30="","",'Reg input'!A30)</f>
        <v>0</v>
      </c>
      <c r="N35" s="6"/>
      <c r="O35" s="6"/>
      <c r="P35" s="5">
        <f>'Reg input'!G30</f>
        <v>1.6707940000000001E-22</v>
      </c>
      <c r="Q35" s="2">
        <f>IF('Reg input'!Q30 = "", "", 'Reg input'!Q30)</f>
        <v>5.2921699999999997E-3</v>
      </c>
    </row>
    <row r="36" spans="1:17">
      <c r="A36" s="4"/>
      <c r="B36" s="4"/>
      <c r="C36" s="4"/>
      <c r="D36" s="17" t="str">
        <f>'Reg input'!C31</f>
        <v>period_built_80s90s</v>
      </c>
      <c r="E36" s="47">
        <f>'Reg input'!D31</f>
        <v>5.1756499999999997E-2</v>
      </c>
      <c r="F36" s="47">
        <f>'Reg input'!E31</f>
        <v>1.160575E-2</v>
      </c>
      <c r="G36" s="31" t="str">
        <f t="shared" si="2"/>
        <v>***</v>
      </c>
      <c r="H36" s="17"/>
      <c r="I36" s="26">
        <f>IF('Reg input'!N31 = "","",'Reg input'!N31)</f>
        <v>0.14391139999999999</v>
      </c>
      <c r="J36" s="26">
        <f>IF('Reg input'!O31 = "","",'Reg input'!O31)</f>
        <v>3.3288400000000003E-2</v>
      </c>
      <c r="K36" s="31" t="str">
        <f t="shared" si="3"/>
        <v>***</v>
      </c>
      <c r="L36" s="17"/>
      <c r="M36" s="39">
        <f>IF('Reg input'!A31="","",'Reg input'!A31)</f>
        <v>0</v>
      </c>
      <c r="N36" s="6"/>
      <c r="O36" s="6"/>
      <c r="P36" s="5">
        <f>'Reg input'!G31</f>
        <v>8.3243070000000001E-6</v>
      </c>
      <c r="Q36" s="2">
        <f>IF('Reg input'!Q31 = "", "", 'Reg input'!Q31)</f>
        <v>1.609048E-5</v>
      </c>
    </row>
    <row r="37" spans="1:17">
      <c r="A37" s="4"/>
      <c r="B37" s="4"/>
      <c r="C37" s="4"/>
      <c r="D37" s="17" t="str">
        <f>'Reg input'!C32</f>
        <v>period_built_post2000</v>
      </c>
      <c r="E37" s="47">
        <f>'Reg input'!D32</f>
        <v>0.2188541</v>
      </c>
      <c r="F37" s="47">
        <f>'Reg input'!E32</f>
        <v>1.2505530000000001E-2</v>
      </c>
      <c r="G37" s="31" t="str">
        <f t="shared" si="2"/>
        <v>***</v>
      </c>
      <c r="H37" s="17"/>
      <c r="I37" s="26">
        <f>IF('Reg input'!N32 = "","",'Reg input'!N32)</f>
        <v>0.29822399999999999</v>
      </c>
      <c r="J37" s="26">
        <f>IF('Reg input'!O32 = "","",'Reg input'!O32)</f>
        <v>2.5696449999999999E-2</v>
      </c>
      <c r="K37" s="31" t="str">
        <f t="shared" si="3"/>
        <v>***</v>
      </c>
      <c r="L37" s="17"/>
      <c r="M37" s="39">
        <f>IF('Reg input'!A32="","",'Reg input'!A32)</f>
        <v>0</v>
      </c>
      <c r="N37" s="6"/>
      <c r="O37" s="6"/>
      <c r="P37" s="5">
        <f>'Reg input'!G32</f>
        <v>2.468011E-67</v>
      </c>
      <c r="Q37" s="2">
        <f>IF('Reg input'!Q32 = "", "", 'Reg input'!Q32)</f>
        <v>3.0812729999999999E-30</v>
      </c>
    </row>
    <row r="38" spans="1:17">
      <c r="A38" s="4"/>
      <c r="B38" s="4"/>
      <c r="C38" s="4"/>
      <c r="D38" s="17" t="str">
        <f>'Reg input'!C33</f>
        <v>contour_level</v>
      </c>
      <c r="E38" s="47">
        <f>'Reg input'!D33</f>
        <v>5.0919449999999998E-2</v>
      </c>
      <c r="F38" s="47">
        <f>'Reg input'!E33</f>
        <v>6.8829980000000004E-3</v>
      </c>
      <c r="G38" s="31" t="str">
        <f t="shared" si="2"/>
        <v>***</v>
      </c>
      <c r="H38" s="17"/>
      <c r="I38" s="26">
        <f>IF('Reg input'!N33 = "","",'Reg input'!N33)</f>
        <v>2.8553160000000001E-2</v>
      </c>
      <c r="J38" s="26">
        <f>IF('Reg input'!O33 = "","",'Reg input'!O33)</f>
        <v>2.6282699999999999E-2</v>
      </c>
      <c r="K38" s="31" t="str">
        <f t="shared" si="3"/>
        <v/>
      </c>
      <c r="L38" s="17"/>
      <c r="M38" s="39">
        <f>IF('Reg input'!A33="","",'Reg input'!A33)</f>
        <v>1</v>
      </c>
      <c r="N38" s="6"/>
      <c r="O38" s="6"/>
      <c r="P38" s="5">
        <f>'Reg input'!G33</f>
        <v>1.523189E-13</v>
      </c>
      <c r="Q38" s="2">
        <f>IF('Reg input'!Q33 = "", "", 'Reg input'!Q33)</f>
        <v>0.27743139999999999</v>
      </c>
    </row>
    <row r="39" spans="1:17">
      <c r="A39" s="4"/>
      <c r="B39" s="4"/>
      <c r="C39" s="4"/>
      <c r="D39" s="17" t="str">
        <f>'Reg input'!C34</f>
        <v>contour_steep</v>
      </c>
      <c r="E39" s="47">
        <f>'Reg input'!D34</f>
        <v>-6.4035700000000001E-2</v>
      </c>
      <c r="F39" s="47">
        <f>'Reg input'!E34</f>
        <v>7.6236150000000003E-3</v>
      </c>
      <c r="G39" s="31" t="str">
        <f t="shared" si="2"/>
        <v>***</v>
      </c>
      <c r="H39" s="17"/>
      <c r="I39" s="26" t="str">
        <f>IF('Reg input'!N34 = "","",'Reg input'!N34)</f>
        <v/>
      </c>
      <c r="J39" s="26" t="str">
        <f>IF('Reg input'!O34 = "","",'Reg input'!O34)</f>
        <v/>
      </c>
      <c r="K39" s="31" t="str">
        <f t="shared" si="3"/>
        <v/>
      </c>
      <c r="L39" s="17"/>
      <c r="M39" s="39" t="str">
        <f>IF('Reg input'!A34="","",'Reg input'!A34)</f>
        <v/>
      </c>
      <c r="N39" s="6"/>
      <c r="O39" s="6"/>
      <c r="P39" s="5">
        <f>'Reg input'!G34</f>
        <v>5.24385E-17</v>
      </c>
      <c r="Q39" s="2" t="str">
        <f>IF('Reg input'!Q34 = "", "", 'Reg input'!Q34)</f>
        <v/>
      </c>
    </row>
    <row r="40" spans="1:17">
      <c r="A40" s="4"/>
      <c r="B40" s="4"/>
      <c r="C40" s="4"/>
      <c r="D40" s="17" t="str">
        <f>'Reg input'!C35</f>
        <v>dist_cbd</v>
      </c>
      <c r="E40" s="47">
        <f>'Reg input'!D35</f>
        <v>-4.9396759999999998E-2</v>
      </c>
      <c r="F40" s="47">
        <f>'Reg input'!E35</f>
        <v>3.0033339999999999E-3</v>
      </c>
      <c r="G40" s="31" t="str">
        <f t="shared" si="2"/>
        <v>***</v>
      </c>
      <c r="H40" s="17"/>
      <c r="I40" s="26">
        <f>IF('Reg input'!N35 = "","",'Reg input'!N35)</f>
        <v>-1.9802360000000001E-2</v>
      </c>
      <c r="J40" s="26">
        <f>IF('Reg input'!O35 = "","",'Reg input'!O35)</f>
        <v>6.7321050000000004E-3</v>
      </c>
      <c r="K40" s="31" t="str">
        <f t="shared" si="3"/>
        <v>**</v>
      </c>
      <c r="L40" s="17"/>
      <c r="M40" s="39">
        <f>IF('Reg input'!A35="","",'Reg input'!A35)</f>
        <v>0</v>
      </c>
      <c r="N40" s="6"/>
      <c r="O40" s="6"/>
      <c r="P40" s="5">
        <f>'Reg input'!G35</f>
        <v>8.2111589999999999E-60</v>
      </c>
      <c r="Q40" s="2">
        <f>IF('Reg input'!Q35 = "", "", 'Reg input'!Q35)</f>
        <v>3.3017720000000001E-3</v>
      </c>
    </row>
    <row r="41" spans="1:17">
      <c r="A41" s="4"/>
      <c r="B41" s="4"/>
      <c r="C41" s="4"/>
      <c r="D41" s="17" t="str">
        <f>'Reg input'!C36</f>
        <v>I(building_floor_area^2)</v>
      </c>
      <c r="E41" s="47">
        <f>'Reg input'!D36</f>
        <v>-5.6479879999999996E-6</v>
      </c>
      <c r="F41" s="47">
        <f>'Reg input'!E36</f>
        <v>3.9077930000000001E-7</v>
      </c>
      <c r="G41" s="31" t="str">
        <f t="shared" si="2"/>
        <v>***</v>
      </c>
      <c r="H41" s="17"/>
      <c r="I41" s="26">
        <f>IF('Reg input'!N36 = "","",'Reg input'!N36)</f>
        <v>-6.3596489999999999E-6</v>
      </c>
      <c r="J41" s="26">
        <f>IF('Reg input'!O36 = "","",'Reg input'!O36)</f>
        <v>1.4941320000000001E-6</v>
      </c>
      <c r="K41" s="31" t="str">
        <f t="shared" si="3"/>
        <v>***</v>
      </c>
      <c r="L41" s="17"/>
      <c r="M41" s="39">
        <f>IF('Reg input'!A36="","",'Reg input'!A36)</f>
        <v>0</v>
      </c>
      <c r="N41" s="6"/>
      <c r="O41" s="6"/>
      <c r="P41" s="5">
        <f>'Reg input'!G36</f>
        <v>9.1788640000000004E-47</v>
      </c>
      <c r="Q41" s="2">
        <f>IF('Reg input'!Q36 = "", "", 'Reg input'!Q36)</f>
        <v>2.1675639999999999E-5</v>
      </c>
    </row>
    <row r="42" spans="1:17">
      <c r="A42" s="4"/>
      <c r="B42" s="4"/>
      <c r="C42" s="4"/>
      <c r="D42" s="17" t="str">
        <f>'Reg input'!C37</f>
        <v>I(land_area^2)</v>
      </c>
      <c r="E42" s="47">
        <f>'Reg input'!D37</f>
        <v>-2.6501490000000001E-9</v>
      </c>
      <c r="F42" s="47">
        <f>'Reg input'!E37</f>
        <v>5.4051840000000002E-10</v>
      </c>
      <c r="G42" s="31" t="str">
        <f t="shared" si="2"/>
        <v>***</v>
      </c>
      <c r="H42" s="17"/>
      <c r="I42" s="26">
        <f>IF('Reg input'!N37 = "","",'Reg input'!N37)</f>
        <v>-1.7338400000000001E-7</v>
      </c>
      <c r="J42" s="26">
        <f>IF('Reg input'!O37 = "","",'Reg input'!O37)</f>
        <v>5.3759269999999999E-8</v>
      </c>
      <c r="K42" s="31" t="str">
        <f t="shared" si="3"/>
        <v>**</v>
      </c>
      <c r="L42" s="17"/>
      <c r="M42" s="39">
        <f>IF('Reg input'!A37="","",'Reg input'!A37)</f>
        <v>0</v>
      </c>
      <c r="N42" s="6"/>
      <c r="O42" s="6"/>
      <c r="P42" s="5">
        <f>'Reg input'!G37</f>
        <v>9.6239690000000007E-7</v>
      </c>
      <c r="Q42" s="2">
        <f>IF('Reg input'!Q37 = "", "", 'Reg input'!Q37)</f>
        <v>1.2779810000000001E-3</v>
      </c>
    </row>
    <row r="43" spans="1:17">
      <c r="A43" s="4"/>
      <c r="B43" s="4"/>
      <c r="C43" s="4"/>
      <c r="D43" s="17" t="str">
        <f>'Reg input'!C38</f>
        <v>I(median_income^2)</v>
      </c>
      <c r="E43" s="47">
        <f>'Reg input'!D38</f>
        <v>-9.3493660000000002E-4</v>
      </c>
      <c r="F43" s="47">
        <f>'Reg input'!E38</f>
        <v>3.5051059999999999E-4</v>
      </c>
      <c r="G43" s="31" t="str">
        <f t="shared" si="2"/>
        <v>**</v>
      </c>
      <c r="H43" s="17"/>
      <c r="I43" s="26">
        <f>IF('Reg input'!N38 = "","",'Reg input'!N38)</f>
        <v>-4.263127E-4</v>
      </c>
      <c r="J43" s="26">
        <f>IF('Reg input'!O38 = "","",'Reg input'!O38)</f>
        <v>9.7589469999999996E-4</v>
      </c>
      <c r="K43" s="31" t="str">
        <f t="shared" si="3"/>
        <v/>
      </c>
      <c r="L43" s="17"/>
      <c r="M43" s="39">
        <f>IF('Reg input'!A38="","",'Reg input'!A38)</f>
        <v>1</v>
      </c>
      <c r="N43" s="6"/>
      <c r="O43" s="6"/>
      <c r="P43" s="5">
        <f>'Reg input'!G38</f>
        <v>7.6603460000000002E-3</v>
      </c>
      <c r="Q43" s="2">
        <f>IF('Reg input'!Q38 = "", "", 'Reg input'!Q38)</f>
        <v>0.66226960000000001</v>
      </c>
    </row>
    <row r="44" spans="1:17">
      <c r="A44" s="4"/>
      <c r="B44" s="4"/>
      <c r="C44" s="4"/>
      <c r="D44" s="17" t="str">
        <f>'Reg input'!C39</f>
        <v>sale_year_2013</v>
      </c>
      <c r="E44" s="47">
        <f>'Reg input'!D39</f>
        <v>3.1674819999999999E-2</v>
      </c>
      <c r="F44" s="47">
        <f>'Reg input'!E39</f>
        <v>9.8458279999999992E-3</v>
      </c>
      <c r="G44" s="31" t="str">
        <f t="shared" si="2"/>
        <v>**</v>
      </c>
      <c r="H44" s="17"/>
      <c r="I44" s="26">
        <f>IF('Reg input'!N39 = "","",'Reg input'!N39)</f>
        <v>3.6260729999999998E-2</v>
      </c>
      <c r="J44" s="26">
        <f>IF('Reg input'!O39 = "","",'Reg input'!O39)</f>
        <v>1.8875329999999999E-2</v>
      </c>
      <c r="K44" s="31" t="str">
        <f t="shared" si="3"/>
        <v>.</v>
      </c>
      <c r="L44" s="17"/>
      <c r="M44" s="39">
        <f>IF('Reg input'!A39="","",'Reg input'!A39)</f>
        <v>1</v>
      </c>
      <c r="N44" s="6"/>
      <c r="O44" s="6"/>
      <c r="P44" s="5">
        <f>'Reg input'!G39</f>
        <v>1.300142E-3</v>
      </c>
      <c r="Q44" s="2">
        <f>IF('Reg input'!Q39 = "", "", 'Reg input'!Q39)</f>
        <v>5.4857120000000002E-2</v>
      </c>
    </row>
    <row r="45" spans="1:17">
      <c r="A45" s="4"/>
      <c r="B45" s="4"/>
      <c r="C45" s="4"/>
      <c r="D45" s="17" t="str">
        <f>'Reg input'!C40</f>
        <v>sale_year_2014</v>
      </c>
      <c r="E45" s="47">
        <f>'Reg input'!D40</f>
        <v>3.5908240000000001E-2</v>
      </c>
      <c r="F45" s="47">
        <f>'Reg input'!E40</f>
        <v>1.0066E-2</v>
      </c>
      <c r="G45" s="31" t="str">
        <f t="shared" si="2"/>
        <v>***</v>
      </c>
      <c r="H45" s="17"/>
      <c r="I45" s="26">
        <f>IF('Reg input'!N40 = "","",'Reg input'!N40)</f>
        <v>5.1071859999999997E-2</v>
      </c>
      <c r="J45" s="26">
        <f>IF('Reg input'!O40 = "","",'Reg input'!O40)</f>
        <v>1.9182660000000001E-2</v>
      </c>
      <c r="K45" s="31" t="str">
        <f t="shared" si="3"/>
        <v>**</v>
      </c>
      <c r="L45" s="17"/>
      <c r="M45" s="39">
        <f>IF('Reg input'!A40="","",'Reg input'!A40)</f>
        <v>0</v>
      </c>
      <c r="N45" s="6"/>
      <c r="O45" s="6"/>
      <c r="P45" s="5">
        <f>'Reg input'!G40</f>
        <v>3.6279870000000003E-4</v>
      </c>
      <c r="Q45" s="2">
        <f>IF('Reg input'!Q40 = "", "", 'Reg input'!Q40)</f>
        <v>7.8171030000000006E-3</v>
      </c>
    </row>
    <row r="46" spans="1:17">
      <c r="A46" s="4"/>
      <c r="B46" s="4"/>
      <c r="C46" s="4"/>
      <c r="D46" s="17" t="str">
        <f>'Reg input'!C41</f>
        <v>sale_year_2015</v>
      </c>
      <c r="E46" s="47">
        <f>'Reg input'!D41</f>
        <v>8.6385429999999999E-2</v>
      </c>
      <c r="F46" s="47">
        <f>'Reg input'!E41</f>
        <v>9.7162399999999993E-3</v>
      </c>
      <c r="G46" s="31" t="str">
        <f t="shared" si="2"/>
        <v>***</v>
      </c>
      <c r="H46" s="17"/>
      <c r="I46" s="26">
        <f>IF('Reg input'!N41 = "","",'Reg input'!N41)</f>
        <v>7.5438290000000005E-2</v>
      </c>
      <c r="J46" s="26">
        <f>IF('Reg input'!O41 = "","",'Reg input'!O41)</f>
        <v>1.887867E-2</v>
      </c>
      <c r="K46" s="31" t="str">
        <f t="shared" si="3"/>
        <v>***</v>
      </c>
      <c r="L46" s="17"/>
      <c r="M46" s="39">
        <f>IF('Reg input'!A41="","",'Reg input'!A41)</f>
        <v>0</v>
      </c>
      <c r="N46" s="6"/>
      <c r="O46" s="6"/>
      <c r="P46" s="5">
        <f>'Reg input'!G41</f>
        <v>7.3893500000000003E-19</v>
      </c>
      <c r="Q46" s="2">
        <f>IF('Reg input'!Q41 = "", "", 'Reg input'!Q41)</f>
        <v>6.6629469999999994E-5</v>
      </c>
    </row>
    <row r="47" spans="1:17">
      <c r="A47" s="4"/>
      <c r="B47" s="4"/>
      <c r="C47" s="4"/>
      <c r="D47" s="17" t="str">
        <f>'Reg input'!C42</f>
        <v>sale_year_2016</v>
      </c>
      <c r="E47" s="47">
        <f>'Reg input'!D42</f>
        <v>0.20578179999999999</v>
      </c>
      <c r="F47" s="47">
        <f>'Reg input'!E42</f>
        <v>9.5736190000000002E-3</v>
      </c>
      <c r="G47" s="31" t="str">
        <f t="shared" si="2"/>
        <v>***</v>
      </c>
      <c r="H47" s="17"/>
      <c r="I47" s="26">
        <f>IF('Reg input'!N42 = "","",'Reg input'!N42)</f>
        <v>0.19516530000000001</v>
      </c>
      <c r="J47" s="26">
        <f>IF('Reg input'!O42 = "","",'Reg input'!O42)</f>
        <v>1.8139889999999999E-2</v>
      </c>
      <c r="K47" s="31" t="str">
        <f t="shared" si="3"/>
        <v>***</v>
      </c>
      <c r="L47" s="17"/>
      <c r="M47" s="39">
        <f>IF('Reg input'!A42="","",'Reg input'!A42)</f>
        <v>0</v>
      </c>
      <c r="N47" s="6"/>
      <c r="O47" s="6"/>
      <c r="P47" s="5">
        <f>'Reg input'!G42</f>
        <v>1.0583180000000001E-99</v>
      </c>
      <c r="Q47" s="2">
        <f>IF('Reg input'!Q42 = "", "", 'Reg input'!Q42)</f>
        <v>2.527619E-26</v>
      </c>
    </row>
    <row r="48" spans="1:17">
      <c r="A48" s="4"/>
      <c r="B48" s="4"/>
      <c r="C48" s="4"/>
      <c r="D48" s="17" t="str">
        <f>'Reg input'!C43</f>
        <v>sale_year_2017</v>
      </c>
      <c r="E48" s="47">
        <f>'Reg input'!D43</f>
        <v>0.33059240000000001</v>
      </c>
      <c r="F48" s="47">
        <f>'Reg input'!E43</f>
        <v>9.9359340000000004E-3</v>
      </c>
      <c r="G48" s="31" t="str">
        <f t="shared" si="2"/>
        <v>***</v>
      </c>
      <c r="H48" s="17"/>
      <c r="I48" s="26">
        <f>IF('Reg input'!N43 = "","",'Reg input'!N43)</f>
        <v>0.3099402</v>
      </c>
      <c r="J48" s="26">
        <f>IF('Reg input'!O43 = "","",'Reg input'!O43)</f>
        <v>1.8623609999999999E-2</v>
      </c>
      <c r="K48" s="31" t="str">
        <f t="shared" si="3"/>
        <v>***</v>
      </c>
      <c r="L48" s="17"/>
      <c r="M48" s="39">
        <f>IF('Reg input'!A43="","",'Reg input'!A43)</f>
        <v>0</v>
      </c>
      <c r="N48" s="6"/>
      <c r="O48" s="6"/>
      <c r="P48" s="5">
        <f>'Reg input'!G43</f>
        <v>1.424185E-227</v>
      </c>
      <c r="Q48" s="2">
        <f>IF('Reg input'!Q43 = "", "", 'Reg input'!Q43)</f>
        <v>1.4809540000000001E-58</v>
      </c>
    </row>
    <row r="49" spans="1:17">
      <c r="A49" s="4"/>
      <c r="B49" s="4"/>
      <c r="C49" s="4"/>
      <c r="D49" s="22" t="str">
        <f>'Reg input'!C44</f>
        <v>sale_year_2018</v>
      </c>
      <c r="E49" s="48">
        <f>'Reg input'!D44</f>
        <v>0.38047989999999998</v>
      </c>
      <c r="F49" s="48">
        <f>'Reg input'!E44</f>
        <v>1.202748E-2</v>
      </c>
      <c r="G49" s="41" t="str">
        <f t="shared" si="2"/>
        <v>***</v>
      </c>
      <c r="H49" s="17"/>
      <c r="I49" s="40">
        <f>IF('Reg input'!N44 = "","",'Reg input'!N44)</f>
        <v>0.36179899999999998</v>
      </c>
      <c r="J49" s="40">
        <f>IF('Reg input'!O44 = "","",'Reg input'!O44)</f>
        <v>2.2350399999999999E-2</v>
      </c>
      <c r="K49" s="41" t="str">
        <f t="shared" si="3"/>
        <v>***</v>
      </c>
      <c r="L49" s="17"/>
      <c r="M49" s="51">
        <f>IF('Reg input'!A44="","",'Reg input'!A44)</f>
        <v>0</v>
      </c>
      <c r="N49" s="6"/>
      <c r="O49" s="6"/>
      <c r="P49" s="5">
        <f>'Reg input'!G44</f>
        <v>3.9090870000000001E-207</v>
      </c>
      <c r="Q49" s="2">
        <f>IF('Reg input'!Q44 = "", "", 'Reg input'!Q44)</f>
        <v>1.143514E-55</v>
      </c>
    </row>
    <row r="50" spans="1:17">
      <c r="A50" s="4"/>
      <c r="B50" s="4"/>
      <c r="C50" s="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4"/>
      <c r="O50" s="4"/>
      <c r="P50" s="4"/>
      <c r="Q50" s="4"/>
    </row>
    <row r="51" spans="1:17">
      <c r="A51" s="4"/>
      <c r="B51" s="4"/>
      <c r="C51" s="4"/>
      <c r="N51" s="4"/>
      <c r="O51" s="4"/>
      <c r="P51" s="4"/>
      <c r="Q51" s="4"/>
    </row>
    <row r="52" spans="1:17">
      <c r="A52" s="4"/>
      <c r="B52" s="4"/>
      <c r="D52" s="28" t="str">
        <f>D8</f>
        <v>Comparison of full and matched sample regressions estimating the average floodplain discount</v>
      </c>
      <c r="E52" s="55"/>
      <c r="F52" s="55"/>
      <c r="G52" s="55"/>
      <c r="H52" s="55"/>
      <c r="I52" s="55"/>
      <c r="J52" s="55"/>
      <c r="K52" s="55"/>
      <c r="L52" s="62"/>
      <c r="M52" s="60"/>
      <c r="N52" s="4"/>
      <c r="O52" s="4"/>
      <c r="P52" s="4"/>
      <c r="Q52" s="4"/>
    </row>
    <row r="53" spans="1:17">
      <c r="A53" s="4"/>
      <c r="B53" s="4"/>
      <c r="D53" s="53"/>
      <c r="E53" s="52" t="str">
        <f>E9</f>
        <v>Full sample regression</v>
      </c>
      <c r="F53" s="52"/>
      <c r="G53" s="52"/>
      <c r="H53" s="31"/>
      <c r="I53" s="52" t="str">
        <f>I9</f>
        <v>Matched sample regression</v>
      </c>
      <c r="J53" s="52"/>
      <c r="K53" s="52"/>
      <c r="L53" s="45"/>
      <c r="M53" s="45"/>
      <c r="N53" s="4"/>
      <c r="O53" s="4"/>
      <c r="P53" s="4"/>
      <c r="Q53" s="4"/>
    </row>
    <row r="54" spans="1:17">
      <c r="A54" s="4"/>
      <c r="B54" s="4"/>
      <c r="D54" s="22" t="s">
        <v>55</v>
      </c>
      <c r="E54" s="22"/>
      <c r="F54" s="22"/>
      <c r="G54" s="22"/>
      <c r="H54" s="25"/>
      <c r="I54" s="22"/>
      <c r="J54" s="22"/>
      <c r="K54" s="22"/>
      <c r="L54" s="45"/>
      <c r="M54" s="45"/>
      <c r="N54" s="4"/>
      <c r="O54" s="4"/>
      <c r="P54" s="4"/>
      <c r="Q54" s="4"/>
    </row>
    <row r="55" spans="1:17">
      <c r="A55" s="4"/>
      <c r="B55" s="4"/>
      <c r="D55" s="25" t="s">
        <v>50</v>
      </c>
      <c r="E55" s="53"/>
      <c r="F55" s="25"/>
      <c r="G55" s="11">
        <v>-1.2985100000000001</v>
      </c>
      <c r="H55" s="25"/>
      <c r="I55" s="53"/>
      <c r="J55" s="25"/>
      <c r="K55" s="11">
        <v>-1.1901200000000001</v>
      </c>
      <c r="L55" s="45"/>
      <c r="M55" s="45"/>
      <c r="N55" s="4"/>
      <c r="O55" s="4"/>
      <c r="P55" s="4"/>
      <c r="Q55" s="4"/>
    </row>
    <row r="56" spans="1:17">
      <c r="A56" s="4"/>
      <c r="B56" s="4"/>
      <c r="D56" s="25" t="s">
        <v>51</v>
      </c>
      <c r="E56" s="53"/>
      <c r="F56" s="25"/>
      <c r="G56" s="11">
        <v>-0.12851000000000001</v>
      </c>
      <c r="H56" s="25"/>
      <c r="I56" s="53"/>
      <c r="J56" s="25"/>
      <c r="K56" s="11">
        <v>-0.12246</v>
      </c>
      <c r="L56" s="45"/>
      <c r="M56" s="45"/>
      <c r="N56" s="4"/>
      <c r="O56" s="4"/>
      <c r="P56" s="4"/>
      <c r="Q56" s="4"/>
    </row>
    <row r="57" spans="1:17">
      <c r="A57" s="4"/>
      <c r="B57" s="4"/>
      <c r="D57" s="25" t="s">
        <v>52</v>
      </c>
      <c r="E57" s="53"/>
      <c r="F57" s="25"/>
      <c r="G57" s="11">
        <v>8.2799999999999992E-3</v>
      </c>
      <c r="H57" s="25"/>
      <c r="I57" s="53"/>
      <c r="J57" s="25"/>
      <c r="K57" s="11">
        <v>1.7239999999999998E-2</v>
      </c>
      <c r="L57" s="45"/>
      <c r="M57" s="45"/>
      <c r="N57" s="4"/>
      <c r="O57" s="4"/>
      <c r="P57" s="4"/>
      <c r="Q57" s="4"/>
    </row>
    <row r="58" spans="1:17">
      <c r="A58" s="4"/>
      <c r="B58" s="4"/>
      <c r="D58" s="25" t="s">
        <v>53</v>
      </c>
      <c r="E58" s="53"/>
      <c r="F58" s="25"/>
      <c r="G58" s="11">
        <v>0.13633000000000001</v>
      </c>
      <c r="H58" s="25"/>
      <c r="I58" s="53"/>
      <c r="J58" s="25"/>
      <c r="K58" s="11">
        <v>0.14080000000000001</v>
      </c>
      <c r="L58" s="45"/>
      <c r="M58" s="45"/>
      <c r="N58" s="4"/>
      <c r="O58" s="4"/>
      <c r="P58" s="4"/>
      <c r="Q58" s="4"/>
    </row>
    <row r="59" spans="1:17">
      <c r="A59" s="4"/>
      <c r="B59" s="4"/>
      <c r="C59" s="4"/>
      <c r="D59" s="25" t="s">
        <v>54</v>
      </c>
      <c r="E59" s="53"/>
      <c r="F59" s="25"/>
      <c r="G59" s="11">
        <v>0.99175000000000002</v>
      </c>
      <c r="H59" s="25"/>
      <c r="I59" s="53"/>
      <c r="J59" s="25"/>
      <c r="K59" s="11">
        <v>0.72845000000000004</v>
      </c>
      <c r="L59" s="45"/>
      <c r="M59" s="45"/>
      <c r="N59" s="4"/>
      <c r="O59" s="4"/>
      <c r="P59" s="4"/>
      <c r="Q59" s="4"/>
    </row>
    <row r="60" spans="1:17">
      <c r="A60" s="4"/>
      <c r="B60" s="4"/>
      <c r="C60" s="4"/>
      <c r="D60" s="15"/>
      <c r="E60" s="15"/>
      <c r="F60" s="15"/>
      <c r="G60" s="15"/>
      <c r="H60" s="25"/>
      <c r="I60" s="15"/>
      <c r="J60" s="15"/>
      <c r="K60" s="15"/>
      <c r="L60" s="45"/>
      <c r="M60" s="45"/>
      <c r="N60" s="4"/>
      <c r="O60" s="4"/>
      <c r="P60" s="4"/>
      <c r="Q60" s="4"/>
    </row>
    <row r="61" spans="1:17">
      <c r="A61" s="4"/>
      <c r="B61" s="4"/>
      <c r="C61" s="4"/>
      <c r="D61" s="22" t="s">
        <v>65</v>
      </c>
      <c r="E61" s="22"/>
      <c r="F61" s="22"/>
      <c r="G61" s="22"/>
      <c r="H61" s="25"/>
      <c r="I61" s="22"/>
      <c r="J61" s="22"/>
      <c r="K61" s="22"/>
      <c r="L61" s="45"/>
      <c r="M61" s="45"/>
      <c r="N61" s="4"/>
      <c r="O61" s="4"/>
      <c r="P61" s="4"/>
      <c r="Q61" s="4"/>
    </row>
    <row r="62" spans="1:17">
      <c r="A62" s="4"/>
      <c r="B62" s="4"/>
      <c r="C62" s="4"/>
      <c r="D62" s="25" t="s">
        <v>62</v>
      </c>
      <c r="E62" s="53"/>
      <c r="F62" s="25"/>
      <c r="G62" s="25">
        <v>8098</v>
      </c>
      <c r="H62" s="25"/>
      <c r="I62" s="53"/>
      <c r="J62" s="25"/>
      <c r="K62" s="25">
        <v>2156</v>
      </c>
      <c r="L62" s="61"/>
      <c r="M62" s="45"/>
      <c r="N62" s="4"/>
      <c r="O62" s="4"/>
      <c r="P62" s="4"/>
      <c r="Q62" s="4"/>
    </row>
    <row r="63" spans="1:17">
      <c r="D63" s="25" t="s">
        <v>56</v>
      </c>
      <c r="E63" s="53"/>
      <c r="F63" s="25"/>
      <c r="G63" s="25">
        <v>0.21940000000000001</v>
      </c>
      <c r="H63" s="25"/>
      <c r="I63" s="53"/>
      <c r="J63" s="25"/>
      <c r="K63" s="25">
        <v>0.21510000000000001</v>
      </c>
      <c r="L63" s="61"/>
      <c r="M63" s="45"/>
    </row>
    <row r="64" spans="1:17">
      <c r="D64" s="25" t="s">
        <v>57</v>
      </c>
      <c r="E64" s="53"/>
      <c r="F64" s="25"/>
      <c r="G64" s="25">
        <v>8059</v>
      </c>
      <c r="H64" s="25"/>
      <c r="I64" s="53"/>
      <c r="J64" s="25"/>
      <c r="K64" s="25">
        <v>2126</v>
      </c>
      <c r="L64" s="61"/>
      <c r="M64" s="45"/>
    </row>
    <row r="65" spans="4:13">
      <c r="D65" s="25" t="s">
        <v>58</v>
      </c>
      <c r="E65" s="53"/>
      <c r="F65" s="25"/>
      <c r="G65" s="25">
        <v>0.72150000000000003</v>
      </c>
      <c r="H65" s="25"/>
      <c r="I65" s="53"/>
      <c r="J65" s="25"/>
      <c r="K65" s="25">
        <v>0.67390000000000005</v>
      </c>
      <c r="L65" s="45"/>
      <c r="M65" s="45"/>
    </row>
    <row r="66" spans="4:13">
      <c r="D66" s="25" t="s">
        <v>59</v>
      </c>
      <c r="E66" s="53"/>
      <c r="F66" s="25"/>
      <c r="G66" s="25">
        <v>0.72019999999999995</v>
      </c>
      <c r="H66" s="25"/>
      <c r="I66" s="53"/>
      <c r="J66" s="25"/>
      <c r="K66" s="25">
        <v>0.66949999999999998</v>
      </c>
      <c r="L66" s="45"/>
      <c r="M66" s="45"/>
    </row>
    <row r="67" spans="4:13">
      <c r="D67" s="25" t="s">
        <v>60</v>
      </c>
      <c r="E67" s="53"/>
      <c r="F67" s="25"/>
      <c r="G67" s="25">
        <v>549.5</v>
      </c>
      <c r="H67" s="25"/>
      <c r="I67" s="53"/>
      <c r="J67" s="25"/>
      <c r="K67" s="25">
        <v>151.5</v>
      </c>
      <c r="L67" s="45"/>
      <c r="M67" s="45"/>
    </row>
    <row r="68" spans="4:13">
      <c r="D68" s="22" t="s">
        <v>61</v>
      </c>
      <c r="E68" s="55"/>
      <c r="F68" s="22"/>
      <c r="G68" s="22">
        <v>0</v>
      </c>
      <c r="H68" s="25"/>
      <c r="I68" s="55"/>
      <c r="J68" s="22"/>
      <c r="K68" s="22">
        <v>0</v>
      </c>
      <c r="L68" s="45"/>
      <c r="M68" s="45"/>
    </row>
    <row r="69" spans="4:13">
      <c r="D69" s="25"/>
      <c r="E69" s="25"/>
      <c r="F69" s="25"/>
      <c r="G69" s="25"/>
      <c r="H69" s="25"/>
      <c r="I69" s="25"/>
      <c r="J69" s="25"/>
      <c r="K69" s="25"/>
      <c r="L69" s="45"/>
      <c r="M69" s="45"/>
    </row>
    <row r="70" spans="4:13">
      <c r="D70" s="22" t="s">
        <v>49</v>
      </c>
      <c r="E70" s="22"/>
      <c r="F70" s="22"/>
      <c r="G70" s="22"/>
      <c r="H70" s="22"/>
      <c r="I70" s="22"/>
      <c r="J70" s="22"/>
      <c r="K70" s="22"/>
      <c r="L70" s="46"/>
      <c r="M70" s="46"/>
    </row>
    <row r="71" spans="4:13">
      <c r="D71" s="46"/>
      <c r="E71" s="46"/>
      <c r="F71" s="46"/>
      <c r="G71" s="46"/>
      <c r="H71" s="46"/>
      <c r="I71" s="46"/>
      <c r="J71" s="46"/>
      <c r="K71" s="46"/>
      <c r="L71" s="46"/>
      <c r="M71" s="46"/>
    </row>
    <row r="72" spans="4:13">
      <c r="D72" s="46"/>
      <c r="E72" s="46"/>
      <c r="F72" s="46"/>
      <c r="G72" s="46"/>
      <c r="H72" s="46"/>
      <c r="I72" s="46"/>
      <c r="J72" s="46"/>
      <c r="K72" s="46"/>
      <c r="L72" s="46"/>
      <c r="M72" s="46"/>
    </row>
    <row r="73" spans="4:13">
      <c r="D73" s="46"/>
      <c r="E73" s="46"/>
      <c r="F73" s="46"/>
      <c r="G73" s="46"/>
      <c r="H73" s="46"/>
      <c r="I73" s="46"/>
      <c r="J73" s="46"/>
      <c r="K73" s="46"/>
      <c r="L73" s="46"/>
      <c r="M73" s="46"/>
    </row>
    <row r="74" spans="4:13">
      <c r="D74" s="46"/>
      <c r="E74" s="46"/>
      <c r="F74" s="46"/>
      <c r="G74" s="46"/>
      <c r="H74" s="46"/>
      <c r="I74" s="46"/>
      <c r="J74" s="46"/>
      <c r="K74" s="46"/>
      <c r="L74" s="46"/>
      <c r="M74" s="46"/>
    </row>
    <row r="75" spans="4:13">
      <c r="D75" s="46"/>
      <c r="E75" s="46"/>
      <c r="F75" s="46"/>
      <c r="G75" s="46"/>
      <c r="H75" s="46"/>
      <c r="I75" s="46"/>
      <c r="J75" s="46"/>
      <c r="K75" s="46"/>
      <c r="L75" s="46"/>
      <c r="M75" s="46"/>
    </row>
    <row r="76" spans="4:13">
      <c r="D76" s="46"/>
      <c r="E76" s="46"/>
      <c r="F76" s="46"/>
      <c r="G76" s="46"/>
      <c r="H76" s="46"/>
      <c r="I76" s="46"/>
      <c r="J76" s="46"/>
      <c r="K76" s="46"/>
      <c r="L76" s="46"/>
    </row>
  </sheetData>
  <mergeCells count="4">
    <mergeCell ref="E9:G9"/>
    <mergeCell ref="I9:K9"/>
    <mergeCell ref="E53:G53"/>
    <mergeCell ref="I53:K53"/>
  </mergeCells>
  <conditionalFormatting sqref="M12:O49">
    <cfRule type="cellIs" dxfId="7" priority="6" operator="equal">
      <formula>1</formula>
    </cfRule>
  </conditionalFormatting>
  <conditionalFormatting sqref="D54">
    <cfRule type="expression" dxfId="6" priority="22">
      <formula>IF(#REF!=1,1,0)</formula>
    </cfRule>
    <cfRule type="expression" dxfId="5" priority="23">
      <formula>IF(#REF!=1,1,0)</formula>
    </cfRule>
  </conditionalFormatting>
  <conditionalFormatting sqref="E7 E11:E49">
    <cfRule type="expression" dxfId="4" priority="9">
      <formula>IF(AND(E7&gt;0,P7&lt;0.05),1,0)</formula>
    </cfRule>
    <cfRule type="expression" dxfId="3" priority="10">
      <formula>IF(AND(E7&lt;0,P7&lt;0.05),1,0)</formula>
    </cfRule>
  </conditionalFormatting>
  <conditionalFormatting sqref="I7 I11:I49">
    <cfRule type="expression" dxfId="2" priority="3">
      <formula>IF(AND(I7&gt;0,Q7&lt;0.05),1,0)</formula>
    </cfRule>
    <cfRule type="expression" dxfId="1" priority="4">
      <formula>IF(AND(I7&lt;0,Q7&lt;0.05),1,0)</formula>
    </cfRule>
  </conditionalFormatting>
  <conditionalFormatting sqref="D12">
    <cfRule type="containsText" dxfId="0" priority="1" operator="containsText" text="e">
      <formula>NOT(ISERROR(SEARCH("e",D12)))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ED5C-81CD-0E4F-B98D-277E40144FD2}">
  <dimension ref="C3:T52"/>
  <sheetViews>
    <sheetView topLeftCell="A17" workbookViewId="0">
      <selection activeCell="D14" sqref="D14"/>
    </sheetView>
  </sheetViews>
  <sheetFormatPr baseColWidth="10" defaultRowHeight="16"/>
  <sheetData>
    <row r="3" spans="3:20">
      <c r="C3" t="s">
        <v>93</v>
      </c>
      <c r="M3" t="s">
        <v>94</v>
      </c>
    </row>
    <row r="4" spans="3:20">
      <c r="C4" t="s">
        <v>69</v>
      </c>
      <c r="M4" t="s">
        <v>69</v>
      </c>
    </row>
    <row r="5" spans="3:20">
      <c r="C5" s="1"/>
      <c r="D5" s="1" t="s">
        <v>74</v>
      </c>
      <c r="E5" s="1" t="s">
        <v>75</v>
      </c>
      <c r="F5" s="1" t="s">
        <v>76</v>
      </c>
      <c r="G5" s="1" t="s">
        <v>77</v>
      </c>
      <c r="H5" s="1" t="s">
        <v>78</v>
      </c>
      <c r="I5" s="1" t="s">
        <v>79</v>
      </c>
      <c r="J5" s="1" t="s">
        <v>80</v>
      </c>
      <c r="M5" s="1"/>
      <c r="N5" s="1" t="s">
        <v>74</v>
      </c>
      <c r="O5" s="1" t="s">
        <v>75</v>
      </c>
      <c r="P5" s="1" t="s">
        <v>76</v>
      </c>
      <c r="Q5" s="1" t="s">
        <v>85</v>
      </c>
      <c r="R5" s="1" t="s">
        <v>86</v>
      </c>
      <c r="S5" s="1" t="s">
        <v>87</v>
      </c>
      <c r="T5" s="1" t="s">
        <v>88</v>
      </c>
    </row>
    <row r="6" spans="3:20">
      <c r="C6" s="1"/>
      <c r="D6" s="1" t="s">
        <v>74</v>
      </c>
      <c r="E6" s="1" t="s">
        <v>75</v>
      </c>
      <c r="F6" s="1" t="s">
        <v>76</v>
      </c>
      <c r="G6" s="1" t="s">
        <v>77</v>
      </c>
      <c r="H6" s="1" t="s">
        <v>78</v>
      </c>
      <c r="I6" s="1" t="s">
        <v>79</v>
      </c>
      <c r="J6" s="1" t="s">
        <v>80</v>
      </c>
      <c r="M6" s="1"/>
      <c r="N6" s="1" t="s">
        <v>74</v>
      </c>
      <c r="O6" s="1" t="s">
        <v>75</v>
      </c>
      <c r="P6" s="1" t="s">
        <v>76</v>
      </c>
      <c r="Q6" s="1" t="s">
        <v>85</v>
      </c>
      <c r="R6" s="1" t="s">
        <v>86</v>
      </c>
      <c r="S6" s="1" t="s">
        <v>87</v>
      </c>
      <c r="T6" s="1" t="s">
        <v>88</v>
      </c>
    </row>
    <row r="7" spans="3:20">
      <c r="C7" t="s">
        <v>6</v>
      </c>
      <c r="D7" s="42">
        <v>120.77079999999999</v>
      </c>
      <c r="E7" s="42">
        <v>143.13380000000001</v>
      </c>
      <c r="F7">
        <v>59.979305650000001</v>
      </c>
      <c r="G7" s="42">
        <v>-22.363</v>
      </c>
      <c r="H7">
        <v>10</v>
      </c>
      <c r="I7" s="42">
        <v>22.454429999999999</v>
      </c>
      <c r="J7" s="42">
        <v>275</v>
      </c>
      <c r="M7" t="s">
        <v>6</v>
      </c>
      <c r="N7" s="42">
        <v>120.77079999999999</v>
      </c>
      <c r="O7" s="42">
        <v>143.13380000000001</v>
      </c>
      <c r="P7">
        <v>59.979305650000001</v>
      </c>
      <c r="Q7">
        <v>-0.59720413800000005</v>
      </c>
      <c r="R7" s="42">
        <v>4.6469480000000001E-2</v>
      </c>
      <c r="S7" s="42">
        <v>7.0943119999999998E-2</v>
      </c>
      <c r="T7" s="42">
        <v>0.2014571</v>
      </c>
    </row>
    <row r="8" spans="3:20">
      <c r="C8" t="s">
        <v>7</v>
      </c>
      <c r="D8" s="42">
        <v>436.29390000000001</v>
      </c>
      <c r="E8" s="42">
        <v>715.91420000000005</v>
      </c>
      <c r="F8">
        <v>536.13481395999997</v>
      </c>
      <c r="G8" s="42">
        <v>-279.62029999999999</v>
      </c>
      <c r="H8">
        <v>217</v>
      </c>
      <c r="I8" s="42">
        <v>288.1189</v>
      </c>
      <c r="J8" s="42">
        <v>23245</v>
      </c>
      <c r="M8" t="s">
        <v>7</v>
      </c>
      <c r="N8" s="42">
        <v>436.29390000000001</v>
      </c>
      <c r="O8" s="42">
        <v>715.91420000000005</v>
      </c>
      <c r="P8">
        <v>536.13481395999997</v>
      </c>
      <c r="Q8">
        <v>-1.941503363</v>
      </c>
      <c r="R8" s="42">
        <v>0.1529114</v>
      </c>
      <c r="S8" s="42">
        <v>0.20676510000000001</v>
      </c>
      <c r="T8" s="42">
        <v>0.56106630000000002</v>
      </c>
    </row>
    <row r="9" spans="3:20">
      <c r="C9" t="s">
        <v>8</v>
      </c>
      <c r="D9" s="42">
        <v>4.722054</v>
      </c>
      <c r="E9" s="42">
        <v>6.5991600000000004</v>
      </c>
      <c r="F9">
        <v>2.1651183299999999</v>
      </c>
      <c r="G9" s="42">
        <v>-1.8771059999999999</v>
      </c>
      <c r="H9">
        <v>1.87</v>
      </c>
      <c r="I9" s="42">
        <v>1.8782430000000001</v>
      </c>
      <c r="J9" s="42">
        <v>5.25</v>
      </c>
      <c r="M9" t="s">
        <v>8</v>
      </c>
      <c r="N9" s="42">
        <v>4.722054</v>
      </c>
      <c r="O9" s="42">
        <v>6.5991600000000004</v>
      </c>
      <c r="P9">
        <v>2.1651183299999999</v>
      </c>
      <c r="Q9">
        <v>-1.1026149220000001</v>
      </c>
      <c r="R9" s="42">
        <v>0.23916129999999999</v>
      </c>
      <c r="S9" s="42">
        <v>0.19847029999999999</v>
      </c>
      <c r="T9" s="42">
        <v>0.35004020000000002</v>
      </c>
    </row>
    <row r="10" spans="3:20">
      <c r="C10" t="s">
        <v>9</v>
      </c>
      <c r="D10" s="42">
        <v>0.46362370000000003</v>
      </c>
      <c r="E10" s="42">
        <v>0.54574040000000001</v>
      </c>
      <c r="F10">
        <v>0.13005551000000001</v>
      </c>
      <c r="G10" s="42">
        <v>-8.2116709999999996E-2</v>
      </c>
      <c r="H10">
        <v>8.5972850000000003E-2</v>
      </c>
      <c r="I10" s="42">
        <v>8.2194569999999995E-2</v>
      </c>
      <c r="J10" s="42">
        <v>0.1666667</v>
      </c>
      <c r="M10" t="s">
        <v>9</v>
      </c>
      <c r="N10" s="42">
        <v>0.46362370000000003</v>
      </c>
      <c r="O10" s="42">
        <v>0.54574040000000001</v>
      </c>
      <c r="P10">
        <v>0.13005551000000001</v>
      </c>
      <c r="Q10">
        <v>-0.55761921599999997</v>
      </c>
      <c r="R10" s="42">
        <v>0.1524375</v>
      </c>
      <c r="S10" s="42">
        <v>0.14067569999999999</v>
      </c>
      <c r="T10" s="42">
        <v>0.26950449999999998</v>
      </c>
    </row>
    <row r="11" spans="3:20">
      <c r="C11" t="s">
        <v>13</v>
      </c>
      <c r="D11" s="42">
        <v>6.6050199999999999E-4</v>
      </c>
      <c r="E11" s="42">
        <v>0.14428920000000001</v>
      </c>
      <c r="F11">
        <v>0.35140940999999998</v>
      </c>
      <c r="G11" s="42">
        <v>-0.1436287</v>
      </c>
      <c r="H11">
        <v>0</v>
      </c>
      <c r="I11" s="42">
        <v>0.14398939999999999</v>
      </c>
      <c r="J11" s="42">
        <v>1</v>
      </c>
      <c r="M11" t="s">
        <v>13</v>
      </c>
      <c r="N11" s="42">
        <v>6.6050199999999999E-4</v>
      </c>
      <c r="O11" s="42">
        <v>0.14428920000000001</v>
      </c>
      <c r="P11">
        <v>0.35140940999999998</v>
      </c>
      <c r="Q11">
        <v>-5.5886140549999999</v>
      </c>
      <c r="R11" s="42">
        <v>7.1814340000000004E-2</v>
      </c>
      <c r="S11" s="42">
        <v>7.1814340000000004E-2</v>
      </c>
      <c r="T11" s="42">
        <v>0.1436287</v>
      </c>
    </row>
    <row r="12" spans="3:20">
      <c r="C12" t="s">
        <v>14</v>
      </c>
      <c r="D12" s="42">
        <v>0</v>
      </c>
      <c r="E12" s="42">
        <v>3.7515189999999997E-2</v>
      </c>
      <c r="F12">
        <v>0.19003495000000001</v>
      </c>
      <c r="G12" s="42">
        <v>-3.7515189999999997E-2</v>
      </c>
      <c r="H12">
        <v>0</v>
      </c>
      <c r="I12" s="42">
        <v>3.7648609999999999E-2</v>
      </c>
      <c r="J12" s="42">
        <v>1</v>
      </c>
      <c r="M12" t="s">
        <v>14</v>
      </c>
      <c r="N12" s="42">
        <v>0</v>
      </c>
      <c r="O12" s="42">
        <v>3.7515189999999997E-2</v>
      </c>
      <c r="P12">
        <v>0.19003495000000001</v>
      </c>
      <c r="Q12" t="s">
        <v>95</v>
      </c>
      <c r="R12" s="42">
        <v>1.8757590000000001E-2</v>
      </c>
      <c r="S12" s="42">
        <v>1.8757590000000001E-2</v>
      </c>
      <c r="T12" s="42">
        <v>3.7515189999999997E-2</v>
      </c>
    </row>
    <row r="13" spans="3:20">
      <c r="C13" t="s">
        <v>11</v>
      </c>
      <c r="D13" s="42">
        <v>0.74834869999999998</v>
      </c>
      <c r="E13" s="42">
        <v>0.82563790000000004</v>
      </c>
      <c r="F13">
        <v>0.37944936000000001</v>
      </c>
      <c r="G13" s="42">
        <v>-7.7289170000000004E-2</v>
      </c>
      <c r="H13">
        <v>0</v>
      </c>
      <c r="I13" s="42">
        <v>7.7278730000000004E-2</v>
      </c>
      <c r="J13" s="42">
        <v>1</v>
      </c>
      <c r="M13" t="s">
        <v>11</v>
      </c>
      <c r="N13" s="42">
        <v>0.74834869999999998</v>
      </c>
      <c r="O13" s="42">
        <v>0.82563790000000004</v>
      </c>
      <c r="P13">
        <v>0.37944936000000001</v>
      </c>
      <c r="Q13">
        <v>-0.17804245499999999</v>
      </c>
      <c r="R13" s="42">
        <v>3.8644579999999998E-2</v>
      </c>
      <c r="S13" s="42">
        <v>3.8644579999999998E-2</v>
      </c>
      <c r="T13" s="42">
        <v>7.7289170000000004E-2</v>
      </c>
    </row>
    <row r="14" spans="3:20">
      <c r="C14" t="s">
        <v>12</v>
      </c>
      <c r="D14" s="42">
        <v>0.36129460000000002</v>
      </c>
      <c r="E14" s="42">
        <v>0.55012150000000004</v>
      </c>
      <c r="F14">
        <v>0.49751928000000001</v>
      </c>
      <c r="G14" s="42">
        <v>-0.18882689999999999</v>
      </c>
      <c r="H14">
        <v>0</v>
      </c>
      <c r="I14" s="42">
        <v>0.1889036</v>
      </c>
      <c r="J14" s="42">
        <v>1</v>
      </c>
      <c r="M14" t="s">
        <v>12</v>
      </c>
      <c r="N14" s="42">
        <v>0.36129460000000002</v>
      </c>
      <c r="O14" s="42">
        <v>0.55012150000000004</v>
      </c>
      <c r="P14">
        <v>0.49751928000000001</v>
      </c>
      <c r="Q14">
        <v>-0.39295192200000001</v>
      </c>
      <c r="R14" s="42">
        <v>9.4413460000000005E-2</v>
      </c>
      <c r="S14" s="42">
        <v>9.4413460000000005E-2</v>
      </c>
      <c r="T14" s="42">
        <v>0.18882689999999999</v>
      </c>
    </row>
    <row r="18" spans="3:20">
      <c r="C18" t="s">
        <v>70</v>
      </c>
      <c r="M18" t="s">
        <v>70</v>
      </c>
    </row>
    <row r="19" spans="3:20">
      <c r="C19" s="1"/>
      <c r="D19" s="1" t="s">
        <v>74</v>
      </c>
      <c r="E19" s="1" t="s">
        <v>75</v>
      </c>
      <c r="F19" s="1" t="s">
        <v>76</v>
      </c>
      <c r="G19" s="1" t="s">
        <v>77</v>
      </c>
      <c r="H19" s="1" t="s">
        <v>78</v>
      </c>
      <c r="I19" s="1" t="s">
        <v>79</v>
      </c>
      <c r="J19" s="1" t="s">
        <v>80</v>
      </c>
      <c r="M19" s="1"/>
      <c r="N19" s="1" t="s">
        <v>74</v>
      </c>
      <c r="O19" s="1" t="s">
        <v>75</v>
      </c>
      <c r="P19" s="1" t="s">
        <v>76</v>
      </c>
      <c r="Q19" s="1" t="s">
        <v>85</v>
      </c>
      <c r="R19" s="1" t="s">
        <v>86</v>
      </c>
      <c r="S19" s="1" t="s">
        <v>87</v>
      </c>
      <c r="T19" s="1" t="s">
        <v>88</v>
      </c>
    </row>
    <row r="20" spans="3:20">
      <c r="C20" s="1"/>
      <c r="D20" s="1" t="s">
        <v>74</v>
      </c>
      <c r="E20" s="1" t="s">
        <v>75</v>
      </c>
      <c r="F20" s="1" t="s">
        <v>76</v>
      </c>
      <c r="G20" s="1" t="s">
        <v>77</v>
      </c>
      <c r="H20" s="1" t="s">
        <v>78</v>
      </c>
      <c r="I20" s="1" t="s">
        <v>79</v>
      </c>
      <c r="J20" s="1" t="s">
        <v>80</v>
      </c>
      <c r="M20" s="1"/>
      <c r="N20" s="1" t="s">
        <v>74</v>
      </c>
      <c r="O20" s="1" t="s">
        <v>75</v>
      </c>
      <c r="P20" s="1" t="s">
        <v>76</v>
      </c>
      <c r="Q20" s="1" t="s">
        <v>85</v>
      </c>
      <c r="R20" s="1" t="s">
        <v>86</v>
      </c>
      <c r="S20" s="1" t="s">
        <v>87</v>
      </c>
      <c r="T20" s="1" t="s">
        <v>88</v>
      </c>
    </row>
    <row r="21" spans="3:20">
      <c r="C21" t="s">
        <v>6</v>
      </c>
      <c r="D21" s="42">
        <v>123.9286</v>
      </c>
      <c r="E21" s="42">
        <v>128.09460000000001</v>
      </c>
      <c r="F21">
        <v>41.030689750000001</v>
      </c>
      <c r="G21">
        <v>-4.1660482400000003</v>
      </c>
      <c r="H21">
        <v>4</v>
      </c>
      <c r="I21">
        <v>6.13079777</v>
      </c>
      <c r="J21">
        <v>114</v>
      </c>
      <c r="M21" t="s">
        <v>6</v>
      </c>
      <c r="N21" s="42">
        <v>123.9286</v>
      </c>
      <c r="O21" s="42">
        <v>128.09460000000001</v>
      </c>
      <c r="P21">
        <v>41.030689750000001</v>
      </c>
      <c r="Q21">
        <v>-0.1112543</v>
      </c>
      <c r="R21">
        <v>2.8756960000000002E-2</v>
      </c>
      <c r="S21">
        <v>3.2817699999999998E-2</v>
      </c>
      <c r="T21">
        <v>8.9053800000000002E-2</v>
      </c>
    </row>
    <row r="22" spans="3:20">
      <c r="C22" t="s">
        <v>7</v>
      </c>
      <c r="D22" s="42">
        <v>450.75139999999999</v>
      </c>
      <c r="E22" s="42">
        <v>619.66420000000005</v>
      </c>
      <c r="F22">
        <v>215.71900124999999</v>
      </c>
      <c r="G22">
        <v>-168.91280148000001</v>
      </c>
      <c r="H22">
        <v>161</v>
      </c>
      <c r="I22">
        <v>168.91280148000001</v>
      </c>
      <c r="J22">
        <v>599</v>
      </c>
      <c r="M22" t="s">
        <v>7</v>
      </c>
      <c r="N22" s="42">
        <v>450.75139999999999</v>
      </c>
      <c r="O22" s="42">
        <v>619.66420000000005</v>
      </c>
      <c r="P22">
        <v>215.71900124999999</v>
      </c>
      <c r="Q22">
        <v>-1.1728219</v>
      </c>
      <c r="R22">
        <v>0.20037105999999999</v>
      </c>
      <c r="S22">
        <v>0.2142454</v>
      </c>
      <c r="T22">
        <v>0.47959180000000001</v>
      </c>
    </row>
    <row r="23" spans="3:20">
      <c r="C23" t="s">
        <v>8</v>
      </c>
      <c r="D23" s="42">
        <v>4.8598980000000003</v>
      </c>
      <c r="E23" s="42">
        <v>5.9325510000000001</v>
      </c>
      <c r="F23">
        <v>1.9542599</v>
      </c>
      <c r="G23">
        <v>-1.0726530599999999</v>
      </c>
      <c r="H23">
        <v>1.08</v>
      </c>
      <c r="I23">
        <v>1.0726530599999999</v>
      </c>
      <c r="J23">
        <v>4</v>
      </c>
      <c r="M23" t="s">
        <v>8</v>
      </c>
      <c r="N23" s="42">
        <v>4.8598980000000003</v>
      </c>
      <c r="O23" s="42">
        <v>5.9325510000000001</v>
      </c>
      <c r="P23">
        <v>1.9542599</v>
      </c>
      <c r="Q23">
        <v>-0.63007809999999997</v>
      </c>
      <c r="R23">
        <v>0.15955473000000001</v>
      </c>
      <c r="S23">
        <v>0.1277935</v>
      </c>
      <c r="T23">
        <v>0.22541739999999999</v>
      </c>
    </row>
    <row r="24" spans="3:20">
      <c r="C24" t="s">
        <v>9</v>
      </c>
      <c r="D24" s="42">
        <v>0.47336070000000002</v>
      </c>
      <c r="E24" s="42">
        <v>0.53142710000000004</v>
      </c>
      <c r="F24">
        <v>0.13573693000000001</v>
      </c>
      <c r="G24">
        <v>-5.8066380000000001E-2</v>
      </c>
      <c r="H24">
        <v>6.1538460000000003E-2</v>
      </c>
      <c r="I24">
        <v>6.056023E-2</v>
      </c>
      <c r="J24">
        <v>0.13333329999999999</v>
      </c>
      <c r="M24" t="s">
        <v>9</v>
      </c>
      <c r="N24" s="42">
        <v>0.47336070000000002</v>
      </c>
      <c r="O24" s="42">
        <v>0.53142710000000004</v>
      </c>
      <c r="P24">
        <v>0.13573693000000001</v>
      </c>
      <c r="Q24">
        <v>-0.39430379999999998</v>
      </c>
      <c r="R24">
        <v>0.1229128</v>
      </c>
      <c r="S24">
        <v>0.1050653</v>
      </c>
      <c r="T24">
        <v>0.2189239</v>
      </c>
    </row>
    <row r="25" spans="3:20">
      <c r="C25" t="s">
        <v>13</v>
      </c>
      <c r="D25" s="42">
        <v>9.2764379999999997E-4</v>
      </c>
      <c r="E25" s="42">
        <v>9.2764379999999997E-4</v>
      </c>
      <c r="F25">
        <v>3.0457250000000002E-2</v>
      </c>
      <c r="G25">
        <v>0</v>
      </c>
      <c r="H25">
        <v>0</v>
      </c>
      <c r="I25">
        <v>0</v>
      </c>
      <c r="J25">
        <v>0</v>
      </c>
      <c r="M25" t="s">
        <v>13</v>
      </c>
      <c r="N25" s="42">
        <v>9.2764379999999997E-4</v>
      </c>
      <c r="O25" s="42">
        <v>9.2764379999999997E-4</v>
      </c>
      <c r="P25">
        <v>3.0457250000000002E-2</v>
      </c>
      <c r="Q25">
        <v>0</v>
      </c>
      <c r="R25">
        <v>0</v>
      </c>
      <c r="S25">
        <v>0</v>
      </c>
      <c r="T25">
        <v>0</v>
      </c>
    </row>
    <row r="26" spans="3:20">
      <c r="C26" t="s">
        <v>14</v>
      </c>
      <c r="D26" s="42">
        <v>0</v>
      </c>
      <c r="E26" s="42">
        <v>0</v>
      </c>
      <c r="F26">
        <v>0</v>
      </c>
      <c r="G26">
        <v>0</v>
      </c>
      <c r="H26">
        <v>0</v>
      </c>
      <c r="I26">
        <v>0</v>
      </c>
      <c r="J26">
        <v>0</v>
      </c>
      <c r="M26" t="s">
        <v>14</v>
      </c>
      <c r="N26" s="42">
        <v>0</v>
      </c>
      <c r="O26" s="42">
        <v>0</v>
      </c>
      <c r="P26">
        <v>0</v>
      </c>
      <c r="Q26" t="s">
        <v>96</v>
      </c>
      <c r="R26">
        <v>0</v>
      </c>
      <c r="S26">
        <v>0</v>
      </c>
      <c r="T26">
        <v>0</v>
      </c>
    </row>
    <row r="27" spans="3:20">
      <c r="C27" t="s">
        <v>11</v>
      </c>
      <c r="D27" s="42">
        <v>0.87476810000000005</v>
      </c>
      <c r="E27" s="42">
        <v>0.87476810000000005</v>
      </c>
      <c r="F27">
        <v>0.33113531000000002</v>
      </c>
      <c r="G27">
        <v>0</v>
      </c>
      <c r="H27">
        <v>0</v>
      </c>
      <c r="I27">
        <v>0</v>
      </c>
      <c r="J27">
        <v>0</v>
      </c>
      <c r="M27" t="s">
        <v>11</v>
      </c>
      <c r="N27" s="42">
        <v>0.87476810000000005</v>
      </c>
      <c r="O27" s="42">
        <v>0.87476810000000005</v>
      </c>
      <c r="P27">
        <v>0.33113531000000002</v>
      </c>
      <c r="Q27">
        <v>0</v>
      </c>
      <c r="R27">
        <v>0</v>
      </c>
      <c r="S27">
        <v>0</v>
      </c>
      <c r="T27">
        <v>0</v>
      </c>
    </row>
    <row r="28" spans="3:20">
      <c r="C28" t="s">
        <v>12</v>
      </c>
      <c r="D28" s="42">
        <v>0.42949910000000002</v>
      </c>
      <c r="E28" s="42">
        <v>0.42949910000000002</v>
      </c>
      <c r="F28">
        <v>0.49523442000000001</v>
      </c>
      <c r="G28">
        <v>0</v>
      </c>
      <c r="H28">
        <v>0</v>
      </c>
      <c r="I28">
        <v>0</v>
      </c>
      <c r="J28">
        <v>0</v>
      </c>
      <c r="M28" t="s">
        <v>12</v>
      </c>
      <c r="N28" s="42">
        <v>0.42949910000000002</v>
      </c>
      <c r="O28" s="42">
        <v>0.42949910000000002</v>
      </c>
      <c r="P28">
        <v>0.49523442000000001</v>
      </c>
      <c r="Q28">
        <v>0</v>
      </c>
      <c r="R28">
        <v>0</v>
      </c>
      <c r="S28">
        <v>0</v>
      </c>
      <c r="T28">
        <v>0</v>
      </c>
    </row>
    <row r="32" spans="3:20">
      <c r="C32" t="s">
        <v>90</v>
      </c>
      <c r="M32" t="s">
        <v>90</v>
      </c>
    </row>
    <row r="33" spans="3:17">
      <c r="C33" s="1"/>
      <c r="D33" s="1" t="s">
        <v>91</v>
      </c>
      <c r="E33" s="1" t="s">
        <v>78</v>
      </c>
      <c r="F33" s="1" t="s">
        <v>79</v>
      </c>
      <c r="G33" s="1" t="s">
        <v>80</v>
      </c>
      <c r="M33" s="1"/>
      <c r="N33" s="1" t="s">
        <v>85</v>
      </c>
      <c r="O33" s="1" t="s">
        <v>86</v>
      </c>
      <c r="P33" s="1" t="s">
        <v>87</v>
      </c>
      <c r="Q33" s="1" t="s">
        <v>88</v>
      </c>
    </row>
    <row r="34" spans="3:17">
      <c r="C34" s="1"/>
      <c r="D34" s="1" t="s">
        <v>91</v>
      </c>
      <c r="E34" s="1" t="s">
        <v>78</v>
      </c>
      <c r="F34" s="1" t="s">
        <v>79</v>
      </c>
      <c r="G34" s="1" t="s">
        <v>80</v>
      </c>
      <c r="M34" s="1"/>
      <c r="N34" s="1" t="s">
        <v>85</v>
      </c>
      <c r="O34" s="1" t="s">
        <v>86</v>
      </c>
      <c r="P34" s="1" t="s">
        <v>87</v>
      </c>
      <c r="Q34" s="1" t="s">
        <v>88</v>
      </c>
    </row>
    <row r="35" spans="3:17">
      <c r="C35" t="s">
        <v>6</v>
      </c>
      <c r="D35">
        <v>81.370800000000003</v>
      </c>
      <c r="E35">
        <v>60</v>
      </c>
      <c r="F35">
        <v>72.696709999999996</v>
      </c>
      <c r="G35">
        <v>58.545450000000002</v>
      </c>
      <c r="M35" t="s">
        <v>6</v>
      </c>
      <c r="N35">
        <v>81.370800000000003</v>
      </c>
      <c r="O35">
        <v>38.11647</v>
      </c>
      <c r="P35">
        <v>53.740822999999999</v>
      </c>
      <c r="Q35">
        <v>55.795160000000003</v>
      </c>
    </row>
    <row r="36" spans="3:17">
      <c r="C36" t="s">
        <v>7</v>
      </c>
      <c r="D36">
        <v>39.59207</v>
      </c>
      <c r="E36">
        <v>25.806450000000002</v>
      </c>
      <c r="F36">
        <v>41.373919999999998</v>
      </c>
      <c r="G36">
        <v>97.423100000000005</v>
      </c>
      <c r="M36" t="s">
        <v>7</v>
      </c>
      <c r="N36">
        <v>39.59207</v>
      </c>
      <c r="O36">
        <v>-31.03734</v>
      </c>
      <c r="P36">
        <v>-3.617823</v>
      </c>
      <c r="Q36">
        <v>14.521369999999999</v>
      </c>
    </row>
    <row r="37" spans="3:17">
      <c r="C37" t="s">
        <v>8</v>
      </c>
      <c r="D37">
        <v>42.856020000000001</v>
      </c>
      <c r="E37">
        <v>42.245989999999999</v>
      </c>
      <c r="F37">
        <v>42.890619999999998</v>
      </c>
      <c r="G37">
        <v>23.809519999999999</v>
      </c>
      <c r="M37" t="s">
        <v>8</v>
      </c>
      <c r="N37">
        <v>42.856020000000001</v>
      </c>
      <c r="O37">
        <v>33.285730000000001</v>
      </c>
      <c r="P37">
        <v>35.610779999999998</v>
      </c>
      <c r="Q37">
        <v>35.602409999999999</v>
      </c>
    </row>
    <row r="38" spans="3:17">
      <c r="C38" t="s">
        <v>9</v>
      </c>
      <c r="D38">
        <v>29.287990000000001</v>
      </c>
      <c r="E38">
        <v>28.421050000000001</v>
      </c>
      <c r="F38">
        <v>26.320889999999999</v>
      </c>
      <c r="G38">
        <v>20</v>
      </c>
      <c r="M38" t="s">
        <v>9</v>
      </c>
      <c r="N38">
        <v>29.287990000000001</v>
      </c>
      <c r="O38">
        <v>19.368400000000001</v>
      </c>
      <c r="P38">
        <v>25.313811000000001</v>
      </c>
      <c r="Q38">
        <v>18.767980000000001</v>
      </c>
    </row>
    <row r="39" spans="3:17">
      <c r="C39" t="s">
        <v>13</v>
      </c>
      <c r="D39">
        <v>100</v>
      </c>
      <c r="E39">
        <v>0</v>
      </c>
      <c r="F39">
        <v>100</v>
      </c>
      <c r="G39">
        <v>100</v>
      </c>
      <c r="M39" t="s">
        <v>13</v>
      </c>
      <c r="N39">
        <v>100</v>
      </c>
      <c r="O39">
        <v>100</v>
      </c>
      <c r="P39">
        <v>100</v>
      </c>
      <c r="Q39">
        <v>100</v>
      </c>
    </row>
    <row r="40" spans="3:17">
      <c r="C40" t="s">
        <v>14</v>
      </c>
      <c r="D40">
        <v>100</v>
      </c>
      <c r="E40">
        <v>0</v>
      </c>
      <c r="F40">
        <v>100</v>
      </c>
      <c r="G40">
        <v>100</v>
      </c>
      <c r="M40" t="s">
        <v>14</v>
      </c>
      <c r="N40">
        <v>100</v>
      </c>
      <c r="O40">
        <v>100</v>
      </c>
      <c r="P40">
        <v>100</v>
      </c>
      <c r="Q40">
        <v>100</v>
      </c>
    </row>
    <row r="41" spans="3:17">
      <c r="C41" t="s">
        <v>11</v>
      </c>
      <c r="D41">
        <v>100</v>
      </c>
      <c r="E41">
        <v>0</v>
      </c>
      <c r="F41">
        <v>100</v>
      </c>
      <c r="G41">
        <v>100</v>
      </c>
      <c r="M41" t="s">
        <v>11</v>
      </c>
      <c r="N41">
        <v>100</v>
      </c>
      <c r="O41">
        <v>100</v>
      </c>
      <c r="P41">
        <v>100</v>
      </c>
      <c r="Q41">
        <v>100</v>
      </c>
    </row>
    <row r="42" spans="3:17">
      <c r="C42" t="s">
        <v>12</v>
      </c>
      <c r="D42">
        <v>100</v>
      </c>
      <c r="E42">
        <v>0</v>
      </c>
      <c r="F42">
        <v>100</v>
      </c>
      <c r="G42">
        <v>100</v>
      </c>
      <c r="M42" t="s">
        <v>12</v>
      </c>
      <c r="N42">
        <v>100</v>
      </c>
      <c r="O42">
        <v>100</v>
      </c>
      <c r="P42">
        <v>100</v>
      </c>
      <c r="Q42">
        <v>100</v>
      </c>
    </row>
    <row r="46" spans="3:17">
      <c r="C46" t="s">
        <v>92</v>
      </c>
      <c r="M46" t="s">
        <v>92</v>
      </c>
    </row>
    <row r="47" spans="3:17">
      <c r="C47" s="1"/>
      <c r="D47" s="1" t="s">
        <v>67</v>
      </c>
      <c r="E47" s="1" t="s">
        <v>68</v>
      </c>
      <c r="M47" s="1"/>
      <c r="N47" s="1" t="s">
        <v>67</v>
      </c>
      <c r="O47" s="1" t="s">
        <v>68</v>
      </c>
    </row>
    <row r="48" spans="3:17">
      <c r="C48" s="1"/>
      <c r="D48" s="1" t="s">
        <v>67</v>
      </c>
      <c r="E48" s="1" t="s">
        <v>68</v>
      </c>
      <c r="M48" s="1"/>
      <c r="N48" s="1" t="s">
        <v>67</v>
      </c>
      <c r="O48" s="1" t="s">
        <v>68</v>
      </c>
    </row>
    <row r="49" spans="3:15">
      <c r="C49" t="s">
        <v>69</v>
      </c>
      <c r="D49">
        <v>6584</v>
      </c>
      <c r="E49">
        <v>1514</v>
      </c>
      <c r="M49" t="s">
        <v>69</v>
      </c>
      <c r="N49">
        <v>6584</v>
      </c>
      <c r="O49">
        <v>1514</v>
      </c>
    </row>
    <row r="50" spans="3:15">
      <c r="C50" t="s">
        <v>70</v>
      </c>
      <c r="D50">
        <v>1078</v>
      </c>
      <c r="E50">
        <v>1078</v>
      </c>
      <c r="M50" t="s">
        <v>70</v>
      </c>
      <c r="N50">
        <v>1078</v>
      </c>
      <c r="O50">
        <v>1078</v>
      </c>
    </row>
    <row r="51" spans="3:15">
      <c r="C51" t="s">
        <v>71</v>
      </c>
      <c r="D51">
        <v>5506</v>
      </c>
      <c r="E51">
        <v>436</v>
      </c>
      <c r="M51" t="s">
        <v>71</v>
      </c>
      <c r="N51">
        <v>5506</v>
      </c>
      <c r="O51">
        <v>436</v>
      </c>
    </row>
    <row r="52" spans="3:15">
      <c r="C52" t="s">
        <v>72</v>
      </c>
      <c r="D52">
        <v>0</v>
      </c>
      <c r="E52">
        <v>0</v>
      </c>
      <c r="M52" t="s">
        <v>72</v>
      </c>
      <c r="N52">
        <v>0</v>
      </c>
      <c r="O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419D-88E4-D647-872D-1B64231878C0}">
  <dimension ref="C4:I64"/>
  <sheetViews>
    <sheetView workbookViewId="0">
      <selection activeCell="C4" sqref="C4:I33"/>
    </sheetView>
  </sheetViews>
  <sheetFormatPr baseColWidth="10" defaultRowHeight="16"/>
  <cols>
    <col min="3" max="3" width="29.6640625" customWidth="1"/>
    <col min="4" max="4" width="18.5" customWidth="1"/>
    <col min="5" max="8" width="15" customWidth="1"/>
    <col min="9" max="9" width="15" style="46" customWidth="1"/>
  </cols>
  <sheetData>
    <row r="4" spans="3:9">
      <c r="C4" s="18" t="s">
        <v>97</v>
      </c>
      <c r="D4" s="11"/>
      <c r="E4" s="11"/>
      <c r="F4" s="12"/>
      <c r="G4" s="11"/>
      <c r="H4" s="11"/>
      <c r="I4" s="11"/>
    </row>
    <row r="5" spans="3:9">
      <c r="C5" s="10"/>
      <c r="D5" s="10"/>
      <c r="E5" s="10"/>
      <c r="F5" s="53"/>
      <c r="G5" s="21" t="s">
        <v>73</v>
      </c>
      <c r="H5" s="21"/>
      <c r="I5" s="21"/>
    </row>
    <row r="6" spans="3:9">
      <c r="C6" s="11"/>
      <c r="D6" s="11"/>
      <c r="E6" s="11"/>
      <c r="F6" s="53"/>
      <c r="G6" s="17"/>
      <c r="H6" s="20" t="s">
        <v>67</v>
      </c>
      <c r="I6" s="20" t="s">
        <v>68</v>
      </c>
    </row>
    <row r="7" spans="3:9">
      <c r="C7" s="11"/>
      <c r="D7" s="11"/>
      <c r="E7" s="11"/>
      <c r="F7" s="53"/>
      <c r="G7" s="17" t="s">
        <v>69</v>
      </c>
      <c r="H7" s="17">
        <f>'Bal input'!D49</f>
        <v>6584</v>
      </c>
      <c r="I7" s="17">
        <f>'Bal input'!E49</f>
        <v>1514</v>
      </c>
    </row>
    <row r="8" spans="3:9">
      <c r="C8" s="11"/>
      <c r="D8" s="11"/>
      <c r="E8" s="11"/>
      <c r="F8" s="53"/>
      <c r="G8" s="17" t="s">
        <v>70</v>
      </c>
      <c r="H8" s="17">
        <f>'Bal input'!D50</f>
        <v>1078</v>
      </c>
      <c r="I8" s="17">
        <f>'Bal input'!E50</f>
        <v>1078</v>
      </c>
    </row>
    <row r="9" spans="3:9">
      <c r="C9" s="11"/>
      <c r="D9" s="11"/>
      <c r="E9" s="11"/>
      <c r="F9" s="53"/>
      <c r="G9" s="17" t="s">
        <v>71</v>
      </c>
      <c r="H9" s="17">
        <f>'Bal input'!D51</f>
        <v>5506</v>
      </c>
      <c r="I9" s="17">
        <f>'Bal input'!E51</f>
        <v>436</v>
      </c>
    </row>
    <row r="10" spans="3:9">
      <c r="C10" s="11"/>
      <c r="D10" s="11"/>
      <c r="E10" s="11"/>
      <c r="F10" s="53"/>
      <c r="G10" s="17" t="s">
        <v>72</v>
      </c>
      <c r="H10" s="22">
        <f>'Bal input'!D52</f>
        <v>0</v>
      </c>
      <c r="I10" s="22">
        <f>'Bal input'!E52</f>
        <v>0</v>
      </c>
    </row>
    <row r="11" spans="3:9">
      <c r="C11" s="11"/>
      <c r="D11" s="11"/>
      <c r="E11" s="11"/>
      <c r="F11" s="17"/>
      <c r="G11" s="17"/>
      <c r="H11" s="17"/>
      <c r="I11" s="11"/>
    </row>
    <row r="12" spans="3:9">
      <c r="C12" s="10"/>
      <c r="D12" s="13" t="s">
        <v>84</v>
      </c>
      <c r="E12" s="19" t="s">
        <v>74</v>
      </c>
      <c r="F12" s="19" t="s">
        <v>75</v>
      </c>
      <c r="G12" s="19" t="s">
        <v>76</v>
      </c>
      <c r="H12" s="54" t="s">
        <v>77</v>
      </c>
      <c r="I12" s="56" t="s">
        <v>85</v>
      </c>
    </row>
    <row r="13" spans="3:9">
      <c r="C13" s="14" t="s">
        <v>82</v>
      </c>
      <c r="D13" s="16" t="str">
        <f>'Bal input'!C7</f>
        <v>building_floor_area</v>
      </c>
      <c r="E13" s="16">
        <f>'Bal input'!D7</f>
        <v>120.77079999999999</v>
      </c>
      <c r="F13" s="16">
        <f>'Bal input'!E7</f>
        <v>143.13380000000001</v>
      </c>
      <c r="G13" s="16">
        <f>'Bal input'!F7</f>
        <v>59.979305650000001</v>
      </c>
      <c r="H13" s="43">
        <f>'Bal input'!G7</f>
        <v>-22.363</v>
      </c>
      <c r="I13" s="57">
        <f>H44</f>
        <v>-0.59720413800000005</v>
      </c>
    </row>
    <row r="14" spans="3:9">
      <c r="C14" s="14"/>
      <c r="D14" s="43" t="str">
        <f>'Bal input'!C8</f>
        <v>land_area</v>
      </c>
      <c r="E14" s="43">
        <f>'Bal input'!D8</f>
        <v>436.29390000000001</v>
      </c>
      <c r="F14" s="43">
        <f>'Bal input'!E8</f>
        <v>715.91420000000005</v>
      </c>
      <c r="G14" s="43">
        <f>'Bal input'!F8</f>
        <v>536.13481395999997</v>
      </c>
      <c r="H14" s="43">
        <f>'Bal input'!G8</f>
        <v>-279.62029999999999</v>
      </c>
      <c r="I14" s="57">
        <f t="shared" ref="I14:I32" si="0">H45</f>
        <v>-1.941503363</v>
      </c>
    </row>
    <row r="15" spans="3:9">
      <c r="C15" s="14"/>
      <c r="D15" s="43" t="str">
        <f>'Bal input'!C9</f>
        <v>median_income</v>
      </c>
      <c r="E15" s="43">
        <f>'Bal input'!D9</f>
        <v>4.722054</v>
      </c>
      <c r="F15" s="43">
        <f>'Bal input'!E9</f>
        <v>6.5991600000000004</v>
      </c>
      <c r="G15" s="43">
        <f>'Bal input'!F9</f>
        <v>2.1651183299999999</v>
      </c>
      <c r="H15" s="43">
        <f>'Bal input'!G9</f>
        <v>-1.8771059999999999</v>
      </c>
      <c r="I15" s="57">
        <f t="shared" si="0"/>
        <v>-1.1026149220000001</v>
      </c>
    </row>
    <row r="16" spans="3:9">
      <c r="C16" s="14"/>
      <c r="D16" s="43" t="str">
        <f>'Bal input'!C10</f>
        <v>homeowner_rate</v>
      </c>
      <c r="E16" s="43">
        <f>'Bal input'!D10</f>
        <v>0.46362370000000003</v>
      </c>
      <c r="F16" s="43">
        <f>'Bal input'!E10</f>
        <v>0.54574040000000001</v>
      </c>
      <c r="G16" s="43">
        <f>'Bal input'!F10</f>
        <v>0.13005551000000001</v>
      </c>
      <c r="H16" s="43">
        <f>'Bal input'!G10</f>
        <v>-8.2116709999999996E-2</v>
      </c>
      <c r="I16" s="57">
        <f t="shared" si="0"/>
        <v>-0.55761921599999997</v>
      </c>
    </row>
    <row r="17" spans="3:9">
      <c r="C17" s="14"/>
      <c r="D17" s="43" t="str">
        <f>'Bal input'!C13</f>
        <v>offstreet_parking</v>
      </c>
      <c r="E17" s="43">
        <f>'Bal input'!D13</f>
        <v>0.74834869999999998</v>
      </c>
      <c r="F17" s="43">
        <f>'Bal input'!E13</f>
        <v>0.82563790000000004</v>
      </c>
      <c r="G17" s="43">
        <f>'Bal input'!F13</f>
        <v>0.37944936000000001</v>
      </c>
      <c r="H17" s="43">
        <f>'Bal input'!G13</f>
        <v>-7.7289170000000004E-2</v>
      </c>
      <c r="I17" s="57">
        <f t="shared" si="0"/>
        <v>-0.17804245499999999</v>
      </c>
    </row>
    <row r="18" spans="3:9">
      <c r="C18" s="14"/>
      <c r="D18" s="43" t="str">
        <f>'Bal input'!C14</f>
        <v>deck</v>
      </c>
      <c r="E18" s="43">
        <f>'Bal input'!D14</f>
        <v>0.36129460000000002</v>
      </c>
      <c r="F18" s="43">
        <f>'Bal input'!E14</f>
        <v>0.55012150000000004</v>
      </c>
      <c r="G18" s="43">
        <f>'Bal input'!F14</f>
        <v>0.49751928000000001</v>
      </c>
      <c r="H18" s="43">
        <f>'Bal input'!G14</f>
        <v>-0.18882689999999999</v>
      </c>
      <c r="I18" s="57">
        <f t="shared" si="0"/>
        <v>-0.39295192200000001</v>
      </c>
    </row>
    <row r="19" spans="3:9">
      <c r="C19" s="14"/>
      <c r="D19" s="17" t="s">
        <v>81</v>
      </c>
      <c r="E19" s="17"/>
      <c r="F19" s="17"/>
      <c r="G19" s="17"/>
      <c r="H19" s="22"/>
      <c r="I19" s="59"/>
    </row>
    <row r="20" spans="3:9">
      <c r="C20" s="14" t="s">
        <v>83</v>
      </c>
      <c r="D20" s="16" t="str">
        <f>'Bal input'!C21</f>
        <v>building_floor_area</v>
      </c>
      <c r="E20" s="16">
        <f>'Bal input'!D21</f>
        <v>123.9286</v>
      </c>
      <c r="F20" s="16">
        <f>'Bal input'!E21</f>
        <v>128.09460000000001</v>
      </c>
      <c r="G20" s="16">
        <f>'Bal input'!F21</f>
        <v>41.030689750000001</v>
      </c>
      <c r="H20" s="43">
        <f>'Bal input'!G21</f>
        <v>-4.1660482400000003</v>
      </c>
      <c r="I20" s="57">
        <f t="shared" si="0"/>
        <v>-0.1112543</v>
      </c>
    </row>
    <row r="21" spans="3:9">
      <c r="C21" s="14"/>
      <c r="D21" s="43" t="str">
        <f>'Bal input'!C22</f>
        <v>land_area</v>
      </c>
      <c r="E21" s="43">
        <f>'Bal input'!D22</f>
        <v>450.75139999999999</v>
      </c>
      <c r="F21" s="43">
        <f>'Bal input'!E22</f>
        <v>619.66420000000005</v>
      </c>
      <c r="G21" s="43">
        <f>'Bal input'!F22</f>
        <v>215.71900124999999</v>
      </c>
      <c r="H21" s="43">
        <f>'Bal input'!G22</f>
        <v>-168.91280148000001</v>
      </c>
      <c r="I21" s="57">
        <f t="shared" si="0"/>
        <v>-1.1728219</v>
      </c>
    </row>
    <row r="22" spans="3:9">
      <c r="C22" s="14"/>
      <c r="D22" s="43" t="str">
        <f>'Bal input'!C23</f>
        <v>median_income</v>
      </c>
      <c r="E22" s="43">
        <f>'Bal input'!D23</f>
        <v>4.8598980000000003</v>
      </c>
      <c r="F22" s="43">
        <f>'Bal input'!E23</f>
        <v>5.9325510000000001</v>
      </c>
      <c r="G22" s="43">
        <f>'Bal input'!F23</f>
        <v>1.9542599</v>
      </c>
      <c r="H22" s="43">
        <f>'Bal input'!G23</f>
        <v>-1.0726530599999999</v>
      </c>
      <c r="I22" s="57">
        <f t="shared" si="0"/>
        <v>-0.63007809999999997</v>
      </c>
    </row>
    <row r="23" spans="3:9">
      <c r="C23" s="14"/>
      <c r="D23" s="43" t="str">
        <f>'Bal input'!C24</f>
        <v>homeowner_rate</v>
      </c>
      <c r="E23" s="43">
        <f>'Bal input'!D24</f>
        <v>0.47336070000000002</v>
      </c>
      <c r="F23" s="43">
        <f>'Bal input'!E24</f>
        <v>0.53142710000000004</v>
      </c>
      <c r="G23" s="43">
        <f>'Bal input'!F24</f>
        <v>0.13573693000000001</v>
      </c>
      <c r="H23" s="43">
        <f>'Bal input'!G24</f>
        <v>-5.8066380000000001E-2</v>
      </c>
      <c r="I23" s="57">
        <f t="shared" si="0"/>
        <v>-0.39430379999999998</v>
      </c>
    </row>
    <row r="24" spans="3:9">
      <c r="C24" s="14"/>
      <c r="D24" s="43" t="str">
        <f>'Bal input'!C27</f>
        <v>offstreet_parking</v>
      </c>
      <c r="E24" s="43">
        <f>'Bal input'!D27</f>
        <v>0.87476810000000005</v>
      </c>
      <c r="F24" s="43">
        <f>'Bal input'!E27</f>
        <v>0.87476810000000005</v>
      </c>
      <c r="G24" s="43">
        <f>'Bal input'!F27</f>
        <v>0.33113531000000002</v>
      </c>
      <c r="H24" s="43">
        <f>'Bal input'!G27</f>
        <v>0</v>
      </c>
      <c r="I24" s="57">
        <f t="shared" si="0"/>
        <v>0</v>
      </c>
    </row>
    <row r="25" spans="3:9">
      <c r="C25" s="14"/>
      <c r="D25" s="43" t="str">
        <f>'Bal input'!C28</f>
        <v>deck</v>
      </c>
      <c r="E25" s="43">
        <f>'Bal input'!D28</f>
        <v>0.42949910000000002</v>
      </c>
      <c r="F25" s="43">
        <f>'Bal input'!E28</f>
        <v>0.42949910000000002</v>
      </c>
      <c r="G25" s="43">
        <f>'Bal input'!F28</f>
        <v>0.49523442000000001</v>
      </c>
      <c r="H25" s="43">
        <f>'Bal input'!G28</f>
        <v>0</v>
      </c>
      <c r="I25" s="57">
        <f t="shared" si="0"/>
        <v>0</v>
      </c>
    </row>
    <row r="26" spans="3:9">
      <c r="C26" s="14"/>
      <c r="D26" s="17" t="s">
        <v>81</v>
      </c>
      <c r="E26" s="17"/>
      <c r="F26" s="17"/>
      <c r="G26" s="17"/>
      <c r="H26" s="17"/>
      <c r="I26" s="59"/>
    </row>
    <row r="27" spans="3:9">
      <c r="C27" s="14" t="s">
        <v>89</v>
      </c>
      <c r="D27" s="27" t="str">
        <f>'Bal input'!C35</f>
        <v>building_floor_area</v>
      </c>
      <c r="E27" s="15"/>
      <c r="F27" s="15"/>
      <c r="G27" s="49"/>
      <c r="H27" s="27">
        <f>'Bal input'!D35</f>
        <v>81.370800000000003</v>
      </c>
      <c r="I27" s="58">
        <f t="shared" si="0"/>
        <v>81.370800000000003</v>
      </c>
    </row>
    <row r="28" spans="3:9">
      <c r="C28" s="11"/>
      <c r="D28" s="44" t="str">
        <f>'Bal input'!C36</f>
        <v>land_area</v>
      </c>
      <c r="E28" s="17"/>
      <c r="F28" s="17"/>
      <c r="G28" s="50"/>
      <c r="H28" s="44">
        <f>'Bal input'!D36</f>
        <v>39.59207</v>
      </c>
      <c r="I28" s="58">
        <f t="shared" si="0"/>
        <v>39.59207</v>
      </c>
    </row>
    <row r="29" spans="3:9">
      <c r="C29" s="11"/>
      <c r="D29" s="44" t="str">
        <f>'Bal input'!C37</f>
        <v>median_income</v>
      </c>
      <c r="E29" s="17"/>
      <c r="F29" s="17"/>
      <c r="G29" s="50"/>
      <c r="H29" s="44">
        <f>'Bal input'!D37</f>
        <v>42.856020000000001</v>
      </c>
      <c r="I29" s="58">
        <f t="shared" si="0"/>
        <v>42.856020000000001</v>
      </c>
    </row>
    <row r="30" spans="3:9">
      <c r="C30" s="11"/>
      <c r="D30" s="44" t="str">
        <f>'Bal input'!C38</f>
        <v>homeowner_rate</v>
      </c>
      <c r="E30" s="17"/>
      <c r="F30" s="17"/>
      <c r="G30" s="50"/>
      <c r="H30" s="44">
        <f>'Bal input'!D38</f>
        <v>29.287990000000001</v>
      </c>
      <c r="I30" s="58">
        <f t="shared" si="0"/>
        <v>29.287990000000001</v>
      </c>
    </row>
    <row r="31" spans="3:9">
      <c r="C31" s="11"/>
      <c r="D31" s="44" t="str">
        <f>'Bal input'!C41</f>
        <v>offstreet_parking</v>
      </c>
      <c r="E31" s="17"/>
      <c r="F31" s="17"/>
      <c r="G31" s="50"/>
      <c r="H31" s="44">
        <f>'Bal input'!D41</f>
        <v>100</v>
      </c>
      <c r="I31" s="58">
        <f t="shared" si="0"/>
        <v>100</v>
      </c>
    </row>
    <row r="32" spans="3:9">
      <c r="C32" s="11"/>
      <c r="D32" s="44" t="str">
        <f>'Bal input'!C42</f>
        <v>deck</v>
      </c>
      <c r="E32" s="17"/>
      <c r="F32" s="17"/>
      <c r="G32" s="50"/>
      <c r="H32" s="44">
        <f>'Bal input'!D42</f>
        <v>100</v>
      </c>
      <c r="I32" s="58">
        <f t="shared" si="0"/>
        <v>100</v>
      </c>
    </row>
    <row r="33" spans="3:9">
      <c r="C33" s="12"/>
      <c r="D33" s="22" t="s">
        <v>81</v>
      </c>
      <c r="E33" s="22"/>
      <c r="F33" s="22"/>
      <c r="G33" s="22"/>
      <c r="H33" s="22"/>
      <c r="I33" s="12"/>
    </row>
    <row r="34" spans="3:9">
      <c r="C34" s="9"/>
      <c r="D34" s="9"/>
      <c r="E34" s="9"/>
      <c r="F34" s="9"/>
      <c r="G34" s="9"/>
      <c r="H34" s="9"/>
    </row>
    <row r="35" spans="3:9">
      <c r="C35" s="24" t="s">
        <v>98</v>
      </c>
      <c r="D35" s="17"/>
      <c r="E35" s="17"/>
      <c r="F35" s="17"/>
      <c r="G35" s="17"/>
      <c r="H35" s="17"/>
    </row>
    <row r="36" spans="3:9">
      <c r="C36" s="15"/>
      <c r="D36" s="15"/>
      <c r="E36" s="15"/>
      <c r="F36" s="21" t="s">
        <v>73</v>
      </c>
      <c r="G36" s="21"/>
      <c r="H36" s="21"/>
    </row>
    <row r="37" spans="3:9">
      <c r="C37" s="17"/>
      <c r="D37" s="17"/>
      <c r="E37" s="17"/>
      <c r="F37" s="17"/>
      <c r="G37" s="20" t="s">
        <v>67</v>
      </c>
      <c r="H37" s="20" t="s">
        <v>68</v>
      </c>
    </row>
    <row r="38" spans="3:9">
      <c r="C38" s="17"/>
      <c r="D38" s="17"/>
      <c r="E38" s="17"/>
      <c r="F38" s="17" t="s">
        <v>69</v>
      </c>
      <c r="G38" s="17">
        <f>'Bal input'!N49</f>
        <v>6584</v>
      </c>
      <c r="H38" s="17">
        <f>'Bal input'!O49</f>
        <v>1514</v>
      </c>
    </row>
    <row r="39" spans="3:9">
      <c r="C39" s="17"/>
      <c r="D39" s="17"/>
      <c r="E39" s="17"/>
      <c r="F39" s="17" t="s">
        <v>70</v>
      </c>
      <c r="G39" s="17">
        <f>'Bal input'!N50</f>
        <v>1078</v>
      </c>
      <c r="H39" s="17">
        <f>'Bal input'!O50</f>
        <v>1078</v>
      </c>
    </row>
    <row r="40" spans="3:9">
      <c r="C40" s="17"/>
      <c r="D40" s="17"/>
      <c r="E40" s="17"/>
      <c r="F40" s="17" t="s">
        <v>71</v>
      </c>
      <c r="G40" s="17">
        <f>'Bal input'!N51</f>
        <v>5506</v>
      </c>
      <c r="H40" s="17">
        <f>'Bal input'!O51</f>
        <v>436</v>
      </c>
    </row>
    <row r="41" spans="3:9">
      <c r="C41" s="17"/>
      <c r="D41" s="17"/>
      <c r="E41" s="17"/>
      <c r="F41" s="17" t="s">
        <v>72</v>
      </c>
      <c r="G41" s="22">
        <f>'Bal input'!N52</f>
        <v>0</v>
      </c>
      <c r="H41" s="22">
        <f>'Bal input'!O52</f>
        <v>0</v>
      </c>
    </row>
    <row r="42" spans="3:9">
      <c r="C42" s="17"/>
      <c r="D42" s="17"/>
      <c r="E42" s="17"/>
      <c r="F42" s="17"/>
      <c r="G42" s="17"/>
      <c r="H42" s="17"/>
    </row>
    <row r="43" spans="3:9">
      <c r="C43" s="15"/>
      <c r="D43" s="13" t="s">
        <v>84</v>
      </c>
      <c r="E43" s="19" t="s">
        <v>74</v>
      </c>
      <c r="F43" s="19" t="s">
        <v>75</v>
      </c>
      <c r="G43" s="19" t="s">
        <v>76</v>
      </c>
      <c r="H43" s="19" t="s">
        <v>85</v>
      </c>
    </row>
    <row r="44" spans="3:9">
      <c r="C44" s="25" t="s">
        <v>82</v>
      </c>
      <c r="D44" s="15" t="s">
        <v>6</v>
      </c>
      <c r="E44" s="16">
        <f>'Bal input'!N7</f>
        <v>120.77079999999999</v>
      </c>
      <c r="F44" s="16">
        <f>'Bal input'!O7</f>
        <v>143.13380000000001</v>
      </c>
      <c r="G44" s="16">
        <f>'Bal input'!P7</f>
        <v>59.979305650000001</v>
      </c>
      <c r="H44" s="16">
        <f>'Bal input'!Q7</f>
        <v>-0.59720413800000005</v>
      </c>
    </row>
    <row r="45" spans="3:9">
      <c r="C45" s="25"/>
      <c r="D45" s="17" t="s">
        <v>7</v>
      </c>
      <c r="E45" s="43">
        <f>'Bal input'!N8</f>
        <v>436.29390000000001</v>
      </c>
      <c r="F45" s="43">
        <f>'Bal input'!O8</f>
        <v>715.91420000000005</v>
      </c>
      <c r="G45" s="43">
        <f>'Bal input'!P8</f>
        <v>536.13481395999997</v>
      </c>
      <c r="H45" s="43">
        <f>'Bal input'!Q8</f>
        <v>-1.941503363</v>
      </c>
    </row>
    <row r="46" spans="3:9">
      <c r="C46" s="25"/>
      <c r="D46" s="17" t="s">
        <v>8</v>
      </c>
      <c r="E46" s="43">
        <f>'Bal input'!N9</f>
        <v>4.722054</v>
      </c>
      <c r="F46" s="43">
        <f>'Bal input'!O9</f>
        <v>6.5991600000000004</v>
      </c>
      <c r="G46" s="43">
        <f>'Bal input'!P9</f>
        <v>2.1651183299999999</v>
      </c>
      <c r="H46" s="43">
        <f>'Bal input'!Q9</f>
        <v>-1.1026149220000001</v>
      </c>
    </row>
    <row r="47" spans="3:9">
      <c r="C47" s="25"/>
      <c r="D47" s="17" t="s">
        <v>9</v>
      </c>
      <c r="E47" s="43">
        <f>'Bal input'!N10</f>
        <v>0.46362370000000003</v>
      </c>
      <c r="F47" s="43">
        <f>'Bal input'!O10</f>
        <v>0.54574040000000001</v>
      </c>
      <c r="G47" s="43">
        <f>'Bal input'!P10</f>
        <v>0.13005551000000001</v>
      </c>
      <c r="H47" s="43">
        <f>'Bal input'!Q10</f>
        <v>-0.55761921599999997</v>
      </c>
    </row>
    <row r="48" spans="3:9">
      <c r="C48" s="25"/>
      <c r="D48" s="17" t="s">
        <v>11</v>
      </c>
      <c r="E48" s="43">
        <f>'Bal input'!N13</f>
        <v>0.74834869999999998</v>
      </c>
      <c r="F48" s="43">
        <f>'Bal input'!O13</f>
        <v>0.82563790000000004</v>
      </c>
      <c r="G48" s="43">
        <f>'Bal input'!P13</f>
        <v>0.37944936000000001</v>
      </c>
      <c r="H48" s="43">
        <f>'Bal input'!Q13</f>
        <v>-0.17804245499999999</v>
      </c>
    </row>
    <row r="49" spans="3:8">
      <c r="C49" s="25"/>
      <c r="D49" s="17" t="str">
        <f>'Bal input'!M14</f>
        <v>deck</v>
      </c>
      <c r="E49" s="47">
        <f>'Bal input'!N14</f>
        <v>0.36129460000000002</v>
      </c>
      <c r="F49" s="47">
        <f>'Bal input'!O14</f>
        <v>0.55012150000000004</v>
      </c>
      <c r="G49" s="47">
        <f>'Bal input'!P14</f>
        <v>0.49751928000000001</v>
      </c>
      <c r="H49" s="47">
        <f>'Bal input'!Q14</f>
        <v>-0.39295192200000001</v>
      </c>
    </row>
    <row r="50" spans="3:8">
      <c r="C50" s="25"/>
      <c r="D50" s="17" t="s">
        <v>81</v>
      </c>
      <c r="E50" s="17"/>
      <c r="F50" s="17"/>
      <c r="G50" s="17"/>
      <c r="H50" s="17"/>
    </row>
    <row r="51" spans="3:8">
      <c r="C51" s="25" t="s">
        <v>83</v>
      </c>
      <c r="D51" s="15" t="s">
        <v>6</v>
      </c>
      <c r="E51" s="16">
        <f>'Bal input'!N21</f>
        <v>123.9286</v>
      </c>
      <c r="F51" s="16">
        <f>'Bal input'!O21</f>
        <v>128.09460000000001</v>
      </c>
      <c r="G51" s="16">
        <f>'Bal input'!P21</f>
        <v>41.030689750000001</v>
      </c>
      <c r="H51" s="16">
        <f>'Bal input'!Q21</f>
        <v>-0.1112543</v>
      </c>
    </row>
    <row r="52" spans="3:8">
      <c r="C52" s="25"/>
      <c r="D52" s="17" t="s">
        <v>7</v>
      </c>
      <c r="E52" s="43">
        <f>'Bal input'!N22</f>
        <v>450.75139999999999</v>
      </c>
      <c r="F52" s="43">
        <f>'Bal input'!O22</f>
        <v>619.66420000000005</v>
      </c>
      <c r="G52" s="43">
        <f>'Bal input'!P22</f>
        <v>215.71900124999999</v>
      </c>
      <c r="H52" s="43">
        <f>'Bal input'!Q22</f>
        <v>-1.1728219</v>
      </c>
    </row>
    <row r="53" spans="3:8">
      <c r="C53" s="25"/>
      <c r="D53" s="17" t="s">
        <v>8</v>
      </c>
      <c r="E53" s="43">
        <f>'Bal input'!N23</f>
        <v>4.8598980000000003</v>
      </c>
      <c r="F53" s="43">
        <f>'Bal input'!O23</f>
        <v>5.9325510000000001</v>
      </c>
      <c r="G53" s="43">
        <f>'Bal input'!P23</f>
        <v>1.9542599</v>
      </c>
      <c r="H53" s="43">
        <f>'Bal input'!Q23</f>
        <v>-0.63007809999999997</v>
      </c>
    </row>
    <row r="54" spans="3:8">
      <c r="C54" s="25"/>
      <c r="D54" s="17" t="s">
        <v>9</v>
      </c>
      <c r="E54" s="43">
        <f>'Bal input'!N24</f>
        <v>0.47336070000000002</v>
      </c>
      <c r="F54" s="43">
        <f>'Bal input'!O24</f>
        <v>0.53142710000000004</v>
      </c>
      <c r="G54" s="43">
        <f>'Bal input'!P24</f>
        <v>0.13573693000000001</v>
      </c>
      <c r="H54" s="43">
        <f>'Bal input'!Q24</f>
        <v>-0.39430379999999998</v>
      </c>
    </row>
    <row r="55" spans="3:8">
      <c r="C55" s="25"/>
      <c r="D55" s="17" t="s">
        <v>11</v>
      </c>
      <c r="E55" s="43">
        <f>'Bal input'!N27</f>
        <v>0.87476810000000005</v>
      </c>
      <c r="F55" s="43">
        <f>'Bal input'!O27</f>
        <v>0.87476810000000005</v>
      </c>
      <c r="G55" s="43">
        <f>'Bal input'!P27</f>
        <v>0.33113531000000002</v>
      </c>
      <c r="H55" s="43">
        <f>'Bal input'!Q27</f>
        <v>0</v>
      </c>
    </row>
    <row r="56" spans="3:8">
      <c r="C56" s="25"/>
      <c r="D56" s="17" t="str">
        <f>'Bal input'!M28</f>
        <v>deck</v>
      </c>
      <c r="E56" s="47">
        <f>'Bal input'!N28</f>
        <v>0.42949910000000002</v>
      </c>
      <c r="F56" s="47">
        <f>'Bal input'!O28</f>
        <v>0.42949910000000002</v>
      </c>
      <c r="G56" s="47">
        <f>'Bal input'!P28</f>
        <v>0.49523442000000001</v>
      </c>
      <c r="H56" s="47">
        <f>'Bal input'!Q28</f>
        <v>0</v>
      </c>
    </row>
    <row r="57" spans="3:8">
      <c r="C57" s="25"/>
      <c r="D57" s="17" t="s">
        <v>81</v>
      </c>
      <c r="E57" s="17"/>
      <c r="F57" s="17"/>
      <c r="G57" s="17"/>
      <c r="H57" s="17"/>
    </row>
    <row r="58" spans="3:8">
      <c r="C58" s="25" t="s">
        <v>89</v>
      </c>
      <c r="D58" s="15" t="s">
        <v>6</v>
      </c>
      <c r="E58" s="15"/>
      <c r="F58" s="15"/>
      <c r="G58" s="15"/>
      <c r="H58" s="27">
        <f>'Bal input'!N35</f>
        <v>81.370800000000003</v>
      </c>
    </row>
    <row r="59" spans="3:8">
      <c r="C59" s="17"/>
      <c r="D59" s="17" t="s">
        <v>7</v>
      </c>
      <c r="E59" s="17"/>
      <c r="F59" s="17"/>
      <c r="G59" s="17"/>
      <c r="H59" s="44">
        <f>'Bal input'!N36</f>
        <v>39.59207</v>
      </c>
    </row>
    <row r="60" spans="3:8">
      <c r="C60" s="17"/>
      <c r="D60" s="17" t="s">
        <v>8</v>
      </c>
      <c r="E60" s="17"/>
      <c r="F60" s="17"/>
      <c r="G60" s="17"/>
      <c r="H60" s="44">
        <f>'Bal input'!N37</f>
        <v>42.856020000000001</v>
      </c>
    </row>
    <row r="61" spans="3:8">
      <c r="C61" s="17"/>
      <c r="D61" s="17" t="s">
        <v>9</v>
      </c>
      <c r="E61" s="17"/>
      <c r="F61" s="17"/>
      <c r="G61" s="17"/>
      <c r="H61" s="44">
        <f>'Bal input'!N38</f>
        <v>29.287990000000001</v>
      </c>
    </row>
    <row r="62" spans="3:8">
      <c r="C62" s="17"/>
      <c r="D62" s="17" t="s">
        <v>11</v>
      </c>
      <c r="E62" s="17"/>
      <c r="F62" s="17"/>
      <c r="G62" s="17"/>
      <c r="H62" s="44">
        <f>'Bal input'!N41</f>
        <v>100</v>
      </c>
    </row>
    <row r="63" spans="3:8">
      <c r="C63" s="17"/>
      <c r="D63" s="17" t="s">
        <v>12</v>
      </c>
      <c r="E63" s="17"/>
      <c r="F63" s="17"/>
      <c r="G63" s="17"/>
      <c r="H63" s="44">
        <f>'Bal input'!N42</f>
        <v>100</v>
      </c>
    </row>
    <row r="64" spans="3:8">
      <c r="C64" s="22"/>
      <c r="D64" s="22" t="s">
        <v>81</v>
      </c>
      <c r="E64" s="22"/>
      <c r="F64" s="22"/>
      <c r="G64" s="22"/>
      <c r="H64" s="2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 input</vt:lpstr>
      <vt:lpstr>Reg output</vt:lpstr>
      <vt:lpstr>Bal input</vt:lpstr>
      <vt:lpstr>Bal output</vt:lpstr>
      <vt:lpstr>'Bal output'!Print_Area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2018-11-24T02:38:03Z</cp:lastPrinted>
  <dcterms:created xsi:type="dcterms:W3CDTF">2018-11-22T01:24:31Z</dcterms:created>
  <dcterms:modified xsi:type="dcterms:W3CDTF">2018-12-09T02:40:27Z</dcterms:modified>
</cp:coreProperties>
</file>