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Foglio1" sheetId="1" r:id="rId1"/>
  </sheets>
  <calcPr calcId="125725"/>
</workbook>
</file>

<file path=xl/calcChain.xml><?xml version="1.0" encoding="utf-8"?>
<calcChain xmlns="http://schemas.openxmlformats.org/spreadsheetml/2006/main">
  <c r="C35" i="1"/>
  <c r="C34"/>
  <c r="F30"/>
  <c r="F29"/>
  <c r="C20"/>
  <c r="C16"/>
  <c r="F7"/>
  <c r="C8"/>
  <c r="C5"/>
  <c r="H7"/>
  <c r="I1"/>
  <c r="C11" s="1"/>
  <c r="C19" l="1"/>
  <c r="C14"/>
  <c r="C17"/>
  <c r="K1"/>
  <c r="C15"/>
  <c r="C18"/>
  <c r="H9"/>
  <c r="C7"/>
  <c r="C10"/>
  <c r="C6"/>
  <c r="C9"/>
  <c r="F6" l="1"/>
  <c r="G3" s="1"/>
  <c r="F20"/>
  <c r="G14" s="1"/>
  <c r="G15" s="1"/>
  <c r="H8"/>
  <c r="I8" s="1"/>
  <c r="F9"/>
  <c r="F10" s="1"/>
  <c r="C4"/>
  <c r="I7"/>
  <c r="I9" l="1"/>
  <c r="G4"/>
  <c r="C27" s="1"/>
  <c r="J8"/>
  <c r="K8" s="1"/>
  <c r="L8" s="1"/>
  <c r="M8" s="1"/>
  <c r="N8" s="1"/>
  <c r="O8" s="1"/>
  <c r="P8" s="1"/>
  <c r="Q8" s="1"/>
  <c r="R8" s="1"/>
  <c r="S8" s="1"/>
  <c r="T8" s="1"/>
  <c r="U8" s="1"/>
  <c r="J7"/>
  <c r="J9"/>
  <c r="C25" l="1"/>
  <c r="C26"/>
  <c r="C30"/>
  <c r="K9"/>
  <c r="K7"/>
  <c r="C29"/>
  <c r="C28"/>
  <c r="L7"/>
  <c r="L9"/>
  <c r="G24" l="1"/>
  <c r="M9"/>
  <c r="M7"/>
  <c r="G25" l="1"/>
  <c r="N7"/>
  <c r="N9"/>
  <c r="G34" l="1"/>
  <c r="G35" s="1"/>
  <c r="O7"/>
  <c r="O9"/>
  <c r="P9" l="1"/>
  <c r="P7"/>
  <c r="Q9" l="1"/>
  <c r="Q7"/>
  <c r="R7" l="1"/>
  <c r="R9"/>
  <c r="S7" l="1"/>
  <c r="S9"/>
  <c r="T9" l="1"/>
  <c r="T7"/>
  <c r="U9" l="1"/>
  <c r="U7"/>
  <c r="G7" l="1"/>
  <c r="G9"/>
</calcChain>
</file>

<file path=xl/sharedStrings.xml><?xml version="1.0" encoding="utf-8"?>
<sst xmlns="http://schemas.openxmlformats.org/spreadsheetml/2006/main" count="23" uniqueCount="16">
  <si>
    <t>Vittoria:</t>
  </si>
  <si>
    <t>GAMES</t>
  </si>
  <si>
    <t>SETS</t>
  </si>
  <si>
    <t>MATCH</t>
  </si>
  <si>
    <t>Sconfitta:</t>
  </si>
  <si>
    <t>5-3</t>
  </si>
  <si>
    <t>3-3</t>
  </si>
  <si>
    <t>3-5</t>
  </si>
  <si>
    <t>7-5</t>
  </si>
  <si>
    <t>8-6</t>
  </si>
  <si>
    <t>TIE-BREAK</t>
  </si>
  <si>
    <t>p:</t>
  </si>
  <si>
    <t>q:</t>
  </si>
  <si>
    <t>k:</t>
  </si>
  <si>
    <t>x</t>
  </si>
  <si>
    <t>y</t>
  </si>
</sst>
</file>

<file path=xl/styles.xml><?xml version="1.0" encoding="utf-8"?>
<styleSheet xmlns="http://schemas.openxmlformats.org/spreadsheetml/2006/main">
  <numFmts count="3">
    <numFmt numFmtId="164" formatCode="0.0000000000"/>
    <numFmt numFmtId="165" formatCode="0.00000000000"/>
    <numFmt numFmtId="166" formatCode="0.00000000000000"/>
  </numFmts>
  <fonts count="2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1" fillId="0" borderId="0" xfId="0" applyFont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0" borderId="0" xfId="0" applyAlignment="1">
      <alignment vertical="center"/>
    </xf>
    <xf numFmtId="166" fontId="0" fillId="2" borderId="0" xfId="0" applyNumberFormat="1" applyFill="1"/>
    <xf numFmtId="49" fontId="0" fillId="0" borderId="0" xfId="0" applyNumberFormat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166" fontId="0" fillId="0" borderId="0" xfId="0" applyNumberFormat="1" applyFill="1"/>
    <xf numFmtId="0" fontId="0" fillId="0" borderId="0" xfId="0" applyAlignment="1">
      <alignment horizontal="right"/>
    </xf>
    <xf numFmtId="0" fontId="0" fillId="5" borderId="0" xfId="0" applyFill="1" applyAlignment="1">
      <alignment horizontal="right"/>
    </xf>
    <xf numFmtId="166" fontId="0" fillId="0" borderId="0" xfId="0" applyNumberFormat="1"/>
    <xf numFmtId="164" fontId="0" fillId="6" borderId="0" xfId="0" applyNumberFormat="1" applyFill="1"/>
    <xf numFmtId="166" fontId="0" fillId="6" borderId="0" xfId="0" applyNumberFormat="1" applyFill="1"/>
    <xf numFmtId="0" fontId="0" fillId="6" borderId="0" xfId="0" applyFill="1"/>
    <xf numFmtId="0" fontId="0" fillId="3" borderId="0" xfId="0" applyFill="1" applyAlignment="1">
      <alignment horizontal="left"/>
    </xf>
    <xf numFmtId="0" fontId="1" fillId="0" borderId="0" xfId="0" applyFont="1" applyAlignment="1">
      <alignment horizontal="center" vertical="center"/>
    </xf>
    <xf numFmtId="165" fontId="0" fillId="4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7"/>
  <sheetViews>
    <sheetView tabSelected="1" workbookViewId="0">
      <selection activeCell="H42" sqref="H42"/>
    </sheetView>
  </sheetViews>
  <sheetFormatPr defaultRowHeight="15"/>
  <cols>
    <col min="1" max="1" width="4" customWidth="1"/>
    <col min="2" max="2" width="5" customWidth="1"/>
    <col min="3" max="3" width="20.85546875" bestFit="1" customWidth="1"/>
    <col min="4" max="4" width="2" customWidth="1"/>
    <col min="5" max="5" width="5.28515625" style="8" customWidth="1"/>
    <col min="6" max="6" width="12.5703125" bestFit="1" customWidth="1"/>
  </cols>
  <sheetData>
    <row r="1" spans="1:21">
      <c r="F1" s="13" t="s">
        <v>11</v>
      </c>
      <c r="G1" s="19">
        <v>0.3</v>
      </c>
      <c r="H1" s="13" t="s">
        <v>12</v>
      </c>
      <c r="I1" s="1">
        <f>1-G1</f>
        <v>0.7</v>
      </c>
      <c r="J1" s="13" t="s">
        <v>13</v>
      </c>
      <c r="K1" s="1">
        <f>G1*I1*COMBIN(2,1)</f>
        <v>0.42</v>
      </c>
    </row>
    <row r="2" spans="1:21" s="4" customFormat="1" ht="3.75" customHeight="1">
      <c r="E2" s="9"/>
      <c r="F2" s="14"/>
    </row>
    <row r="3" spans="1:21" ht="15" customHeight="1">
      <c r="F3" t="s">
        <v>0</v>
      </c>
      <c r="G3" s="21">
        <f>SUM(C5:C7)+F6</f>
        <v>9.92110344827586E-2</v>
      </c>
      <c r="H3" s="21"/>
      <c r="J3" s="20" t="s">
        <v>1</v>
      </c>
      <c r="K3" s="20"/>
      <c r="L3" s="20"/>
      <c r="M3" s="20"/>
      <c r="N3" s="20"/>
    </row>
    <row r="4" spans="1:21" ht="15" customHeight="1">
      <c r="A4" s="13" t="s">
        <v>14</v>
      </c>
      <c r="B4" t="s">
        <v>15</v>
      </c>
      <c r="C4">
        <f>SUM(C5:C11)</f>
        <v>0.99999999999999978</v>
      </c>
      <c r="F4" t="s">
        <v>4</v>
      </c>
      <c r="G4" s="22">
        <f>1-G3</f>
        <v>0.90078896551724141</v>
      </c>
      <c r="H4" s="23"/>
      <c r="J4" s="20"/>
      <c r="K4" s="20"/>
      <c r="L4" s="20"/>
      <c r="M4" s="20"/>
      <c r="N4" s="20"/>
    </row>
    <row r="5" spans="1:21">
      <c r="A5">
        <v>4</v>
      </c>
      <c r="B5" s="1">
        <v>0</v>
      </c>
      <c r="C5" s="18">
        <f>G1^4</f>
        <v>8.0999999999999996E-3</v>
      </c>
    </row>
    <row r="6" spans="1:21">
      <c r="A6">
        <v>4</v>
      </c>
      <c r="B6" s="1">
        <v>1</v>
      </c>
      <c r="C6" s="18">
        <f>(G1^3*I1*COMBIN(4,3))*G1</f>
        <v>2.2679999999999999E-2</v>
      </c>
      <c r="F6" s="24">
        <f>F7*C8</f>
        <v>2.8741034482758613E-2</v>
      </c>
      <c r="G6" s="24"/>
    </row>
    <row r="7" spans="1:21">
      <c r="A7">
        <v>4</v>
      </c>
      <c r="B7" s="1">
        <v>2</v>
      </c>
      <c r="C7" s="18">
        <f>(G1^3*I1^2*COMBIN(5,3))*G1</f>
        <v>3.9689999999999989E-2</v>
      </c>
      <c r="E7" s="8" t="s">
        <v>5</v>
      </c>
      <c r="F7">
        <f>G1^2*(1/(1-K1))</f>
        <v>0.15517241379310343</v>
      </c>
      <c r="G7" s="1">
        <f>SUM(H7:V7)</f>
        <v>0.15517158907679729</v>
      </c>
      <c r="H7">
        <f t="shared" ref="H7:U7" si="0">$G1^2*G8</f>
        <v>0.09</v>
      </c>
      <c r="I7">
        <f t="shared" si="0"/>
        <v>3.78E-2</v>
      </c>
      <c r="J7">
        <f t="shared" si="0"/>
        <v>1.5875999999999998E-2</v>
      </c>
      <c r="K7">
        <f t="shared" si="0"/>
        <v>6.6679199999999982E-3</v>
      </c>
      <c r="L7">
        <f t="shared" si="0"/>
        <v>2.8005263999999991E-3</v>
      </c>
      <c r="M7">
        <f t="shared" si="0"/>
        <v>1.1762210879999995E-3</v>
      </c>
      <c r="N7">
        <f t="shared" si="0"/>
        <v>4.9401285695999976E-4</v>
      </c>
      <c r="O7">
        <f t="shared" si="0"/>
        <v>2.074853999231999E-4</v>
      </c>
      <c r="P7">
        <f t="shared" si="0"/>
        <v>8.7143867967743959E-5</v>
      </c>
      <c r="Q7">
        <f t="shared" si="0"/>
        <v>3.6600424546452459E-5</v>
      </c>
      <c r="R7">
        <f t="shared" si="0"/>
        <v>1.5372178309510032E-5</v>
      </c>
      <c r="S7">
        <f t="shared" si="0"/>
        <v>6.4563148899942138E-6</v>
      </c>
      <c r="T7">
        <f t="shared" si="0"/>
        <v>2.7116522537975697E-6</v>
      </c>
      <c r="U7">
        <f t="shared" si="0"/>
        <v>1.1388939465949791E-6</v>
      </c>
    </row>
    <row r="8" spans="1:21">
      <c r="A8">
        <v>3</v>
      </c>
      <c r="B8" s="1">
        <v>3</v>
      </c>
      <c r="C8" s="2">
        <f>G1^3*I1^3*COMBIN(6,3)</f>
        <v>0.18521999999999997</v>
      </c>
      <c r="E8" s="8" t="s">
        <v>6</v>
      </c>
      <c r="G8" s="1">
        <v>1</v>
      </c>
      <c r="H8">
        <f t="shared" ref="H8:U8" si="1">$K1*G8</f>
        <v>0.42</v>
      </c>
      <c r="I8">
        <f t="shared" si="1"/>
        <v>0.17639999999999997</v>
      </c>
      <c r="J8">
        <f t="shared" si="1"/>
        <v>7.4087999999999987E-2</v>
      </c>
      <c r="K8">
        <f t="shared" si="1"/>
        <v>3.1116959999999992E-2</v>
      </c>
      <c r="L8">
        <f t="shared" si="1"/>
        <v>1.3069123199999996E-2</v>
      </c>
      <c r="M8">
        <f t="shared" si="1"/>
        <v>5.489031743999998E-3</v>
      </c>
      <c r="N8">
        <f t="shared" si="1"/>
        <v>2.305393332479999E-3</v>
      </c>
      <c r="O8">
        <f t="shared" si="1"/>
        <v>9.6826519964159953E-4</v>
      </c>
      <c r="P8">
        <f t="shared" si="1"/>
        <v>4.0667138384947179E-4</v>
      </c>
      <c r="Q8">
        <f t="shared" si="1"/>
        <v>1.7080198121677815E-4</v>
      </c>
      <c r="R8">
        <f t="shared" si="1"/>
        <v>7.1736832111046821E-5</v>
      </c>
      <c r="S8">
        <f t="shared" si="1"/>
        <v>3.0129469486639665E-5</v>
      </c>
      <c r="T8">
        <f t="shared" si="1"/>
        <v>1.2654377184388658E-5</v>
      </c>
      <c r="U8">
        <f t="shared" si="1"/>
        <v>5.3148384174432365E-6</v>
      </c>
    </row>
    <row r="9" spans="1:21">
      <c r="A9">
        <v>2</v>
      </c>
      <c r="B9" s="1">
        <v>4</v>
      </c>
      <c r="C9">
        <f>(G1^2*I1^3*COMBIN(5,3))*I1</f>
        <v>0.21608999999999992</v>
      </c>
      <c r="E9" s="8" t="s">
        <v>7</v>
      </c>
      <c r="F9">
        <f>I1^2*(1/(1-K1))</f>
        <v>0.84482758620689635</v>
      </c>
      <c r="G9" s="1">
        <f>SUM(H9:V9)</f>
        <v>0.84482309608478512</v>
      </c>
      <c r="H9">
        <f t="shared" ref="H9:U9" si="2">$I1^2*G8</f>
        <v>0.48999999999999994</v>
      </c>
      <c r="I9">
        <f t="shared" si="2"/>
        <v>0.20579999999999996</v>
      </c>
      <c r="J9">
        <f t="shared" si="2"/>
        <v>8.6435999999999971E-2</v>
      </c>
      <c r="K9">
        <f t="shared" si="2"/>
        <v>3.6303119999999987E-2</v>
      </c>
      <c r="L9">
        <f t="shared" si="2"/>
        <v>1.5247310399999995E-2</v>
      </c>
      <c r="M9">
        <f t="shared" si="2"/>
        <v>6.4038703679999975E-3</v>
      </c>
      <c r="N9">
        <f t="shared" si="2"/>
        <v>2.6896255545599988E-3</v>
      </c>
      <c r="O9">
        <f t="shared" si="2"/>
        <v>1.1296427329151994E-3</v>
      </c>
      <c r="P9">
        <f t="shared" si="2"/>
        <v>4.744499478243837E-4</v>
      </c>
      <c r="Q9">
        <f t="shared" si="2"/>
        <v>1.9926897808624115E-4</v>
      </c>
      <c r="R9">
        <f t="shared" si="2"/>
        <v>8.3692970796221282E-5</v>
      </c>
      <c r="S9">
        <f t="shared" si="2"/>
        <v>3.5151047734412935E-5</v>
      </c>
      <c r="T9">
        <f t="shared" si="2"/>
        <v>1.4763440048453433E-5</v>
      </c>
      <c r="U9">
        <f t="shared" si="2"/>
        <v>6.200644820350442E-6</v>
      </c>
    </row>
    <row r="10" spans="1:21">
      <c r="A10">
        <v>1</v>
      </c>
      <c r="B10" s="1">
        <v>4</v>
      </c>
      <c r="C10">
        <f>(G1*I1^3*COMBIN(4,3))*I1</f>
        <v>0.28811999999999993</v>
      </c>
      <c r="F10" s="23">
        <f>F9*C8</f>
        <v>0.1564789655172413</v>
      </c>
      <c r="G10" s="23"/>
    </row>
    <row r="11" spans="1:21" ht="15" customHeight="1">
      <c r="A11">
        <v>0</v>
      </c>
      <c r="B11" s="1">
        <v>4</v>
      </c>
      <c r="C11">
        <f>I1^4</f>
        <v>0.24009999999999992</v>
      </c>
    </row>
    <row r="12" spans="1:21" s="4" customFormat="1" ht="3.75" customHeight="1">
      <c r="B12" s="5"/>
      <c r="E12" s="9"/>
    </row>
    <row r="13" spans="1:21" ht="15" customHeight="1">
      <c r="B13" s="1"/>
      <c r="J13" s="20" t="s">
        <v>10</v>
      </c>
      <c r="K13" s="20"/>
      <c r="L13" s="20"/>
      <c r="M13" s="20"/>
      <c r="N13" s="20"/>
    </row>
    <row r="14" spans="1:21" ht="15" customHeight="1">
      <c r="A14">
        <v>7</v>
      </c>
      <c r="B14" s="1">
        <v>0</v>
      </c>
      <c r="C14" s="17">
        <f>(G$1^(A14-1)*I$1^(B14)*COMBIN((A14+B14-1),(A14-1)))*G$1</f>
        <v>2.1869999999999998E-4</v>
      </c>
      <c r="F14" t="s">
        <v>0</v>
      </c>
      <c r="G14" s="21">
        <f>SUM(C14:C19)+F20</f>
        <v>5.0897930337930997E-2</v>
      </c>
      <c r="H14" s="21"/>
      <c r="J14" s="20"/>
      <c r="K14" s="20"/>
      <c r="L14" s="20"/>
      <c r="M14" s="20"/>
      <c r="N14" s="20"/>
    </row>
    <row r="15" spans="1:21" ht="15" customHeight="1">
      <c r="A15">
        <v>7</v>
      </c>
      <c r="B15" s="1">
        <v>1</v>
      </c>
      <c r="C15" s="17">
        <f t="shared" ref="C15:C18" si="3">(G$1^(A15-1)*I$1^(B15)*COMBIN((A15+B15-1),(A15-1)))*G$1</f>
        <v>1.0716299999999996E-3</v>
      </c>
      <c r="F15" t="s">
        <v>4</v>
      </c>
      <c r="G15" s="22">
        <f>1-G14</f>
        <v>0.949102069662069</v>
      </c>
      <c r="H15" s="23"/>
      <c r="J15" s="3"/>
      <c r="K15" s="3"/>
      <c r="L15" s="3"/>
      <c r="M15" s="3"/>
      <c r="N15" s="3"/>
    </row>
    <row r="16" spans="1:21" ht="15" customHeight="1">
      <c r="A16">
        <v>7</v>
      </c>
      <c r="B16" s="1">
        <v>2</v>
      </c>
      <c r="C16" s="17">
        <f>(G$1^(A16-1)*I$1^(B16)*COMBIN((A16+B16-1),(A16-1)))*G$1</f>
        <v>3.0005639999999994E-3</v>
      </c>
    </row>
    <row r="17" spans="1:14">
      <c r="A17">
        <v>7</v>
      </c>
      <c r="B17" s="1">
        <v>3</v>
      </c>
      <c r="C17" s="17">
        <f>(G$1^(A17-1)*I$1^(B17)*COMBIN((A17+B17-1),(A17-1)))*G$1</f>
        <v>6.3011843999999971E-3</v>
      </c>
    </row>
    <row r="18" spans="1:14">
      <c r="A18">
        <v>7</v>
      </c>
      <c r="B18" s="1">
        <v>4</v>
      </c>
      <c r="C18" s="17">
        <f t="shared" si="3"/>
        <v>1.1027072699999994E-2</v>
      </c>
    </row>
    <row r="19" spans="1:14">
      <c r="A19">
        <v>7</v>
      </c>
      <c r="B19" s="1">
        <v>5</v>
      </c>
      <c r="C19" s="17">
        <f>(G$1^(A19-1)*I$1^(B19)*COMBIN((A19+B19-1),(A19-1)))*G$1</f>
        <v>1.6981691957999989E-2</v>
      </c>
    </row>
    <row r="20" spans="1:14">
      <c r="A20">
        <v>6</v>
      </c>
      <c r="B20" s="1">
        <v>6</v>
      </c>
      <c r="C20" s="7">
        <f>G$1^A20*I$1^B20*COMBIN((A20+B20),A20)</f>
        <v>7.9247895803999935E-2</v>
      </c>
      <c r="E20" s="8" t="s">
        <v>9</v>
      </c>
      <c r="F20">
        <f>G1^2*(1/(1-K1))*C20</f>
        <v>1.2297087279931023E-2</v>
      </c>
    </row>
    <row r="21" spans="1:14">
      <c r="A21" s="10"/>
      <c r="B21" s="11"/>
      <c r="C21" s="12"/>
    </row>
    <row r="22" spans="1:14" s="4" customFormat="1" ht="3.75" customHeight="1">
      <c r="B22" s="5"/>
      <c r="E22" s="9"/>
    </row>
    <row r="23" spans="1:14" ht="15" customHeight="1">
      <c r="J23" s="20" t="s">
        <v>2</v>
      </c>
      <c r="K23" s="20"/>
      <c r="L23" s="20"/>
      <c r="M23" s="20"/>
      <c r="N23" s="20"/>
    </row>
    <row r="24" spans="1:14" ht="15" customHeight="1">
      <c r="F24" t="s">
        <v>0</v>
      </c>
      <c r="G24" s="21">
        <f>SUM(C25:C29)+F29+F30</f>
        <v>1.6770463260811641E-4</v>
      </c>
      <c r="H24" s="21"/>
      <c r="J24" s="20"/>
      <c r="K24" s="20"/>
      <c r="L24" s="20"/>
      <c r="M24" s="20"/>
      <c r="N24" s="20"/>
    </row>
    <row r="25" spans="1:14">
      <c r="A25">
        <v>6</v>
      </c>
      <c r="B25" s="1">
        <v>0</v>
      </c>
      <c r="C25" s="17">
        <f>(G$3^(A25-1)*G$4^(B25)*COMBIN((A25+B25-1),(A25-1)))*G$3</f>
        <v>9.5358600468966959E-7</v>
      </c>
      <c r="F25" t="s">
        <v>4</v>
      </c>
      <c r="G25" s="23">
        <f>1-G24</f>
        <v>0.99983229536739193</v>
      </c>
      <c r="H25" s="23"/>
    </row>
    <row r="26" spans="1:14">
      <c r="A26">
        <v>6</v>
      </c>
      <c r="B26" s="1">
        <v>1</v>
      </c>
      <c r="C26" s="17">
        <f>(G$3^(A26-1)*G$4^(B26)*COMBIN((A26+B26-1),(A26-1)))*G$3</f>
        <v>5.1538785041767612E-6</v>
      </c>
    </row>
    <row r="27" spans="1:14">
      <c r="A27">
        <v>6</v>
      </c>
      <c r="B27" s="1">
        <v>2</v>
      </c>
      <c r="C27" s="17">
        <f>(G$3^(A27-1)*G$4^(B27)*COMBIN((A27+B27-1),(A27-1)))*G$3</f>
        <v>1.6248949101626265E-5</v>
      </c>
    </row>
    <row r="28" spans="1:14">
      <c r="A28">
        <v>6</v>
      </c>
      <c r="B28" s="1">
        <v>3</v>
      </c>
      <c r="C28" s="17">
        <f>(G$3^(A28-1)*G$4^(B28)*COMBIN((A28+B28-1),(A28-1)))*G$3</f>
        <v>3.9031664138656613E-5</v>
      </c>
    </row>
    <row r="29" spans="1:14">
      <c r="A29">
        <v>6</v>
      </c>
      <c r="B29" s="1">
        <v>4</v>
      </c>
      <c r="C29" s="17">
        <f>(G$3^(A29-1)*G$4^(B29)*COMBIN((A29+B29-1),(A29-1)))*G$3</f>
        <v>7.9108407814223027E-5</v>
      </c>
      <c r="E29" s="8" t="s">
        <v>8</v>
      </c>
      <c r="F29" s="16">
        <f>C30*G3^2</f>
        <v>1.4139552832455986E-5</v>
      </c>
    </row>
    <row r="30" spans="1:14">
      <c r="A30">
        <v>5</v>
      </c>
      <c r="B30" s="1">
        <v>5</v>
      </c>
      <c r="C30" s="7">
        <f>G$3^A30*G$4^B30*COMBIN((A30+B30),(A30))</f>
        <v>1.4365333697044342E-3</v>
      </c>
      <c r="E30" s="8" t="s">
        <v>9</v>
      </c>
      <c r="F30" s="16">
        <f>C30*G3*G4*COMBIN(2,1)*G14</f>
        <v>1.3068594212288089E-5</v>
      </c>
    </row>
    <row r="32" spans="1:14" s="4" customFormat="1" ht="3.75" customHeight="1">
      <c r="B32" s="5"/>
      <c r="E32" s="9"/>
    </row>
    <row r="33" spans="1:14">
      <c r="C33" s="15"/>
      <c r="I33" s="6"/>
      <c r="J33" s="20" t="s">
        <v>3</v>
      </c>
      <c r="K33" s="20"/>
      <c r="L33" s="20"/>
      <c r="M33" s="20"/>
      <c r="N33" s="20"/>
    </row>
    <row r="34" spans="1:14">
      <c r="A34">
        <v>2</v>
      </c>
      <c r="B34">
        <v>0</v>
      </c>
      <c r="C34" s="17">
        <f>(G$24^(A34-1)*G$25^(B34)*COMBIN((A34+B34-1),(A34-1)))*G$24</f>
        <v>2.8124843798223301E-8</v>
      </c>
      <c r="F34" t="s">
        <v>0</v>
      </c>
      <c r="G34" s="21">
        <f>C34+C35</f>
        <v>8.4365098061477227E-8</v>
      </c>
      <c r="H34" s="21"/>
      <c r="I34" s="6"/>
      <c r="J34" s="20"/>
      <c r="K34" s="20"/>
      <c r="L34" s="20"/>
      <c r="M34" s="20"/>
      <c r="N34" s="20"/>
    </row>
    <row r="35" spans="1:14">
      <c r="A35">
        <v>2</v>
      </c>
      <c r="B35">
        <v>1</v>
      </c>
      <c r="C35" s="17">
        <f>(G$24^(A35-1)*G$25^(B35)*COMBIN((A35+B35-1),(A35-1)))*G$24</f>
        <v>5.624025426325393E-8</v>
      </c>
      <c r="F35" t="s">
        <v>4</v>
      </c>
      <c r="G35" s="22">
        <f>1-G34</f>
        <v>0.99999991563490198</v>
      </c>
      <c r="H35" s="22"/>
    </row>
    <row r="36" spans="1:14">
      <c r="C36" s="15"/>
    </row>
    <row r="37" spans="1:14" s="4" customFormat="1" ht="3.75" customHeight="1">
      <c r="B37" s="5"/>
      <c r="E37" s="9"/>
    </row>
  </sheetData>
  <mergeCells count="14">
    <mergeCell ref="G3:H3"/>
    <mergeCell ref="J3:N4"/>
    <mergeCell ref="G4:H4"/>
    <mergeCell ref="G24:H24"/>
    <mergeCell ref="G25:H25"/>
    <mergeCell ref="G14:H14"/>
    <mergeCell ref="G15:H15"/>
    <mergeCell ref="F6:G6"/>
    <mergeCell ref="F10:G10"/>
    <mergeCell ref="J13:N14"/>
    <mergeCell ref="G34:H34"/>
    <mergeCell ref="G35:H35"/>
    <mergeCell ref="J23:N24"/>
    <mergeCell ref="J33:N3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2018-09-11T19:57:18Z</dcterms:modified>
</cp:coreProperties>
</file>